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LA_LEP\"/>
    </mc:Choice>
  </mc:AlternateContent>
  <xr:revisionPtr revIDLastSave="0" documentId="13_ncr:1_{251C9860-5A5F-4BFB-BF3E-AB041F5D1ACD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<sst xmlns="http://schemas.openxmlformats.org/spreadsheetml/2006/main" count="2355" uniqueCount="531">
  <si>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</si>
  <si>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</si>
  <si>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</si>
  <si>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</si>
  <si>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</si>
  <si>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</si>
  <si>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</si>
  <si>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</si>
  <si>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</si>
  <si>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</si>
  <si>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</si>
  <si>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</si>
  <si>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</si>
  <si>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</si>
  <si>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</si>
  <si>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</si>
  <si>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</si>
  <si>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</si>
  <si>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</si>
  <si>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</si>
  <si>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</si>
  <si>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</si>
  <si>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</si>
  <si>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</si>
  <si>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</si>
  <si>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</si>
  <si>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</si>
  <si>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</si>
  <si>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</si>
  <si>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</si>
  <si>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</si>
  <si>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</si>
  <si>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</si>
  <si>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</si>
  <si>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</si>
  <si>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</si>
  <si>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</si>
  <si>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</si>
  <si>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</si>
  <si>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</si>
  <si>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</si>
  <si>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</si>
  <si>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</si>
  <si>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</si>
  <si>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</si>
  <si>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</si>
  <si>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</si>
  <si>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</si>
  <si>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</si>
  <si>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</si>
  <si>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</si>
  <si>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</si>
  <si>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</si>
  <si>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</si>
  <si>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</si>
  <si>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</si>
  <si>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</si>
  <si>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</si>
  <si>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</si>
  <si>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</si>
  <si>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</si>
  <si>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</si>
  <si>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</si>
  <si>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</si>
  <si>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</si>
  <si>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</si>
  <si>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</si>
  <si>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</si>
  <si>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</si>
  <si>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</si>
  <si>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</si>
  <si>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</si>
  <si>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</si>
  <si>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</si>
  <si>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</si>
  <si>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</si>
  <si>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</si>
  <si>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</si>
  <si>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</si>
  <si>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</si>
  <si>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</si>
  <si>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</si>
  <si>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</si>
  <si>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</si>
  <si>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</si>
  <si>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</si>
  <si>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</si>
  <si>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</si>
  <si>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</si>
  <si>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</si>
  <si>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</si>
  <si>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</si>
  <si>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</si>
  <si>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</si>
  <si>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</si>
  <si>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</si>
  <si>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</si>
  <si>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</si>
  <si>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</si>
  <si>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</si>
  <si>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</si>
  <si>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</si>
  <si>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</si>
  <si>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</si>
  <si>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</si>
  <si>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</si>
  <si>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</si>
  <si>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</si>
  <si>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</si>
  <si>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</si>
  <si>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</si>
  <si>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</si>
  <si>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</si>
  <si>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</si>
  <si>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</si>
  <si>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</si>
  <si>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</si>
  <si>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</si>
  <si>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</si>
  <si>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</si>
  <si>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</si>
  <si>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</si>
  <si>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</si>
  <si>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</si>
  <si>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</si>
  <si>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</si>
  <si>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</si>
  <si>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</si>
  <si>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</si>
  <si>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</si>
  <si>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</si>
  <si>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</si>
  <si>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</si>
  <si>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</si>
  <si>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</si>
  <si>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</si>
  <si>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</si>
  <si>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</si>
  <si>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</si>
  <si>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</si>
  <si>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</si>
  <si>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</si>
  <si>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</si>
  <si>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</si>
  <si>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</si>
  <si>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</si>
  <si>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</si>
  <si>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</si>
  <si>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</si>
  <si>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</si>
  <si>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</si>
  <si>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</si>
  <si>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</si>
  <si>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</si>
  <si>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</si>
  <si>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</si>
  <si>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</si>
  <si>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</si>
  <si>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</si>
  <si>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</si>
  <si>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</si>
  <si>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</si>
  <si>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</si>
  <si>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</si>
  <si>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</si>
  <si>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</si>
  <si>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</si>
  <si>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</si>
  <si>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</si>
  <si>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</si>
  <si>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</si>
  <si>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</si>
  <si>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</si>
  <si>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</si>
  <si>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</si>
  <si>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</si>
  <si>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</si>
  <si>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</si>
  <si>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</si>
  <si>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</si>
  <si>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</si>
  <si>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</si>
  <si>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</si>
  <si>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</si>
  <si>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</si>
  <si>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</si>
  <si>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</si>
  <si>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</si>
  <si>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</si>
  <si>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</si>
  <si>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</si>
  <si>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</si>
  <si>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</si>
  <si>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</si>
  <si>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</si>
  <si>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</si>
  <si>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</si>
  <si>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</si>
  <si>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</si>
  <si>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</si>
  <si>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</si>
  <si>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</si>
  <si>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</si>
  <si>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</si>
  <si>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</si>
  <si>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</si>
  <si>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</si>
  <si>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</si>
  <si>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</si>
  <si>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</si>
  <si>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</si>
  <si>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</si>
  <si>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</si>
  <si>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</si>
  <si>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</si>
  <si>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</si>
  <si>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</si>
  <si>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</si>
  <si>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</si>
  <si>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</si>
  <si>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</si>
  <si>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</si>
  <si>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</si>
  <si>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</si>
  <si>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</si>
  <si>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</si>
  <si>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</si>
  <si>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</si>
  <si>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</si>
  <si>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</si>
  <si>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</si>
  <si>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</si>
  <si>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</si>
  <si>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</si>
  <si>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</si>
  <si>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</si>
  <si>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</si>
  <si>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</si>
  <si>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</si>
  <si>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</si>
  <si>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</si>
  <si>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</si>
  <si>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</si>
  <si>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</si>
  <si>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</si>
  <si>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</si>
  <si>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</si>
  <si>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</si>
  <si>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</si>
  <si>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</si>
  <si>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</si>
  <si>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</si>
  <si>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</si>
  <si>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</si>
  <si>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</si>
  <si>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</si>
  <si>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</si>
  <si>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</si>
  <si>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</si>
  <si>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</si>
  <si>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</si>
  <si>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</si>
  <si>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</si>
  <si>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</si>
  <si>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</si>
  <si>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</si>
  <si>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</si>
  <si>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</si>
  <si>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</si>
  <si>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</si>
  <si>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</si>
  <si>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</si>
  <si>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</si>
  <si>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</si>
  <si>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</si>
  <si>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</si>
  <si>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</si>
  <si>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</si>
  <si>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</si>
  <si>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</si>
  <si>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</si>
  <si>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</si>
  <si>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</si>
  <si>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</si>
  <si>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</si>
  <si>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</si>
  <si>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</si>
  <si>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</si>
  <si>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</si>
  <si>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</si>
  <si>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</si>
  <si>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</si>
  <si>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</si>
  <si>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</si>
  <si>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</si>
  <si>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</si>
  <si>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</si>
  <si>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</si>
  <si>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</si>
  <si>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</si>
  <si>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</si>
  <si>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</si>
  <si>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</si>
  <si>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</si>
  <si>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</si>
  <si>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</si>
  <si>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</si>
  <si>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</si>
  <si>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</si>
  <si>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</si>
  <si>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</si>
  <si>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</si>
  <si>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</si>
  <si>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</si>
  <si>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</si>
  <si>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</si>
  <si>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</si>
  <si>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</si>
  <si>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</si>
  <si>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</si>
  <si>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</si>
  <si>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</si>
  <si>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</si>
  <si>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</si>
  <si>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</si>
  <si>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</si>
  <si>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</si>
  <si>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</si>
  <si>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</si>
  <si>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</si>
  <si>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</si>
  <si>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</si>
  <si>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</si>
  <si>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</si>
  <si>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</si>
  <si>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</si>
  <si>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</si>
  <si>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</si>
  <si>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</si>
  <si>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</si>
  <si>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</si>
  <si>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</si>
  <si>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</si>
  <si>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</si>
  <si>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</si>
  <si>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</si>
  <si>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</si>
  <si>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</si>
  <si>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</si>
  <si>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</si>
  <si>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</si>
  <si>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</si>
  <si>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</si>
  <si>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</si>
  <si>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</si>
  <si>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</si>
  <si>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</si>
  <si>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</si>
  <si>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</si>
  <si>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</si>
  <si>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</si>
  <si>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</si>
  <si>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</si>
  <si>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</si>
  <si>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</si>
  <si>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</si>
  <si>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</si>
  <si>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</si>
  <si>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</si>
  <si>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</si>
  <si>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</si>
  <si>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</si>
  <si>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</si>
  <si>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</si>
  <si>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</si>
  <si>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</si>
  <si>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</si>
  <si>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</si>
  <si>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</si>
  <si>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</si>
  <si>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</si>
  <si>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</si>
  <si>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</si>
  <si>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</si>
  <si>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</si>
  <si>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</si>
  <si>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</si>
  <si>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</si>
  <si>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</si>
  <si>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</si>
  <si>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</si>
  <si>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</si>
  <si>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</si>
  <si>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</si>
  <si>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</si>
  <si>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</si>
  <si>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</si>
  <si>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</si>
  <si>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</si>
  <si>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</si>
  <si>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</si>
  <si>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</si>
  <si>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</si>
  <si>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</si>
  <si>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</si>
  <si>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</si>
  <si>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</si>
  <si>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</si>
  <si>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</si>
  <si>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</si>
  <si>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</si>
  <si>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</si>
  <si>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</si>
  <si>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</si>
  <si>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</si>
  <si>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</si>
  <si>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</si>
  <si>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</si>
  <si>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</si>
  <si>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</si>
  <si>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</si>
  <si>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</si>
  <si>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</si>
  <si>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</si>
  <si>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</si>
  <si>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</si>
  <si>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</si>
  <si>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</si>
  <si>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</si>
  <si>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</si>
  <si>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</si>
  <si>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</si>
  <si>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</si>
  <si>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</si>
  <si>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</si>
  <si>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</si>
  <si>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</si>
  <si>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</si>
  <si>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</si>
  <si>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</si>
  <si>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</si>
  <si>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</si>
  <si>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</si>
  <si>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</si>
  <si>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</si>
  <si>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</si>
  <si>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</si>
  <si>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</si>
  <si>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</si>
  <si>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</si>
  <si>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</si>
  <si>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</si>
  <si>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</si>
  <si>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</si>
  <si>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</si>
  <si>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</si>
  <si>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</si>
  <si>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</si>
  <si>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</si>
  <si>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</si>
  <si>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</si>
  <si>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</si>
  <si>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</si>
  <si>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</si>
  <si>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</si>
  <si>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</si>
  <si>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</si>
  <si>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</si>
  <si>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</si>
  <si>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</si>
  <si>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</si>
  <si>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</si>
  <si>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</si>
  <si>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</si>
  <si>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</si>
  <si>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</si>
  <si>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</si>
  <si>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</si>
  <si>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</si>
  <si>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</si>
  <si>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</si>
  <si>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</si>
  <si>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</si>
  <si>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</si>
  <si>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</si>
  <si>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</si>
  <si>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</si>
  <si>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</si>
  <si>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</si>
  <si>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</si>
  <si>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</si>
  <si>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</si>
  <si>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</si>
  <si>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</si>
  <si>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</si>
  <si>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</si>
  <si>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</si>
  <si>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</si>
  <si>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</si>
  <si>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</si>
  <si>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</si>
  <si>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</si>
  <si>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</si>
  <si>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</si>
  <si>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</si>
  <si>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</si>
  <si>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</si>
  <si>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</si>
  <si>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</si>
  <si>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</si>
  <si>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</si>
  <si>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</si>
  <si>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</si>
  <si>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</si>
  <si>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</si>
  <si>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</si>
  <si>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</si>
  <si>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</si>
  <si>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</si>
  <si>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</si>
  <si>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</si>
  <si>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</si>
  <si>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</si>
  <si>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</si>
  <si>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</si>
  <si>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</si>
  <si>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automation/Data/Results/Workbooks/LEPs/LA_LEP/LA_LEP_Database.Main.xlsx</t>
  </si>
  <si>
    <t>19. Lancashire</t>
  </si>
  <si>
    <t>28-02-2024 09:57:38</t>
  </si>
  <si>
    <t>Lancashire</t>
  </si>
  <si>
    <t>29 02 2024 03:52:25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</si>
</sst>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0.42087936780841328</c:v>
                </c:pt>
                <c:pt idx="2">
                  <c:v>0.80747191937537988</c:v>
                </c:pt>
                <c:pt idx="3">
                  <c:v>-5.4205758538428128E-2</c:v>
                </c:pt>
                <c:pt idx="4">
                  <c:v>-0.91458754828559474</c:v>
                </c:pt>
                <c:pt idx="5">
                  <c:v>0.25562103192879881</c:v>
                </c:pt>
                <c:pt idx="7">
                  <c:v>-1.9358795069717494</c:v>
                </c:pt>
                <c:pt idx="8">
                  <c:v>1.9287234923353491</c:v>
                </c:pt>
                <c:pt idx="9">
                  <c:v>-0.77755677983093463</c:v>
                </c:pt>
                <c:pt idx="10">
                  <c:v>0.87000117477682437</c:v>
                </c:pt>
                <c:pt idx="11">
                  <c:v>-3.4050021089621407</c:v>
                </c:pt>
                <c:pt idx="12">
                  <c:v>1.0336530541842359</c:v>
                </c:pt>
                <c:pt idx="13">
                  <c:v>-6.5204631938922786</c:v>
                </c:pt>
                <c:pt idx="14">
                  <c:v>3.2227571764306351</c:v>
                </c:pt>
                <c:pt idx="15">
                  <c:v>-0.64767134331428222</c:v>
                </c:pt>
                <c:pt idx="17">
                  <c:v>-0.63781662224001723</c:v>
                </c:pt>
                <c:pt idx="18">
                  <c:v>5.1725722071874758</c:v>
                </c:pt>
                <c:pt idx="19">
                  <c:v>1.0900463360190349</c:v>
                </c:pt>
                <c:pt idx="20">
                  <c:v>1.2808583477866176</c:v>
                </c:pt>
                <c:pt idx="22">
                  <c:v>1.9079686468866708</c:v>
                </c:pt>
                <c:pt idx="24">
                  <c:v>0.24177222613517291</c:v>
                </c:pt>
                <c:pt idx="25">
                  <c:v>-2.3681422305695587</c:v>
                </c:pt>
                <c:pt idx="26">
                  <c:v>0.49300631413911056</c:v>
                </c:pt>
                <c:pt idx="27">
                  <c:v>6.1539647098918238E-2</c:v>
                </c:pt>
                <c:pt idx="29">
                  <c:v>-0.40820988925297508</c:v>
                </c:pt>
                <c:pt idx="30">
                  <c:v>-0.35041078620470234</c:v>
                </c:pt>
                <c:pt idx="31">
                  <c:v>-6.454649343763541</c:v>
                </c:pt>
                <c:pt idx="32">
                  <c:v>2.1869167030996506</c:v>
                </c:pt>
                <c:pt idx="33">
                  <c:v>0.6410695271736877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0.45378592205260748</c:v>
                </c:pt>
                <c:pt idx="2">
                  <c:v>1.2153886498405209</c:v>
                </c:pt>
                <c:pt idx="3">
                  <c:v>0.96107101616160762</c:v>
                </c:pt>
                <c:pt idx="4">
                  <c:v>-5.5809803445883155E-3</c:v>
                </c:pt>
                <c:pt idx="5">
                  <c:v>0.95341343812063162</c:v>
                </c:pt>
                <c:pt idx="7">
                  <c:v>-0.14727499281221856</c:v>
                </c:pt>
                <c:pt idx="8">
                  <c:v>-0.15183494027158906</c:v>
                </c:pt>
                <c:pt idx="9">
                  <c:v>0.81507894360044464</c:v>
                </c:pt>
                <c:pt idx="10">
                  <c:v>0.63247324986899223</c:v>
                </c:pt>
                <c:pt idx="11">
                  <c:v>0.95376179610893175</c:v>
                </c:pt>
                <c:pt idx="12">
                  <c:v>-0.1254508516067121</c:v>
                </c:pt>
                <c:pt idx="13">
                  <c:v>1.2452674954218645</c:v>
                </c:pt>
                <c:pt idx="14">
                  <c:v>0.10566080604428318</c:v>
                </c:pt>
                <c:pt idx="15">
                  <c:v>0.52115759718318611</c:v>
                </c:pt>
                <c:pt idx="17">
                  <c:v>1.1519952364899</c:v>
                </c:pt>
                <c:pt idx="18">
                  <c:v>0.54602844530176053</c:v>
                </c:pt>
                <c:pt idx="19">
                  <c:v>0.17734062661969308</c:v>
                </c:pt>
                <c:pt idx="20">
                  <c:v>0.4857338740418049</c:v>
                </c:pt>
                <c:pt idx="22">
                  <c:v>0.25890670715684738</c:v>
                </c:pt>
                <c:pt idx="24">
                  <c:v>-1.1468432954052199</c:v>
                </c:pt>
                <c:pt idx="25">
                  <c:v>0.21661373645585069</c:v>
                </c:pt>
                <c:pt idx="26">
                  <c:v>-0.62284335577234007</c:v>
                </c:pt>
                <c:pt idx="27">
                  <c:v>-0.93595776626160809</c:v>
                </c:pt>
                <c:pt idx="29">
                  <c:v>0.21098514065271967</c:v>
                </c:pt>
                <c:pt idx="30">
                  <c:v>-0.36039335667925609</c:v>
                </c:pt>
                <c:pt idx="31">
                  <c:v>-3.2751275268872115</c:v>
                </c:pt>
                <c:pt idx="32">
                  <c:v>0.34497670019815185</c:v>
                </c:pt>
                <c:pt idx="33">
                  <c:v>0.12269908218329739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8.7390000000000061</c:v>
                </c:pt>
                <c:pt idx="1">
                  <c:v>7.4480000000000075</c:v>
                </c:pt>
                <c:pt idx="2">
                  <c:v>7.7310000000000096</c:v>
                </c:pt>
                <c:pt idx="3">
                  <c:v>8.3989999999999885</c:v>
                </c:pt>
                <c:pt idx="4">
                  <c:v>8.888999999999978</c:v>
                </c:pt>
                <c:pt idx="5">
                  <c:v>6.6530000000000067</c:v>
                </c:pt>
                <c:pt idx="6">
                  <c:v>7.5270000000000055</c:v>
                </c:pt>
                <c:pt idx="7">
                  <c:v>6.7959999999999949</c:v>
                </c:pt>
                <c:pt idx="8">
                  <c:v>5.7400000000000091</c:v>
                </c:pt>
                <c:pt idx="9">
                  <c:v>7.4240000000000039</c:v>
                </c:pt>
                <c:pt idx="10">
                  <c:v>7.4130000000000047</c:v>
                </c:pt>
                <c:pt idx="11">
                  <c:v>7.4619999999999962</c:v>
                </c:pt>
                <c:pt idx="12">
                  <c:v>7.5039999999999978</c:v>
                </c:pt>
                <c:pt idx="13">
                  <c:v>7.573000000000004</c:v>
                </c:pt>
                <c:pt idx="14">
                  <c:v>7.6169999999999947</c:v>
                </c:pt>
                <c:pt idx="15">
                  <c:v>7.6299999999999901</c:v>
                </c:pt>
                <c:pt idx="16">
                  <c:v>7.6480000000000086</c:v>
                </c:pt>
                <c:pt idx="17">
                  <c:v>7.6639999999999979</c:v>
                </c:pt>
                <c:pt idx="18">
                  <c:v>7.6779999999999955</c:v>
                </c:pt>
                <c:pt idx="19">
                  <c:v>7.6910000000000105</c:v>
                </c:pt>
                <c:pt idx="20">
                  <c:v>7.7129999999999903</c:v>
                </c:pt>
                <c:pt idx="21">
                  <c:v>7.7330000000000014</c:v>
                </c:pt>
                <c:pt idx="22">
                  <c:v>7.7530000000000063</c:v>
                </c:pt>
                <c:pt idx="23">
                  <c:v>7.770999999999983</c:v>
                </c:pt>
                <c:pt idx="24" formatCode="#,##0.00">
                  <c:v>7.7889999999999917</c:v>
                </c:pt>
                <c:pt idx="25">
                  <c:v>7.8059999999999796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0.48099999999999893</c:v>
                </c:pt>
                <c:pt idx="1">
                  <c:v>0.27000000000000013</c:v>
                </c:pt>
                <c:pt idx="2">
                  <c:v>0.6129999999999991</c:v>
                </c:pt>
                <c:pt idx="3">
                  <c:v>0.44399999999999989</c:v>
                </c:pt>
                <c:pt idx="4">
                  <c:v>0.41299999999999976</c:v>
                </c:pt>
                <c:pt idx="5">
                  <c:v>0.48999999999999955</c:v>
                </c:pt>
                <c:pt idx="6">
                  <c:v>0.72999999999999954</c:v>
                </c:pt>
                <c:pt idx="7">
                  <c:v>0.38599999999999968</c:v>
                </c:pt>
                <c:pt idx="8">
                  <c:v>0.5219999999999998</c:v>
                </c:pt>
                <c:pt idx="9">
                  <c:v>0.38200000000000045</c:v>
                </c:pt>
                <c:pt idx="10">
                  <c:v>0.35100000000000076</c:v>
                </c:pt>
                <c:pt idx="11">
                  <c:v>0.3340000000000003</c:v>
                </c:pt>
                <c:pt idx="12">
                  <c:v>0.32699999999999951</c:v>
                </c:pt>
                <c:pt idx="13">
                  <c:v>0.31200000000000039</c:v>
                </c:pt>
                <c:pt idx="14">
                  <c:v>0.29800000000000099</c:v>
                </c:pt>
                <c:pt idx="15">
                  <c:v>0.28599999999999981</c:v>
                </c:pt>
                <c:pt idx="16">
                  <c:v>0.27600000000000019</c:v>
                </c:pt>
                <c:pt idx="17">
                  <c:v>0.26699999999999979</c:v>
                </c:pt>
                <c:pt idx="18">
                  <c:v>0.25800000000000006</c:v>
                </c:pt>
                <c:pt idx="19">
                  <c:v>0.25100000000000022</c:v>
                </c:pt>
                <c:pt idx="20">
                  <c:v>0.24400000000000008</c:v>
                </c:pt>
                <c:pt idx="21">
                  <c:v>0.23699999999999946</c:v>
                </c:pt>
                <c:pt idx="22">
                  <c:v>0.23000000000000012</c:v>
                </c:pt>
                <c:pt idx="23">
                  <c:v>0.224</c:v>
                </c:pt>
                <c:pt idx="24" formatCode="#,##0.00">
                  <c:v>0.218</c:v>
                </c:pt>
                <c:pt idx="25">
                  <c:v>0.21299999999999999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1.9219999999999997</c:v>
                </c:pt>
                <c:pt idx="1">
                  <c:v>1.6540000000000019</c:v>
                </c:pt>
                <c:pt idx="2">
                  <c:v>2.3440000000000087</c:v>
                </c:pt>
                <c:pt idx="3">
                  <c:v>2.4499999999999909</c:v>
                </c:pt>
                <c:pt idx="4">
                  <c:v>2.2710000000000052</c:v>
                </c:pt>
                <c:pt idx="5">
                  <c:v>2.5289999999999968</c:v>
                </c:pt>
                <c:pt idx="6">
                  <c:v>2.4769999999999972</c:v>
                </c:pt>
                <c:pt idx="7">
                  <c:v>2.7889999999999944</c:v>
                </c:pt>
                <c:pt idx="8">
                  <c:v>2.3570000000000064</c:v>
                </c:pt>
                <c:pt idx="9">
                  <c:v>2.6090000000000027</c:v>
                </c:pt>
                <c:pt idx="10">
                  <c:v>2.4850000000000048</c:v>
                </c:pt>
                <c:pt idx="11">
                  <c:v>2.4519999999999964</c:v>
                </c:pt>
                <c:pt idx="12">
                  <c:v>2.4169999999999958</c:v>
                </c:pt>
                <c:pt idx="13">
                  <c:v>2.4069999999999978</c:v>
                </c:pt>
                <c:pt idx="14">
                  <c:v>2.4019999999999997</c:v>
                </c:pt>
                <c:pt idx="15">
                  <c:v>2.3969999999999998</c:v>
                </c:pt>
                <c:pt idx="16">
                  <c:v>2.3919999999999959</c:v>
                </c:pt>
                <c:pt idx="17">
                  <c:v>2.3870000000000005</c:v>
                </c:pt>
                <c:pt idx="18">
                  <c:v>2.3820000000000001</c:v>
                </c:pt>
                <c:pt idx="19">
                  <c:v>2.3770000000000051</c:v>
                </c:pt>
                <c:pt idx="20">
                  <c:v>2.3729999999999984</c:v>
                </c:pt>
                <c:pt idx="21">
                  <c:v>2.3689999999999944</c:v>
                </c:pt>
                <c:pt idx="22">
                  <c:v>2.3659999999999979</c:v>
                </c:pt>
                <c:pt idx="23">
                  <c:v>2.3620000000000005</c:v>
                </c:pt>
                <c:pt idx="24" formatCode="#,##0.00">
                  <c:v>2.3580000000000005</c:v>
                </c:pt>
                <c:pt idx="25">
                  <c:v>2.3540000000000054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4.5909999999999904</c:v>
                </c:pt>
                <c:pt idx="1">
                  <c:v>5.1129999999999871</c:v>
                </c:pt>
                <c:pt idx="2">
                  <c:v>4.9249999999999954</c:v>
                </c:pt>
                <c:pt idx="3">
                  <c:v>5.0760000000000023</c:v>
                </c:pt>
                <c:pt idx="4">
                  <c:v>5.1169999999999982</c:v>
                </c:pt>
                <c:pt idx="5">
                  <c:v>4.9890000000000017</c:v>
                </c:pt>
                <c:pt idx="6">
                  <c:v>5.1979999999999906</c:v>
                </c:pt>
                <c:pt idx="7">
                  <c:v>5.8680000000000119</c:v>
                </c:pt>
                <c:pt idx="8">
                  <c:v>5.1609999999999943</c:v>
                </c:pt>
                <c:pt idx="9">
                  <c:v>5.3349999999999991</c:v>
                </c:pt>
                <c:pt idx="10">
                  <c:v>4.8880000000000132</c:v>
                </c:pt>
                <c:pt idx="11">
                  <c:v>4.7629999999999919</c:v>
                </c:pt>
                <c:pt idx="12">
                  <c:v>4.7189999999999994</c:v>
                </c:pt>
                <c:pt idx="13">
                  <c:v>4.7389999999999972</c:v>
                </c:pt>
                <c:pt idx="14">
                  <c:v>4.8889999999999976</c:v>
                </c:pt>
                <c:pt idx="15">
                  <c:v>4.9689999999999923</c:v>
                </c:pt>
                <c:pt idx="16">
                  <c:v>5.022999999999989</c:v>
                </c:pt>
                <c:pt idx="17">
                  <c:v>5.0529999999999919</c:v>
                </c:pt>
                <c:pt idx="18">
                  <c:v>5.0689999999999911</c:v>
                </c:pt>
                <c:pt idx="19">
                  <c:v>5.075000000000002</c:v>
                </c:pt>
                <c:pt idx="20">
                  <c:v>5.0750000000000117</c:v>
                </c:pt>
                <c:pt idx="21">
                  <c:v>5.0720000000000054</c:v>
                </c:pt>
                <c:pt idx="22">
                  <c:v>5.0670000000000028</c:v>
                </c:pt>
                <c:pt idx="23">
                  <c:v>5.0610000000000053</c:v>
                </c:pt>
                <c:pt idx="24" formatCode="#,##0.00">
                  <c:v>5.0530000000000195</c:v>
                </c:pt>
                <c:pt idx="25">
                  <c:v>5.0449999999999955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13.832000000000015</c:v>
                </c:pt>
                <c:pt idx="1">
                  <c:v>13.398000000000003</c:v>
                </c:pt>
                <c:pt idx="2">
                  <c:v>12.769999999999984</c:v>
                </c:pt>
                <c:pt idx="3">
                  <c:v>13.548999999999989</c:v>
                </c:pt>
                <c:pt idx="4">
                  <c:v>13.965000000000025</c:v>
                </c:pt>
                <c:pt idx="5">
                  <c:v>14.702000000000011</c:v>
                </c:pt>
                <c:pt idx="6">
                  <c:v>15.750999999999992</c:v>
                </c:pt>
                <c:pt idx="7">
                  <c:v>14.253000000000016</c:v>
                </c:pt>
                <c:pt idx="8">
                  <c:v>13.395999999999992</c:v>
                </c:pt>
                <c:pt idx="9">
                  <c:v>15.255000000000017</c:v>
                </c:pt>
                <c:pt idx="10">
                  <c:v>15.067999999999993</c:v>
                </c:pt>
                <c:pt idx="11">
                  <c:v>15.016999999999996</c:v>
                </c:pt>
                <c:pt idx="12">
                  <c:v>14.97799999999997</c:v>
                </c:pt>
                <c:pt idx="13">
                  <c:v>15.013000000000007</c:v>
                </c:pt>
                <c:pt idx="14">
                  <c:v>14.944999999999975</c:v>
                </c:pt>
                <c:pt idx="15">
                  <c:v>14.817000000000014</c:v>
                </c:pt>
                <c:pt idx="16">
                  <c:v>14.720999999999961</c:v>
                </c:pt>
                <c:pt idx="17">
                  <c:v>14.616000000000003</c:v>
                </c:pt>
                <c:pt idx="18">
                  <c:v>14.504000000000012</c:v>
                </c:pt>
                <c:pt idx="19">
                  <c:v>14.391000000000004</c:v>
                </c:pt>
                <c:pt idx="20">
                  <c:v>14.28099999999999</c:v>
                </c:pt>
                <c:pt idx="21">
                  <c:v>14.171000000000006</c:v>
                </c:pt>
                <c:pt idx="22">
                  <c:v>14.059999999999979</c:v>
                </c:pt>
                <c:pt idx="23">
                  <c:v>13.947999999999999</c:v>
                </c:pt>
                <c:pt idx="24" formatCode="#,##0.00">
                  <c:v>13.834999999999985</c:v>
                </c:pt>
                <c:pt idx="25">
                  <c:v>13.719999999999978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6.2860000000000085</c:v>
                </c:pt>
                <c:pt idx="1">
                  <c:v>8.8989999999999814</c:v>
                </c:pt>
                <c:pt idx="2">
                  <c:v>6.4740000000000046</c:v>
                </c:pt>
                <c:pt idx="3">
                  <c:v>7.3070000000000057</c:v>
                </c:pt>
                <c:pt idx="4">
                  <c:v>7.4379999999999784</c:v>
                </c:pt>
                <c:pt idx="5">
                  <c:v>7.7570000000000006</c:v>
                </c:pt>
                <c:pt idx="6">
                  <c:v>7.1360000000000152</c:v>
                </c:pt>
                <c:pt idx="7">
                  <c:v>8.9369999999999941</c:v>
                </c:pt>
                <c:pt idx="8">
                  <c:v>7.8089999999999895</c:v>
                </c:pt>
                <c:pt idx="9">
                  <c:v>7.4730000000000025</c:v>
                </c:pt>
                <c:pt idx="10">
                  <c:v>6.8809999999999825</c:v>
                </c:pt>
                <c:pt idx="11">
                  <c:v>7.1640000000000015</c:v>
                </c:pt>
                <c:pt idx="12">
                  <c:v>7.2089999999999987</c:v>
                </c:pt>
                <c:pt idx="13">
                  <c:v>7.3030000000000053</c:v>
                </c:pt>
                <c:pt idx="14">
                  <c:v>7.3700000000000205</c:v>
                </c:pt>
                <c:pt idx="15">
                  <c:v>7.3979999999999864</c:v>
                </c:pt>
                <c:pt idx="16">
                  <c:v>7.3690000000000078</c:v>
                </c:pt>
                <c:pt idx="17">
                  <c:v>7.339000000000004</c:v>
                </c:pt>
                <c:pt idx="18">
                  <c:v>7.308000000000014</c:v>
                </c:pt>
                <c:pt idx="19">
                  <c:v>7.277000000000009</c:v>
                </c:pt>
                <c:pt idx="20">
                  <c:v>7.2550000000000283</c:v>
                </c:pt>
                <c:pt idx="21">
                  <c:v>7.2279999999999971</c:v>
                </c:pt>
                <c:pt idx="22">
                  <c:v>7.1999999999999913</c:v>
                </c:pt>
                <c:pt idx="23">
                  <c:v>7.1699999999999751</c:v>
                </c:pt>
                <c:pt idx="24" formatCode="#,##0.00">
                  <c:v>7.1399999999999908</c:v>
                </c:pt>
                <c:pt idx="25">
                  <c:v>7.1079999999999828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66.703000000000188</c:v>
                </c:pt>
                <c:pt idx="1">
                  <c:v>64.795000000000002</c:v>
                </c:pt>
                <c:pt idx="2">
                  <c:v>65.077000000000012</c:v>
                </c:pt>
                <c:pt idx="3">
                  <c:v>63.071999999999939</c:v>
                </c:pt>
                <c:pt idx="4">
                  <c:v>65.939999999999884</c:v>
                </c:pt>
                <c:pt idx="5">
                  <c:v>63.882999999999896</c:v>
                </c:pt>
                <c:pt idx="6">
                  <c:v>65.105000000000118</c:v>
                </c:pt>
                <c:pt idx="7">
                  <c:v>66.024000000000001</c:v>
                </c:pt>
                <c:pt idx="8">
                  <c:v>69.68199999999996</c:v>
                </c:pt>
                <c:pt idx="9">
                  <c:v>67.695999999999941</c:v>
                </c:pt>
                <c:pt idx="10">
                  <c:v>64.659000000000063</c:v>
                </c:pt>
                <c:pt idx="11">
                  <c:v>63.237000000000037</c:v>
                </c:pt>
                <c:pt idx="12">
                  <c:v>62.302999999999791</c:v>
                </c:pt>
                <c:pt idx="13">
                  <c:v>61.228999999999971</c:v>
                </c:pt>
                <c:pt idx="14">
                  <c:v>60.346000000000068</c:v>
                </c:pt>
                <c:pt idx="15">
                  <c:v>59.496000000000009</c:v>
                </c:pt>
                <c:pt idx="16">
                  <c:v>58.93599999999995</c:v>
                </c:pt>
                <c:pt idx="17">
                  <c:v>58.363999999999947</c:v>
                </c:pt>
                <c:pt idx="18">
                  <c:v>57.807999999999971</c:v>
                </c:pt>
                <c:pt idx="19">
                  <c:v>57.266000000000119</c:v>
                </c:pt>
                <c:pt idx="20">
                  <c:v>56.778000000000091</c:v>
                </c:pt>
                <c:pt idx="21">
                  <c:v>56.265999999999877</c:v>
                </c:pt>
                <c:pt idx="22">
                  <c:v>55.766999999999662</c:v>
                </c:pt>
                <c:pt idx="23">
                  <c:v>55.282999999999952</c:v>
                </c:pt>
                <c:pt idx="24" formatCode="#,##0.00">
                  <c:v>54.814999999999984</c:v>
                </c:pt>
                <c:pt idx="25">
                  <c:v>54.385999999999896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47.307999999999858</c:v>
                </c:pt>
                <c:pt idx="1">
                  <c:v>52.931999999999981</c:v>
                </c:pt>
                <c:pt idx="2">
                  <c:v>55.574000000000034</c:v>
                </c:pt>
                <c:pt idx="3">
                  <c:v>49.376000000000005</c:v>
                </c:pt>
                <c:pt idx="4">
                  <c:v>51.959999999999965</c:v>
                </c:pt>
                <c:pt idx="5">
                  <c:v>47.805999999999919</c:v>
                </c:pt>
                <c:pt idx="6">
                  <c:v>48.676999999999957</c:v>
                </c:pt>
                <c:pt idx="7">
                  <c:v>49.209999999999944</c:v>
                </c:pt>
                <c:pt idx="8">
                  <c:v>53.521999999999984</c:v>
                </c:pt>
                <c:pt idx="9">
                  <c:v>53.857999999999919</c:v>
                </c:pt>
                <c:pt idx="10">
                  <c:v>52.543999999999933</c:v>
                </c:pt>
                <c:pt idx="11">
                  <c:v>51.453999999999994</c:v>
                </c:pt>
                <c:pt idx="12">
                  <c:v>51.646000000000072</c:v>
                </c:pt>
                <c:pt idx="13">
                  <c:v>52.148000000000025</c:v>
                </c:pt>
                <c:pt idx="14">
                  <c:v>52.615999999999993</c:v>
                </c:pt>
                <c:pt idx="15">
                  <c:v>52.888999999999953</c:v>
                </c:pt>
                <c:pt idx="16">
                  <c:v>53.098999999999918</c:v>
                </c:pt>
                <c:pt idx="17">
                  <c:v>53.174999999999891</c:v>
                </c:pt>
                <c:pt idx="18">
                  <c:v>53.316000000000059</c:v>
                </c:pt>
                <c:pt idx="19">
                  <c:v>53.422999999999966</c:v>
                </c:pt>
                <c:pt idx="20">
                  <c:v>53.599000000000032</c:v>
                </c:pt>
                <c:pt idx="21">
                  <c:v>53.785000000000096</c:v>
                </c:pt>
                <c:pt idx="22">
                  <c:v>53.983999999999988</c:v>
                </c:pt>
                <c:pt idx="23">
                  <c:v>54.192000000000007</c:v>
                </c:pt>
                <c:pt idx="24" formatCode="#,##0.00">
                  <c:v>54.40499999999998</c:v>
                </c:pt>
                <c:pt idx="25">
                  <c:v>54.622000000000021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114.33300000000011</c:v>
                </c:pt>
                <c:pt idx="1">
                  <c:v>111.08800000000014</c:v>
                </c:pt>
                <c:pt idx="2">
                  <c:v>112.65199999999999</c:v>
                </c:pt>
                <c:pt idx="3">
                  <c:v>110.63200000000018</c:v>
                </c:pt>
                <c:pt idx="4">
                  <c:v>109.81900000000027</c:v>
                </c:pt>
                <c:pt idx="5">
                  <c:v>110.74700000000024</c:v>
                </c:pt>
                <c:pt idx="6">
                  <c:v>107.91899999999997</c:v>
                </c:pt>
                <c:pt idx="7">
                  <c:v>111.04500000000006</c:v>
                </c:pt>
                <c:pt idx="8">
                  <c:v>117.00199999999974</c:v>
                </c:pt>
                <c:pt idx="9">
                  <c:v>121.87700000000025</c:v>
                </c:pt>
                <c:pt idx="10">
                  <c:v>116.91599999999988</c:v>
                </c:pt>
                <c:pt idx="11">
                  <c:v>117.64299999999994</c:v>
                </c:pt>
                <c:pt idx="12">
                  <c:v>117.82499999999995</c:v>
                </c:pt>
                <c:pt idx="13">
                  <c:v>117.76299999999999</c:v>
                </c:pt>
                <c:pt idx="14">
                  <c:v>117.9190000000003</c:v>
                </c:pt>
                <c:pt idx="15">
                  <c:v>118.17800000000022</c:v>
                </c:pt>
                <c:pt idx="16">
                  <c:v>118.34400000000002</c:v>
                </c:pt>
                <c:pt idx="17">
                  <c:v>118.49100000000011</c:v>
                </c:pt>
                <c:pt idx="18">
                  <c:v>118.62900000000003</c:v>
                </c:pt>
                <c:pt idx="19">
                  <c:v>118.76899999999979</c:v>
                </c:pt>
                <c:pt idx="20">
                  <c:v>118.93799999999985</c:v>
                </c:pt>
                <c:pt idx="21">
                  <c:v>119.12900000000039</c:v>
                </c:pt>
                <c:pt idx="22">
                  <c:v>119.32299999999991</c:v>
                </c:pt>
                <c:pt idx="23">
                  <c:v>119.57299999999987</c:v>
                </c:pt>
                <c:pt idx="24" formatCode="#,##0.00">
                  <c:v>119.81700000000002</c:v>
                </c:pt>
                <c:pt idx="25">
                  <c:v>120.06500000000004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27.388000000000009</c:v>
                </c:pt>
                <c:pt idx="1">
                  <c:v>26.09200000000002</c:v>
                </c:pt>
                <c:pt idx="2">
                  <c:v>27.359000000000041</c:v>
                </c:pt>
                <c:pt idx="3">
                  <c:v>26.456999999999997</c:v>
                </c:pt>
                <c:pt idx="4">
                  <c:v>28.721000000000043</c:v>
                </c:pt>
                <c:pt idx="5">
                  <c:v>26.60700000000001</c:v>
                </c:pt>
                <c:pt idx="6">
                  <c:v>31.414000000000023</c:v>
                </c:pt>
                <c:pt idx="7">
                  <c:v>29.137999999999966</c:v>
                </c:pt>
                <c:pt idx="8">
                  <c:v>31.725000000000009</c:v>
                </c:pt>
                <c:pt idx="9">
                  <c:v>34.78900000000003</c:v>
                </c:pt>
                <c:pt idx="10">
                  <c:v>34.237999999999957</c:v>
                </c:pt>
                <c:pt idx="11">
                  <c:v>35.758999999999993</c:v>
                </c:pt>
                <c:pt idx="12">
                  <c:v>35.965000000000046</c:v>
                </c:pt>
                <c:pt idx="13">
                  <c:v>36.102999999999973</c:v>
                </c:pt>
                <c:pt idx="14">
                  <c:v>36.315000000000026</c:v>
                </c:pt>
                <c:pt idx="15">
                  <c:v>36.451000000000072</c:v>
                </c:pt>
                <c:pt idx="16">
                  <c:v>36.52900000000006</c:v>
                </c:pt>
                <c:pt idx="17">
                  <c:v>36.60400000000007</c:v>
                </c:pt>
                <c:pt idx="18">
                  <c:v>36.674999999999969</c:v>
                </c:pt>
                <c:pt idx="19">
                  <c:v>36.747999999999969</c:v>
                </c:pt>
                <c:pt idx="20">
                  <c:v>36.828000000000088</c:v>
                </c:pt>
                <c:pt idx="21">
                  <c:v>36.899999999999956</c:v>
                </c:pt>
                <c:pt idx="22">
                  <c:v>36.967999999999947</c:v>
                </c:pt>
                <c:pt idx="23">
                  <c:v>37.032000000000032</c:v>
                </c:pt>
                <c:pt idx="24" formatCode="#,##0.00">
                  <c:v>37.092999999999968</c:v>
                </c:pt>
                <c:pt idx="25">
                  <c:v>37.152000000000086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40.794999999999995</c:v>
                </c:pt>
                <c:pt idx="1">
                  <c:v>44.966000000000015</c:v>
                </c:pt>
                <c:pt idx="2">
                  <c:v>44.172999999999881</c:v>
                </c:pt>
                <c:pt idx="3">
                  <c:v>43.533000000000058</c:v>
                </c:pt>
                <c:pt idx="4">
                  <c:v>47.745000000000033</c:v>
                </c:pt>
                <c:pt idx="5">
                  <c:v>49.132000000000019</c:v>
                </c:pt>
                <c:pt idx="6">
                  <c:v>52.881999999999941</c:v>
                </c:pt>
                <c:pt idx="7">
                  <c:v>47.989000000000061</c:v>
                </c:pt>
                <c:pt idx="8">
                  <c:v>47.295000000000002</c:v>
                </c:pt>
                <c:pt idx="9">
                  <c:v>48.109999999999921</c:v>
                </c:pt>
                <c:pt idx="10">
                  <c:v>47.585000000000036</c:v>
                </c:pt>
                <c:pt idx="11">
                  <c:v>46.093000000000018</c:v>
                </c:pt>
                <c:pt idx="12">
                  <c:v>46.987999999999907</c:v>
                </c:pt>
                <c:pt idx="13">
                  <c:v>48.261000000000017</c:v>
                </c:pt>
                <c:pt idx="14">
                  <c:v>49.420999999999992</c:v>
                </c:pt>
                <c:pt idx="15">
                  <c:v>50.301000000000023</c:v>
                </c:pt>
                <c:pt idx="16">
                  <c:v>51.075000000000045</c:v>
                </c:pt>
                <c:pt idx="17">
                  <c:v>51.783000000000065</c:v>
                </c:pt>
                <c:pt idx="18">
                  <c:v>52.451000000000022</c:v>
                </c:pt>
                <c:pt idx="19">
                  <c:v>53.088000000000008</c:v>
                </c:pt>
                <c:pt idx="20">
                  <c:v>53.714000000000013</c:v>
                </c:pt>
                <c:pt idx="21">
                  <c:v>54.317999999999984</c:v>
                </c:pt>
                <c:pt idx="22">
                  <c:v>54.900000000000034</c:v>
                </c:pt>
                <c:pt idx="23">
                  <c:v>55.458000000000069</c:v>
                </c:pt>
                <c:pt idx="24" formatCode="#,##0.00">
                  <c:v>55.992000000000012</c:v>
                </c:pt>
                <c:pt idx="25">
                  <c:v>56.504999999999988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4.4620000000000068</c:v>
                </c:pt>
                <c:pt idx="1">
                  <c:v>4.7099999999999982</c:v>
                </c:pt>
                <c:pt idx="2">
                  <c:v>3.9140000000000055</c:v>
                </c:pt>
                <c:pt idx="3">
                  <c:v>2.4129999999999936</c:v>
                </c:pt>
                <c:pt idx="4">
                  <c:v>3.6059999999999977</c:v>
                </c:pt>
                <c:pt idx="5">
                  <c:v>2.8860000000000063</c:v>
                </c:pt>
                <c:pt idx="6">
                  <c:v>4.72</c:v>
                </c:pt>
                <c:pt idx="7">
                  <c:v>2.7879999999999998</c:v>
                </c:pt>
                <c:pt idx="8">
                  <c:v>3.194999999999999</c:v>
                </c:pt>
                <c:pt idx="9">
                  <c:v>4.0010000000000066</c:v>
                </c:pt>
                <c:pt idx="10">
                  <c:v>3.3820000000000081</c:v>
                </c:pt>
                <c:pt idx="11">
                  <c:v>3.357000000000006</c:v>
                </c:pt>
                <c:pt idx="12">
                  <c:v>3.3530000000000024</c:v>
                </c:pt>
                <c:pt idx="13">
                  <c:v>3.3469999999999986</c:v>
                </c:pt>
                <c:pt idx="14">
                  <c:v>3.346000000000005</c:v>
                </c:pt>
                <c:pt idx="15">
                  <c:v>3.358000000000005</c:v>
                </c:pt>
                <c:pt idx="16">
                  <c:v>3.3660000000000023</c:v>
                </c:pt>
                <c:pt idx="17">
                  <c:v>3.3740000000000063</c:v>
                </c:pt>
                <c:pt idx="18">
                  <c:v>3.3830000000000027</c:v>
                </c:pt>
                <c:pt idx="19">
                  <c:v>3.3909999999999894</c:v>
                </c:pt>
                <c:pt idx="20">
                  <c:v>3.3980000000000015</c:v>
                </c:pt>
                <c:pt idx="21">
                  <c:v>3.4060000000000032</c:v>
                </c:pt>
                <c:pt idx="22">
                  <c:v>3.4129999999999998</c:v>
                </c:pt>
                <c:pt idx="23">
                  <c:v>3.4209999999999998</c:v>
                </c:pt>
                <c:pt idx="24" formatCode="#,##0.00">
                  <c:v>3.4290000000000034</c:v>
                </c:pt>
                <c:pt idx="25">
                  <c:v>3.4360000000000004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11.515000000000015</c:v>
                </c:pt>
                <c:pt idx="1">
                  <c:v>14.374999999999995</c:v>
                </c:pt>
                <c:pt idx="2">
                  <c:v>13.416000000000002</c:v>
                </c:pt>
                <c:pt idx="3">
                  <c:v>14.41100000000004</c:v>
                </c:pt>
                <c:pt idx="4">
                  <c:v>14.481999999999989</c:v>
                </c:pt>
                <c:pt idx="5">
                  <c:v>16.524000000000026</c:v>
                </c:pt>
                <c:pt idx="6">
                  <c:v>13.520000000000023</c:v>
                </c:pt>
                <c:pt idx="7">
                  <c:v>14.021999999999984</c:v>
                </c:pt>
                <c:pt idx="8">
                  <c:v>13.216999999999969</c:v>
                </c:pt>
                <c:pt idx="9">
                  <c:v>13.192000000000009</c:v>
                </c:pt>
                <c:pt idx="10">
                  <c:v>11.794999999999993</c:v>
                </c:pt>
                <c:pt idx="11">
                  <c:v>12.127999999999993</c:v>
                </c:pt>
                <c:pt idx="12">
                  <c:v>12.254999999999969</c:v>
                </c:pt>
                <c:pt idx="13">
                  <c:v>12.515000000000009</c:v>
                </c:pt>
                <c:pt idx="14">
                  <c:v>12.719000000000008</c:v>
                </c:pt>
                <c:pt idx="15">
                  <c:v>12.887999999999984</c:v>
                </c:pt>
                <c:pt idx="16">
                  <c:v>13.045000000000025</c:v>
                </c:pt>
                <c:pt idx="17">
                  <c:v>13.181999999999986</c:v>
                </c:pt>
                <c:pt idx="18">
                  <c:v>13.311999999999957</c:v>
                </c:pt>
                <c:pt idx="19">
                  <c:v>13.441000000000001</c:v>
                </c:pt>
                <c:pt idx="20">
                  <c:v>13.57699999999997</c:v>
                </c:pt>
                <c:pt idx="21">
                  <c:v>13.710999999999961</c:v>
                </c:pt>
                <c:pt idx="22">
                  <c:v>13.841999999999986</c:v>
                </c:pt>
                <c:pt idx="23">
                  <c:v>13.968000000000007</c:v>
                </c:pt>
                <c:pt idx="24" formatCode="#,##0.00">
                  <c:v>14.088000000000038</c:v>
                </c:pt>
                <c:pt idx="25">
                  <c:v>14.200999999999967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12.773999999999981</c:v>
                </c:pt>
                <c:pt idx="1">
                  <c:v>12.182000000000006</c:v>
                </c:pt>
                <c:pt idx="2">
                  <c:v>11.445999999999986</c:v>
                </c:pt>
                <c:pt idx="3">
                  <c:v>11.546999999999999</c:v>
                </c:pt>
                <c:pt idx="4">
                  <c:v>11.202999999999991</c:v>
                </c:pt>
                <c:pt idx="5">
                  <c:v>9.2680000000000202</c:v>
                </c:pt>
                <c:pt idx="6">
                  <c:v>11.874000000000013</c:v>
                </c:pt>
                <c:pt idx="7">
                  <c:v>10.471000000000013</c:v>
                </c:pt>
                <c:pt idx="8">
                  <c:v>9.5790000000000148</c:v>
                </c:pt>
                <c:pt idx="9">
                  <c:v>10.161999999999981</c:v>
                </c:pt>
                <c:pt idx="10">
                  <c:v>9.7570000000000103</c:v>
                </c:pt>
                <c:pt idx="11">
                  <c:v>9.9100000000000108</c:v>
                </c:pt>
                <c:pt idx="12">
                  <c:v>9.8889999999999993</c:v>
                </c:pt>
                <c:pt idx="13">
                  <c:v>9.8619999999999841</c:v>
                </c:pt>
                <c:pt idx="14">
                  <c:v>9.8209999999999749</c:v>
                </c:pt>
                <c:pt idx="15">
                  <c:v>9.7940000000000076</c:v>
                </c:pt>
                <c:pt idx="16">
                  <c:v>9.7760000000000016</c:v>
                </c:pt>
                <c:pt idx="17">
                  <c:v>9.7569999999999997</c:v>
                </c:pt>
                <c:pt idx="18">
                  <c:v>9.7369999999999859</c:v>
                </c:pt>
                <c:pt idx="19">
                  <c:v>9.715999999999962</c:v>
                </c:pt>
                <c:pt idx="20">
                  <c:v>9.6969999999999921</c:v>
                </c:pt>
                <c:pt idx="21">
                  <c:v>9.6730000000000143</c:v>
                </c:pt>
                <c:pt idx="22">
                  <c:v>9.6479999999999944</c:v>
                </c:pt>
                <c:pt idx="23">
                  <c:v>9.6240000000000077</c:v>
                </c:pt>
                <c:pt idx="24" formatCode="#,##0.00">
                  <c:v>9.5989999999999789</c:v>
                </c:pt>
                <c:pt idx="25">
                  <c:v>9.5749999999999904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7.2300000000000066</c:v>
                </c:pt>
                <c:pt idx="1">
                  <c:v>8.7519999999999882</c:v>
                </c:pt>
                <c:pt idx="2">
                  <c:v>7.3800000000000061</c:v>
                </c:pt>
                <c:pt idx="3">
                  <c:v>10.069000000000017</c:v>
                </c:pt>
                <c:pt idx="4">
                  <c:v>10.034999999999995</c:v>
                </c:pt>
                <c:pt idx="5">
                  <c:v>10.211</c:v>
                </c:pt>
                <c:pt idx="6">
                  <c:v>10.176000000000002</c:v>
                </c:pt>
                <c:pt idx="7">
                  <c:v>10.423000000000004</c:v>
                </c:pt>
                <c:pt idx="8">
                  <c:v>7.6290000000000067</c:v>
                </c:pt>
                <c:pt idx="9">
                  <c:v>8.654000000000007</c:v>
                </c:pt>
                <c:pt idx="10">
                  <c:v>8.5870000000000033</c:v>
                </c:pt>
                <c:pt idx="11">
                  <c:v>8.6009999999999902</c:v>
                </c:pt>
                <c:pt idx="12">
                  <c:v>8.5830000000000126</c:v>
                </c:pt>
                <c:pt idx="13">
                  <c:v>8.6150000000000198</c:v>
                </c:pt>
                <c:pt idx="14">
                  <c:v>8.7010000000000005</c:v>
                </c:pt>
                <c:pt idx="15">
                  <c:v>8.7819999999999947</c:v>
                </c:pt>
                <c:pt idx="16">
                  <c:v>8.8810000000000091</c:v>
                </c:pt>
                <c:pt idx="17">
                  <c:v>8.9880000000000102</c:v>
                </c:pt>
                <c:pt idx="18">
                  <c:v>9.099000000000002</c:v>
                </c:pt>
                <c:pt idx="19">
                  <c:v>9.2130000000000258</c:v>
                </c:pt>
                <c:pt idx="20">
                  <c:v>9.3280000000000154</c:v>
                </c:pt>
                <c:pt idx="21">
                  <c:v>9.4440000000000026</c:v>
                </c:pt>
                <c:pt idx="22">
                  <c:v>9.5589999999999886</c:v>
                </c:pt>
                <c:pt idx="23">
                  <c:v>9.6740000000000013</c:v>
                </c:pt>
                <c:pt idx="24" formatCode="#,##0.00">
                  <c:v>9.7880000000000056</c:v>
                </c:pt>
                <c:pt idx="25">
                  <c:v>9.9010000000000069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38.789000000000051</c:v>
                </c:pt>
                <c:pt idx="1">
                  <c:v>38.255999999999979</c:v>
                </c:pt>
                <c:pt idx="2">
                  <c:v>38.568999999999903</c:v>
                </c:pt>
                <c:pt idx="3">
                  <c:v>41.065999999999967</c:v>
                </c:pt>
                <c:pt idx="4">
                  <c:v>44.420999999999928</c:v>
                </c:pt>
                <c:pt idx="5">
                  <c:v>44.845000000000013</c:v>
                </c:pt>
                <c:pt idx="6">
                  <c:v>47.750999999999998</c:v>
                </c:pt>
                <c:pt idx="7">
                  <c:v>43.319000000000017</c:v>
                </c:pt>
                <c:pt idx="8">
                  <c:v>39.022999999999904</c:v>
                </c:pt>
                <c:pt idx="9">
                  <c:v>44.547000000000139</c:v>
                </c:pt>
                <c:pt idx="10">
                  <c:v>46.830000000000005</c:v>
                </c:pt>
                <c:pt idx="11">
                  <c:v>47.772000000000155</c:v>
                </c:pt>
                <c:pt idx="12">
                  <c:v>48.043999999999926</c:v>
                </c:pt>
                <c:pt idx="13">
                  <c:v>48.37600000000014</c:v>
                </c:pt>
                <c:pt idx="14">
                  <c:v>48.726999999999911</c:v>
                </c:pt>
                <c:pt idx="15">
                  <c:v>48.991000000000149</c:v>
                </c:pt>
                <c:pt idx="16">
                  <c:v>49.229000000000042</c:v>
                </c:pt>
                <c:pt idx="17">
                  <c:v>49.477999999999831</c:v>
                </c:pt>
                <c:pt idx="18">
                  <c:v>49.738000000000106</c:v>
                </c:pt>
                <c:pt idx="19">
                  <c:v>50.010000000000012</c:v>
                </c:pt>
                <c:pt idx="20">
                  <c:v>50.262000000000164</c:v>
                </c:pt>
                <c:pt idx="21">
                  <c:v>50.504999999999967</c:v>
                </c:pt>
                <c:pt idx="22">
                  <c:v>50.74899999999996</c:v>
                </c:pt>
                <c:pt idx="23">
                  <c:v>50.990999999999993</c:v>
                </c:pt>
                <c:pt idx="24" formatCode="#,##0.00">
                  <c:v>51.233000000000082</c:v>
                </c:pt>
                <c:pt idx="25">
                  <c:v>51.475000000000009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44.231999999999864</c:v>
                </c:pt>
                <c:pt idx="1">
                  <c:v>41.6009999999999</c:v>
                </c:pt>
                <c:pt idx="2">
                  <c:v>45.584000000000024</c:v>
                </c:pt>
                <c:pt idx="3">
                  <c:v>46.800000000000004</c:v>
                </c:pt>
                <c:pt idx="4">
                  <c:v>46.856000000000058</c:v>
                </c:pt>
                <c:pt idx="5">
                  <c:v>46.084000000000096</c:v>
                </c:pt>
                <c:pt idx="6">
                  <c:v>51.711000000000155</c:v>
                </c:pt>
                <c:pt idx="7">
                  <c:v>49.781000000000049</c:v>
                </c:pt>
                <c:pt idx="8">
                  <c:v>51.634999999999984</c:v>
                </c:pt>
                <c:pt idx="9">
                  <c:v>50.300000000000018</c:v>
                </c:pt>
                <c:pt idx="10">
                  <c:v>44.319999999999943</c:v>
                </c:pt>
                <c:pt idx="11">
                  <c:v>44.950000000000031</c:v>
                </c:pt>
                <c:pt idx="12">
                  <c:v>45.713999999999992</c:v>
                </c:pt>
                <c:pt idx="13">
                  <c:v>46.042999999999978</c:v>
                </c:pt>
                <c:pt idx="14">
                  <c:v>46.419000000000054</c:v>
                </c:pt>
                <c:pt idx="15">
                  <c:v>46.72199999999998</c:v>
                </c:pt>
                <c:pt idx="16">
                  <c:v>47.062000000000118</c:v>
                </c:pt>
                <c:pt idx="17">
                  <c:v>47.396999999999821</c:v>
                </c:pt>
                <c:pt idx="18">
                  <c:v>47.72900000000007</c:v>
                </c:pt>
                <c:pt idx="19">
                  <c:v>48.0609999999999</c:v>
                </c:pt>
                <c:pt idx="20">
                  <c:v>48.401999999999965</c:v>
                </c:pt>
                <c:pt idx="21">
                  <c:v>48.732000000000227</c:v>
                </c:pt>
                <c:pt idx="22">
                  <c:v>49.063000000000024</c:v>
                </c:pt>
                <c:pt idx="23">
                  <c:v>49.394000000000034</c:v>
                </c:pt>
                <c:pt idx="24" formatCode="#,##0.00">
                  <c:v>49.725999999999964</c:v>
                </c:pt>
                <c:pt idx="25">
                  <c:v>50.05900000000009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19.36700000000004</c:v>
                </c:pt>
                <c:pt idx="1">
                  <c:v>16.580999999999946</c:v>
                </c:pt>
                <c:pt idx="2">
                  <c:v>16.701000000000008</c:v>
                </c:pt>
                <c:pt idx="3">
                  <c:v>18.657</c:v>
                </c:pt>
                <c:pt idx="4">
                  <c:v>19.296999999999969</c:v>
                </c:pt>
                <c:pt idx="5">
                  <c:v>17.061000000000003</c:v>
                </c:pt>
                <c:pt idx="6">
                  <c:v>16.673999999999982</c:v>
                </c:pt>
                <c:pt idx="7">
                  <c:v>19.843999999999944</c:v>
                </c:pt>
                <c:pt idx="8">
                  <c:v>20.553999999999959</c:v>
                </c:pt>
                <c:pt idx="9">
                  <c:v>20.188000000000006</c:v>
                </c:pt>
                <c:pt idx="10">
                  <c:v>18.770999999999987</c:v>
                </c:pt>
                <c:pt idx="11">
                  <c:v>18.524000000000012</c:v>
                </c:pt>
                <c:pt idx="12">
                  <c:v>17.571000000000055</c:v>
                </c:pt>
                <c:pt idx="13">
                  <c:v>17.300000000000004</c:v>
                </c:pt>
                <c:pt idx="14">
                  <c:v>17.473000000000006</c:v>
                </c:pt>
                <c:pt idx="15">
                  <c:v>17.546000000000006</c:v>
                </c:pt>
                <c:pt idx="16">
                  <c:v>17.648999999999969</c:v>
                </c:pt>
                <c:pt idx="17">
                  <c:v>17.729999999999976</c:v>
                </c:pt>
                <c:pt idx="18">
                  <c:v>17.80700000000002</c:v>
                </c:pt>
                <c:pt idx="19">
                  <c:v>17.874999999999968</c:v>
                </c:pt>
                <c:pt idx="20">
                  <c:v>17.949999999999953</c:v>
                </c:pt>
                <c:pt idx="21">
                  <c:v>18.027000000000001</c:v>
                </c:pt>
                <c:pt idx="22">
                  <c:v>18.107999999999976</c:v>
                </c:pt>
                <c:pt idx="23">
                  <c:v>18.18900000000006</c:v>
                </c:pt>
                <c:pt idx="24" formatCode="#,##0.00">
                  <c:v>18.268999999999998</c:v>
                </c:pt>
                <c:pt idx="25">
                  <c:v>18.348000000000038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20.671000000000017</c:v>
                </c:pt>
                <c:pt idx="1">
                  <c:v>21.569999999999961</c:v>
                </c:pt>
                <c:pt idx="2">
                  <c:v>19.630000000000013</c:v>
                </c:pt>
                <c:pt idx="3">
                  <c:v>15.792000000000009</c:v>
                </c:pt>
                <c:pt idx="4">
                  <c:v>21.954000000000001</c:v>
                </c:pt>
                <c:pt idx="5">
                  <c:v>20.576000000000022</c:v>
                </c:pt>
                <c:pt idx="6">
                  <c:v>18.016999999999992</c:v>
                </c:pt>
                <c:pt idx="7">
                  <c:v>17.608999999999966</c:v>
                </c:pt>
                <c:pt idx="8">
                  <c:v>18.569999999999968</c:v>
                </c:pt>
                <c:pt idx="9">
                  <c:v>19.809000000000019</c:v>
                </c:pt>
                <c:pt idx="10">
                  <c:v>18.660000000000029</c:v>
                </c:pt>
                <c:pt idx="11">
                  <c:v>18.40199999999998</c:v>
                </c:pt>
                <c:pt idx="12">
                  <c:v>18.224000000000004</c:v>
                </c:pt>
                <c:pt idx="13">
                  <c:v>18.238000000000003</c:v>
                </c:pt>
                <c:pt idx="14">
                  <c:v>18.268000000000004</c:v>
                </c:pt>
                <c:pt idx="15">
                  <c:v>18.250999999999991</c:v>
                </c:pt>
                <c:pt idx="16">
                  <c:v>18.225000000000016</c:v>
                </c:pt>
                <c:pt idx="17">
                  <c:v>18.203000000000017</c:v>
                </c:pt>
                <c:pt idx="18">
                  <c:v>18.184999999999995</c:v>
                </c:pt>
                <c:pt idx="19">
                  <c:v>18.175000000000004</c:v>
                </c:pt>
                <c:pt idx="20">
                  <c:v>18.175999999999974</c:v>
                </c:pt>
                <c:pt idx="21">
                  <c:v>18.182999999999975</c:v>
                </c:pt>
                <c:pt idx="22">
                  <c:v>18.193999999999981</c:v>
                </c:pt>
                <c:pt idx="23">
                  <c:v>18.209000000000028</c:v>
                </c:pt>
                <c:pt idx="24" formatCode="#,##0.00">
                  <c:v>18.227999999999987</c:v>
                </c:pt>
                <c:pt idx="25">
                  <c:v>18.252000000000013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39.429999999999993</c:v>
                </c:pt>
                <c:pt idx="1">
                  <c:v>37.45800000000002</c:v>
                </c:pt>
                <c:pt idx="2">
                  <c:v>35.100000000000023</c:v>
                </c:pt>
                <c:pt idx="3">
                  <c:v>36.022000000000091</c:v>
                </c:pt>
                <c:pt idx="4">
                  <c:v>34.257000000000012</c:v>
                </c:pt>
                <c:pt idx="5">
                  <c:v>35.033000000000122</c:v>
                </c:pt>
                <c:pt idx="6">
                  <c:v>34.443999999999996</c:v>
                </c:pt>
                <c:pt idx="7">
                  <c:v>31.377999999999982</c:v>
                </c:pt>
                <c:pt idx="8">
                  <c:v>30.651999999999983</c:v>
                </c:pt>
                <c:pt idx="9">
                  <c:v>32.116000000000021</c:v>
                </c:pt>
                <c:pt idx="10">
                  <c:v>33.460000000000036</c:v>
                </c:pt>
                <c:pt idx="11">
                  <c:v>33.096000000000011</c:v>
                </c:pt>
                <c:pt idx="12">
                  <c:v>32.812000000000054</c:v>
                </c:pt>
                <c:pt idx="13">
                  <c:v>32.753999999999927</c:v>
                </c:pt>
                <c:pt idx="14">
                  <c:v>32.643000000000043</c:v>
                </c:pt>
                <c:pt idx="15">
                  <c:v>32.735000000000035</c:v>
                </c:pt>
                <c:pt idx="16">
                  <c:v>32.811000000000128</c:v>
                </c:pt>
                <c:pt idx="17">
                  <c:v>32.885999999999925</c:v>
                </c:pt>
                <c:pt idx="18">
                  <c:v>32.95900000000001</c:v>
                </c:pt>
                <c:pt idx="19">
                  <c:v>33.030999999999942</c:v>
                </c:pt>
                <c:pt idx="20">
                  <c:v>33.100999999999985</c:v>
                </c:pt>
                <c:pt idx="21">
                  <c:v>33.17</c:v>
                </c:pt>
                <c:pt idx="22">
                  <c:v>33.235999999999969</c:v>
                </c:pt>
                <c:pt idx="23">
                  <c:v>33.303000000000004</c:v>
                </c:pt>
                <c:pt idx="24" formatCode="#,##0.00">
                  <c:v>33.369000000000014</c:v>
                </c:pt>
                <c:pt idx="25">
                  <c:v>33.432000000000038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61.539999999999971</c:v>
                </c:pt>
                <c:pt idx="1">
                  <c:v>60.601000000000091</c:v>
                </c:pt>
                <c:pt idx="2">
                  <c:v>59.701000000000064</c:v>
                </c:pt>
                <c:pt idx="3">
                  <c:v>62.382999999999946</c:v>
                </c:pt>
                <c:pt idx="4">
                  <c:v>65.219999999999885</c:v>
                </c:pt>
                <c:pt idx="5">
                  <c:v>62.792000000000044</c:v>
                </c:pt>
                <c:pt idx="6">
                  <c:v>64.466999999999928</c:v>
                </c:pt>
                <c:pt idx="7">
                  <c:v>62.164999999999957</c:v>
                </c:pt>
                <c:pt idx="8">
                  <c:v>60.640999999999899</c:v>
                </c:pt>
                <c:pt idx="9">
                  <c:v>61.261999999999894</c:v>
                </c:pt>
                <c:pt idx="10">
                  <c:v>62.621999999999879</c:v>
                </c:pt>
                <c:pt idx="11">
                  <c:v>63.611999999999838</c:v>
                </c:pt>
                <c:pt idx="12">
                  <c:v>64.640000000000072</c:v>
                </c:pt>
                <c:pt idx="13">
                  <c:v>65.31700000000005</c:v>
                </c:pt>
                <c:pt idx="14">
                  <c:v>66.008000000000081</c:v>
                </c:pt>
                <c:pt idx="15">
                  <c:v>66.627999999999929</c:v>
                </c:pt>
                <c:pt idx="16">
                  <c:v>67.065000000000097</c:v>
                </c:pt>
                <c:pt idx="17">
                  <c:v>67.524000000000058</c:v>
                </c:pt>
                <c:pt idx="18">
                  <c:v>68.004999999999995</c:v>
                </c:pt>
                <c:pt idx="19">
                  <c:v>68.518999999999991</c:v>
                </c:pt>
                <c:pt idx="20">
                  <c:v>69.127999999999815</c:v>
                </c:pt>
                <c:pt idx="21">
                  <c:v>69.740999999999985</c:v>
                </c:pt>
                <c:pt idx="22">
                  <c:v>70.362999999999857</c:v>
                </c:pt>
                <c:pt idx="23">
                  <c:v>70.995000000000189</c:v>
                </c:pt>
                <c:pt idx="24" formatCode="#,##0.00">
                  <c:v>71.634999999999906</c:v>
                </c:pt>
                <c:pt idx="25">
                  <c:v>72.282999999999802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103.82900000000001</c:v>
                </c:pt>
                <c:pt idx="1">
                  <c:v>109.77800000000002</c:v>
                </c:pt>
                <c:pt idx="2">
                  <c:v>101.90499999999997</c:v>
                </c:pt>
                <c:pt idx="3">
                  <c:v>102.53599999999992</c:v>
                </c:pt>
                <c:pt idx="4">
                  <c:v>105.15100000000017</c:v>
                </c:pt>
                <c:pt idx="5">
                  <c:v>106.43200000000007</c:v>
                </c:pt>
                <c:pt idx="6">
                  <c:v>103.07500000000009</c:v>
                </c:pt>
                <c:pt idx="7">
                  <c:v>106.56600000000002</c:v>
                </c:pt>
                <c:pt idx="8">
                  <c:v>103.46700000000027</c:v>
                </c:pt>
                <c:pt idx="9">
                  <c:v>109.26000000000005</c:v>
                </c:pt>
                <c:pt idx="10">
                  <c:v>110.79899999999991</c:v>
                </c:pt>
                <c:pt idx="11">
                  <c:v>113.29699999999981</c:v>
                </c:pt>
                <c:pt idx="12">
                  <c:v>115.24100000000001</c:v>
                </c:pt>
                <c:pt idx="13">
                  <c:v>116.98499999999991</c:v>
                </c:pt>
                <c:pt idx="14">
                  <c:v>118.97200000000001</c:v>
                </c:pt>
                <c:pt idx="15">
                  <c:v>120.50000000000013</c:v>
                </c:pt>
                <c:pt idx="16">
                  <c:v>121.78700000000008</c:v>
                </c:pt>
                <c:pt idx="17">
                  <c:v>123.0140000000001</c:v>
                </c:pt>
                <c:pt idx="18">
                  <c:v>124.2260000000002</c:v>
                </c:pt>
                <c:pt idx="19">
                  <c:v>125.43699999999997</c:v>
                </c:pt>
                <c:pt idx="20">
                  <c:v>126.64899999999996</c:v>
                </c:pt>
                <c:pt idx="21">
                  <c:v>127.85899999999998</c:v>
                </c:pt>
                <c:pt idx="22">
                  <c:v>129.07299999999995</c:v>
                </c:pt>
                <c:pt idx="23">
                  <c:v>130.30000000000004</c:v>
                </c:pt>
                <c:pt idx="24" formatCode="#,##0.00">
                  <c:v>131.54599999999999</c:v>
                </c:pt>
                <c:pt idx="25">
                  <c:v>132.81099999999967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15.732999999999993</c:v>
                </c:pt>
                <c:pt idx="1">
                  <c:v>14.484999999999998</c:v>
                </c:pt>
                <c:pt idx="2">
                  <c:v>15.613000000000012</c:v>
                </c:pt>
                <c:pt idx="3">
                  <c:v>16.368999999999978</c:v>
                </c:pt>
                <c:pt idx="4">
                  <c:v>16.68999999999998</c:v>
                </c:pt>
                <c:pt idx="5">
                  <c:v>14.661000000000005</c:v>
                </c:pt>
                <c:pt idx="6">
                  <c:v>15.931999999999992</c:v>
                </c:pt>
                <c:pt idx="7">
                  <c:v>15.839000000000002</c:v>
                </c:pt>
                <c:pt idx="8">
                  <c:v>13.78000000000001</c:v>
                </c:pt>
                <c:pt idx="9">
                  <c:v>15.750000000000005</c:v>
                </c:pt>
                <c:pt idx="10">
                  <c:v>15.137000000000022</c:v>
                </c:pt>
                <c:pt idx="11">
                  <c:v>15.010999999999985</c:v>
                </c:pt>
                <c:pt idx="12">
                  <c:v>14.966999999999993</c:v>
                </c:pt>
                <c:pt idx="13">
                  <c:v>15.030999999999999</c:v>
                </c:pt>
                <c:pt idx="14">
                  <c:v>15.205999999999992</c:v>
                </c:pt>
                <c:pt idx="15">
                  <c:v>15.281999999999982</c:v>
                </c:pt>
                <c:pt idx="16">
                  <c:v>15.338999999999993</c:v>
                </c:pt>
                <c:pt idx="17">
                  <c:v>15.37099999999999</c:v>
                </c:pt>
                <c:pt idx="18">
                  <c:v>15.386999999999986</c:v>
                </c:pt>
                <c:pt idx="19">
                  <c:v>15.39400000000002</c:v>
                </c:pt>
                <c:pt idx="20">
                  <c:v>15.404999999999999</c:v>
                </c:pt>
                <c:pt idx="21">
                  <c:v>15.411000000000001</c:v>
                </c:pt>
                <c:pt idx="22">
                  <c:v>15.416000000000007</c:v>
                </c:pt>
                <c:pt idx="23">
                  <c:v>15.417999999999989</c:v>
                </c:pt>
                <c:pt idx="24">
                  <c:v>15.418000000000013</c:v>
                </c:pt>
                <c:pt idx="25">
                  <c:v>15.417999999999978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86.821000000000211</c:v>
                </c:pt>
                <c:pt idx="1">
                  <c:v>87.091999999999985</c:v>
                </c:pt>
                <c:pt idx="2">
                  <c:v>84.320999999999998</c:v>
                </c:pt>
                <c:pt idx="3">
                  <c:v>83.92799999999994</c:v>
                </c:pt>
                <c:pt idx="4">
                  <c:v>87.34299999999989</c:v>
                </c:pt>
                <c:pt idx="5">
                  <c:v>86.341999999999899</c:v>
                </c:pt>
                <c:pt idx="6">
                  <c:v>87.992000000000132</c:v>
                </c:pt>
                <c:pt idx="7">
                  <c:v>89.214000000000013</c:v>
                </c:pt>
                <c:pt idx="8">
                  <c:v>90.886999999999944</c:v>
                </c:pt>
                <c:pt idx="9">
                  <c:v>90.423999999999964</c:v>
                </c:pt>
                <c:pt idx="10">
                  <c:v>86.608000000000033</c:v>
                </c:pt>
                <c:pt idx="11">
                  <c:v>85.418000000000035</c:v>
                </c:pt>
                <c:pt idx="12">
                  <c:v>84.489999999999753</c:v>
                </c:pt>
                <c:pt idx="13">
                  <c:v>83.544999999999987</c:v>
                </c:pt>
                <c:pt idx="14">
                  <c:v>82.661000000000058</c:v>
                </c:pt>
                <c:pt idx="15">
                  <c:v>81.711000000000013</c:v>
                </c:pt>
                <c:pt idx="16">
                  <c:v>81.025999999999925</c:v>
                </c:pt>
                <c:pt idx="17">
                  <c:v>80.31899999999996</c:v>
                </c:pt>
                <c:pt idx="18">
                  <c:v>79.62</c:v>
                </c:pt>
                <c:pt idx="19">
                  <c:v>78.93400000000014</c:v>
                </c:pt>
                <c:pt idx="20">
                  <c:v>78.314000000000107</c:v>
                </c:pt>
                <c:pt idx="21">
                  <c:v>77.664999999999878</c:v>
                </c:pt>
                <c:pt idx="22">
                  <c:v>77.026999999999632</c:v>
                </c:pt>
                <c:pt idx="23">
                  <c:v>76.400999999999925</c:v>
                </c:pt>
                <c:pt idx="24">
                  <c:v>75.789999999999964</c:v>
                </c:pt>
                <c:pt idx="25">
                  <c:v>75.213999999999857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47.307999999999858</c:v>
                </c:pt>
                <c:pt idx="1">
                  <c:v>52.931999999999981</c:v>
                </c:pt>
                <c:pt idx="2">
                  <c:v>55.574000000000034</c:v>
                </c:pt>
                <c:pt idx="3">
                  <c:v>49.376000000000005</c:v>
                </c:pt>
                <c:pt idx="4">
                  <c:v>51.959999999999965</c:v>
                </c:pt>
                <c:pt idx="5">
                  <c:v>47.805999999999919</c:v>
                </c:pt>
                <c:pt idx="6">
                  <c:v>48.676999999999957</c:v>
                </c:pt>
                <c:pt idx="7">
                  <c:v>49.209999999999944</c:v>
                </c:pt>
                <c:pt idx="8">
                  <c:v>53.521999999999984</c:v>
                </c:pt>
                <c:pt idx="9">
                  <c:v>53.857999999999919</c:v>
                </c:pt>
                <c:pt idx="10">
                  <c:v>52.543999999999933</c:v>
                </c:pt>
                <c:pt idx="11">
                  <c:v>51.453999999999994</c:v>
                </c:pt>
                <c:pt idx="12">
                  <c:v>51.646000000000072</c:v>
                </c:pt>
                <c:pt idx="13">
                  <c:v>52.148000000000025</c:v>
                </c:pt>
                <c:pt idx="14">
                  <c:v>52.615999999999993</c:v>
                </c:pt>
                <c:pt idx="15">
                  <c:v>52.888999999999953</c:v>
                </c:pt>
                <c:pt idx="16">
                  <c:v>53.098999999999918</c:v>
                </c:pt>
                <c:pt idx="17">
                  <c:v>53.174999999999891</c:v>
                </c:pt>
                <c:pt idx="18">
                  <c:v>53.316000000000059</c:v>
                </c:pt>
                <c:pt idx="19">
                  <c:v>53.422999999999966</c:v>
                </c:pt>
                <c:pt idx="20">
                  <c:v>53.599000000000032</c:v>
                </c:pt>
                <c:pt idx="21">
                  <c:v>53.785000000000096</c:v>
                </c:pt>
                <c:pt idx="22">
                  <c:v>53.983999999999988</c:v>
                </c:pt>
                <c:pt idx="23">
                  <c:v>54.192000000000007</c:v>
                </c:pt>
                <c:pt idx="24" formatCode="#,##0.00">
                  <c:v>54.40499999999998</c:v>
                </c:pt>
                <c:pt idx="25">
                  <c:v>54.622000000000021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182.5160000000001</c:v>
                </c:pt>
                <c:pt idx="1">
                  <c:v>182.14600000000016</c:v>
                </c:pt>
                <c:pt idx="2">
                  <c:v>184.18399999999991</c:v>
                </c:pt>
                <c:pt idx="3">
                  <c:v>180.62200000000024</c:v>
                </c:pt>
                <c:pt idx="4">
                  <c:v>186.28500000000034</c:v>
                </c:pt>
                <c:pt idx="5">
                  <c:v>186.48600000000027</c:v>
                </c:pt>
                <c:pt idx="6">
                  <c:v>192.21499999999995</c:v>
                </c:pt>
                <c:pt idx="7">
                  <c:v>188.17200000000008</c:v>
                </c:pt>
                <c:pt idx="8">
                  <c:v>196.02199999999976</c:v>
                </c:pt>
                <c:pt idx="9">
                  <c:v>204.77600000000021</c:v>
                </c:pt>
                <c:pt idx="10">
                  <c:v>198.73899999999986</c:v>
                </c:pt>
                <c:pt idx="11">
                  <c:v>199.49499999999995</c:v>
                </c:pt>
                <c:pt idx="12">
                  <c:v>200.77799999999991</c:v>
                </c:pt>
                <c:pt idx="13">
                  <c:v>202.12699999999998</c:v>
                </c:pt>
                <c:pt idx="14">
                  <c:v>203.65500000000031</c:v>
                </c:pt>
                <c:pt idx="15">
                  <c:v>204.93000000000032</c:v>
                </c:pt>
                <c:pt idx="16">
                  <c:v>205.94800000000012</c:v>
                </c:pt>
                <c:pt idx="17">
                  <c:v>206.87800000000027</c:v>
                </c:pt>
                <c:pt idx="18">
                  <c:v>207.75500000000002</c:v>
                </c:pt>
                <c:pt idx="19">
                  <c:v>208.60499999999979</c:v>
                </c:pt>
                <c:pt idx="20">
                  <c:v>209.47999999999996</c:v>
                </c:pt>
                <c:pt idx="21">
                  <c:v>210.34700000000032</c:v>
                </c:pt>
                <c:pt idx="22">
                  <c:v>211.19099999999989</c:v>
                </c:pt>
                <c:pt idx="23">
                  <c:v>212.06299999999999</c:v>
                </c:pt>
                <c:pt idx="24">
                  <c:v>212.90200000000002</c:v>
                </c:pt>
                <c:pt idx="25">
                  <c:v>213.72200000000012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159.04</c:v>
                </c:pt>
                <c:pt idx="1">
                  <c:v>158.02699999999979</c:v>
                </c:pt>
                <c:pt idx="2">
                  <c:v>156.63999999999996</c:v>
                </c:pt>
                <c:pt idx="3">
                  <c:v>160.75500000000002</c:v>
                </c:pt>
                <c:pt idx="4">
                  <c:v>171.85399999999993</c:v>
                </c:pt>
                <c:pt idx="5">
                  <c:v>167.45500000000018</c:v>
                </c:pt>
                <c:pt idx="6">
                  <c:v>174.44300000000015</c:v>
                </c:pt>
                <c:pt idx="7">
                  <c:v>168.25700000000001</c:v>
                </c:pt>
                <c:pt idx="8">
                  <c:v>163.40199999999979</c:v>
                </c:pt>
                <c:pt idx="9">
                  <c:v>170.85300000000021</c:v>
                </c:pt>
                <c:pt idx="10">
                  <c:v>162.10199999999998</c:v>
                </c:pt>
                <c:pt idx="11">
                  <c:v>163.64400000000018</c:v>
                </c:pt>
                <c:pt idx="12">
                  <c:v>163.63299999999998</c:v>
                </c:pt>
                <c:pt idx="13">
                  <c:v>164.29600000000013</c:v>
                </c:pt>
                <c:pt idx="14">
                  <c:v>165.47399999999996</c:v>
                </c:pt>
                <c:pt idx="15">
                  <c:v>166.33200000000011</c:v>
                </c:pt>
                <c:pt idx="16">
                  <c:v>167.2330000000002</c:v>
                </c:pt>
                <c:pt idx="17">
                  <c:v>168.10899999999964</c:v>
                </c:pt>
                <c:pt idx="18">
                  <c:v>168.99000000000015</c:v>
                </c:pt>
                <c:pt idx="19">
                  <c:v>169.88199999999986</c:v>
                </c:pt>
                <c:pt idx="20">
                  <c:v>170.79000000000002</c:v>
                </c:pt>
                <c:pt idx="21">
                  <c:v>171.68100000000013</c:v>
                </c:pt>
                <c:pt idx="22">
                  <c:v>172.57599999999991</c:v>
                </c:pt>
                <c:pt idx="23">
                  <c:v>173.47000000000011</c:v>
                </c:pt>
                <c:pt idx="24">
                  <c:v>174.36000000000007</c:v>
                </c:pt>
                <c:pt idx="25">
                  <c:v>175.24700000000013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204.79899999999998</c:v>
                </c:pt>
                <c:pt idx="1">
                  <c:v>207.83700000000013</c:v>
                </c:pt>
                <c:pt idx="2">
                  <c:v>196.70600000000007</c:v>
                </c:pt>
                <c:pt idx="3">
                  <c:v>200.94099999999995</c:v>
                </c:pt>
                <c:pt idx="4">
                  <c:v>204.62800000000004</c:v>
                </c:pt>
                <c:pt idx="5">
                  <c:v>204.25700000000023</c:v>
                </c:pt>
                <c:pt idx="6">
                  <c:v>201.98599999999999</c:v>
                </c:pt>
                <c:pt idx="7">
                  <c:v>200.10899999999995</c:v>
                </c:pt>
                <c:pt idx="8">
                  <c:v>194.76000000000016</c:v>
                </c:pt>
                <c:pt idx="9">
                  <c:v>202.63799999999998</c:v>
                </c:pt>
                <c:pt idx="10">
                  <c:v>206.8809999999998</c:v>
                </c:pt>
                <c:pt idx="11">
                  <c:v>210.00499999999965</c:v>
                </c:pt>
                <c:pt idx="12">
                  <c:v>212.69300000000015</c:v>
                </c:pt>
                <c:pt idx="13">
                  <c:v>215.05599999999987</c:v>
                </c:pt>
                <c:pt idx="14">
                  <c:v>217.62300000000013</c:v>
                </c:pt>
                <c:pt idx="15">
                  <c:v>219.86300000000011</c:v>
                </c:pt>
                <c:pt idx="16">
                  <c:v>221.6630000000003</c:v>
                </c:pt>
                <c:pt idx="17">
                  <c:v>223.42400000000009</c:v>
                </c:pt>
                <c:pt idx="18">
                  <c:v>225.1900000000002</c:v>
                </c:pt>
                <c:pt idx="19">
                  <c:v>226.98699999999991</c:v>
                </c:pt>
                <c:pt idx="20">
                  <c:v>228.87799999999976</c:v>
                </c:pt>
                <c:pt idx="21">
                  <c:v>230.76999999999998</c:v>
                </c:pt>
                <c:pt idx="22">
                  <c:v>232.67199999999977</c:v>
                </c:pt>
                <c:pt idx="23">
                  <c:v>234.59800000000024</c:v>
                </c:pt>
                <c:pt idx="24">
                  <c:v>236.5499999999999</c:v>
                </c:pt>
                <c:pt idx="25">
                  <c:v>238.5259999999995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28.890378737409968</c:v>
                </c:pt>
                <c:pt idx="1">
                  <c:v>28.653441568064736</c:v>
                </c:pt>
                <c:pt idx="2">
                  <c:v>30.867202675124727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23.685055452067669</c:v>
                </c:pt>
                <c:pt idx="1">
                  <c:v>22.451458495784696</c:v>
                </c:pt>
                <c:pt idx="2">
                  <c:v>22.678385866562131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26.376825123372207</c:v>
                </c:pt>
                <c:pt idx="1">
                  <c:v>27.525757917815646</c:v>
                </c:pt>
                <c:pt idx="2">
                  <c:v>27.657363516484679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6.7617435188053134</c:v>
                </c:pt>
                <c:pt idx="1">
                  <c:v>7.2774514515706752</c:v>
                </c:pt>
                <c:pt idx="2">
                  <c:v>7.0685306613143526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12.212326044862333</c:v>
                </c:pt>
                <c:pt idx="1">
                  <c:v>11.995385111861186</c:v>
                </c:pt>
                <c:pt idx="2">
                  <c:v>9.7333027930155698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2.0736711234825105</c:v>
                </c:pt>
                <c:pt idx="1">
                  <c:v>2.0965054549030455</c:v>
                </c:pt>
                <c:pt idx="2">
                  <c:v>1.995214487498526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2.6239999999995689</c:v>
                </c:pt>
                <c:pt idx="1">
                  <c:v>-5.3530000000002076</c:v>
                </c:pt>
                <c:pt idx="2">
                  <c:v>12.252999999999588</c:v>
                </c:pt>
                <c:pt idx="3">
                  <c:v>4.7380000000000138</c:v>
                </c:pt>
                <c:pt idx="4">
                  <c:v>0.26600000000013324</c:v>
                </c:pt>
                <c:pt idx="5">
                  <c:v>0.47600000000001685</c:v>
                </c:pt>
                <c:pt idx="7">
                  <c:v>15.003999999999223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31.644999999999698</c:v>
                </c:pt>
                <c:pt idx="1">
                  <c:v>13.145000000000152</c:v>
                </c:pt>
                <c:pt idx="2">
                  <c:v>14.98300000000026</c:v>
                </c:pt>
                <c:pt idx="3">
                  <c:v>2.0780000000000882</c:v>
                </c:pt>
                <c:pt idx="4">
                  <c:v>-11.394000000000176</c:v>
                </c:pt>
                <c:pt idx="5">
                  <c:v>0.28099999999995617</c:v>
                </c:pt>
                <c:pt idx="7">
                  <c:v>50.737999999999978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0.45378592205260748</c:v>
                </c:pt>
                <c:pt idx="2">
                  <c:v>-4.5654811524464822E-2</c:v>
                </c:pt>
                <c:pt idx="3">
                  <c:v>-1.6463039057878048</c:v>
                </c:pt>
                <c:pt idx="4">
                  <c:v>-0.26056118899639991</c:v>
                </c:pt>
                <c:pt idx="6">
                  <c:v>0.38850850102232215</c:v>
                </c:pt>
                <c:pt idx="7">
                  <c:v>0.3224063402582189</c:v>
                </c:pt>
                <c:pt idx="8">
                  <c:v>0.36284632270575656</c:v>
                </c:pt>
                <c:pt idx="10">
                  <c:v>2.8033243643690087</c:v>
                </c:pt>
                <c:pt idx="11">
                  <c:v>-0.75155291989672524</c:v>
                </c:pt>
                <c:pt idx="12">
                  <c:v>0.11366939165480261</c:v>
                </c:pt>
                <c:pt idx="14">
                  <c:v>-0.9675754962736316</c:v>
                </c:pt>
                <c:pt idx="15">
                  <c:v>-1.8831415522502226E-4</c:v>
                </c:pt>
                <c:pt idx="16">
                  <c:v>1.5713982973279306</c:v>
                </c:pt>
                <c:pt idx="17">
                  <c:v>1.2899890731664865</c:v>
                </c:pt>
                <c:pt idx="19">
                  <c:v>-0.49938562017148858</c:v>
                </c:pt>
                <c:pt idx="20">
                  <c:v>-0.2407483905645269</c:v>
                </c:pt>
                <c:pt idx="21">
                  <c:v>-0.94384392485050705</c:v>
                </c:pt>
                <c:pt idx="22">
                  <c:v>0.53436389031675802</c:v>
                </c:pt>
                <c:pt idx="23">
                  <c:v>-0.44933017583282941</c:v>
                </c:pt>
                <c:pt idx="25">
                  <c:v>-1.7320712627906243</c:v>
                </c:pt>
                <c:pt idx="26">
                  <c:v>-0.69556481981747353</c:v>
                </c:pt>
                <c:pt idx="27">
                  <c:v>-0.85588318764984184</c:v>
                </c:pt>
                <c:pt idx="29">
                  <c:v>-5.9514861902809635E-3</c:v>
                </c:pt>
                <c:pt idx="30">
                  <c:v>0.41714987431726858</c:v>
                </c:pt>
                <c:pt idx="31">
                  <c:v>1.6802470994119023</c:v>
                </c:pt>
                <c:pt idx="32">
                  <c:v>1.1638298748254172</c:v>
                </c:pt>
                <c:pt idx="33">
                  <c:v>-0.59342573358101003</c:v>
                </c:pt>
                <c:pt idx="34">
                  <c:v>0.33490164906324615</c:v>
                </c:pt>
                <c:pt idx="36">
                  <c:v>1.5822981504814759</c:v>
                </c:pt>
                <c:pt idx="37">
                  <c:v>1.4400031021876147</c:v>
                </c:pt>
                <c:pt idx="38">
                  <c:v>1.419747096479651</c:v>
                </c:pt>
                <c:pt idx="39">
                  <c:v>0.93973492524754842</c:v>
                </c:pt>
                <c:pt idx="40">
                  <c:v>1.345616278737527</c:v>
                </c:pt>
                <c:pt idx="42">
                  <c:v>2.4071494919015279</c:v>
                </c:pt>
                <c:pt idx="43">
                  <c:v>0.13508454713138107</c:v>
                </c:pt>
                <c:pt idx="44">
                  <c:v>0.95468302375028014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0.42087936780841328</c:v>
                </c:pt>
                <c:pt idx="2">
                  <c:v>-2.2237273073507424</c:v>
                </c:pt>
                <c:pt idx="3">
                  <c:v>-4.5071746912844324</c:v>
                </c:pt>
                <c:pt idx="4">
                  <c:v>-2.5820563757280368</c:v>
                </c:pt>
                <c:pt idx="6">
                  <c:v>1.1472442823286411</c:v>
                </c:pt>
                <c:pt idx="7">
                  <c:v>-3.559393547418499</c:v>
                </c:pt>
                <c:pt idx="8">
                  <c:v>-0.84780143077546333</c:v>
                </c:pt>
                <c:pt idx="10">
                  <c:v>1.8457069759878042</c:v>
                </c:pt>
                <c:pt idx="11">
                  <c:v>-0.4570449991449288</c:v>
                </c:pt>
                <c:pt idx="12">
                  <c:v>-2.1166181047649335E-2</c:v>
                </c:pt>
                <c:pt idx="14">
                  <c:v>0.93232311731761275</c:v>
                </c:pt>
                <c:pt idx="15">
                  <c:v>-2.4846756603082776</c:v>
                </c:pt>
                <c:pt idx="16">
                  <c:v>-0.29506491656213774</c:v>
                </c:pt>
                <c:pt idx="17">
                  <c:v>-0.70158807431790482</c:v>
                </c:pt>
                <c:pt idx="19">
                  <c:v>-3.3015461072867791</c:v>
                </c:pt>
                <c:pt idx="20">
                  <c:v>-1.9856891847851998</c:v>
                </c:pt>
                <c:pt idx="21">
                  <c:v>-2.0713245010399284</c:v>
                </c:pt>
                <c:pt idx="22">
                  <c:v>0.4402622979217341</c:v>
                </c:pt>
                <c:pt idx="23">
                  <c:v>-2.0207352191506378</c:v>
                </c:pt>
                <c:pt idx="25">
                  <c:v>-2.6206341303663283</c:v>
                </c:pt>
                <c:pt idx="26">
                  <c:v>0.45268697656950518</c:v>
                </c:pt>
                <c:pt idx="27">
                  <c:v>-9.3518610961751403E-2</c:v>
                </c:pt>
                <c:pt idx="29">
                  <c:v>1.9553151989042172</c:v>
                </c:pt>
                <c:pt idx="30">
                  <c:v>1.6736549394823941</c:v>
                </c:pt>
                <c:pt idx="31">
                  <c:v>0.41938724422581064</c:v>
                </c:pt>
                <c:pt idx="32">
                  <c:v>2.5830394151802327</c:v>
                </c:pt>
                <c:pt idx="33">
                  <c:v>4.3556500838380252</c:v>
                </c:pt>
                <c:pt idx="34">
                  <c:v>2.3033705588724418</c:v>
                </c:pt>
                <c:pt idx="36">
                  <c:v>4.6038435117134568</c:v>
                </c:pt>
                <c:pt idx="37">
                  <c:v>1.7711951365362077</c:v>
                </c:pt>
                <c:pt idx="38">
                  <c:v>2.4634976873928016</c:v>
                </c:pt>
                <c:pt idx="39">
                  <c:v>2.6259831429919389</c:v>
                </c:pt>
                <c:pt idx="40">
                  <c:v>2.8379270675458645</c:v>
                </c:pt>
                <c:pt idx="42">
                  <c:v>1.3176317276404781</c:v>
                </c:pt>
                <c:pt idx="43">
                  <c:v>3.5637292944188825</c:v>
                </c:pt>
                <c:pt idx="44">
                  <c:v>2.800717032291633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7.2286268817471466</c:v>
                </c:pt>
                <c:pt idx="1">
                  <c:v>1.373360655716148</c:v>
                </c:pt>
                <c:pt idx="2">
                  <c:v>4.8482063838888649</c:v>
                </c:pt>
                <c:pt idx="3">
                  <c:v>4.0072757347768047</c:v>
                </c:pt>
                <c:pt idx="4">
                  <c:v>3.3309195080538814</c:v>
                </c:pt>
                <c:pt idx="5">
                  <c:v>7.8490060655115563</c:v>
                </c:pt>
                <c:pt idx="6">
                  <c:v>2.8770029096702672</c:v>
                </c:pt>
                <c:pt idx="7">
                  <c:v>1.9194043835990762</c:v>
                </c:pt>
                <c:pt idx="8">
                  <c:v>0.1523954505950158</c:v>
                </c:pt>
                <c:pt idx="9">
                  <c:v>0.67411745104426846</c:v>
                </c:pt>
                <c:pt idx="10">
                  <c:v>3.5008091564342081</c:v>
                </c:pt>
                <c:pt idx="11">
                  <c:v>1.573218451401857</c:v>
                </c:pt>
                <c:pt idx="12">
                  <c:v>-1.9685829213103769</c:v>
                </c:pt>
                <c:pt idx="13">
                  <c:v>0.17622909699430878</c:v>
                </c:pt>
                <c:pt idx="14">
                  <c:v>-2.9200491951079677</c:v>
                </c:pt>
                <c:pt idx="15">
                  <c:v>-2.3724501406760901</c:v>
                </c:pt>
                <c:pt idx="16">
                  <c:v>-2.4672741540995258</c:v>
                </c:pt>
                <c:pt idx="17">
                  <c:v>-0.89730231739945765</c:v>
                </c:pt>
                <c:pt idx="18">
                  <c:v>-1.8036052985970112</c:v>
                </c:pt>
                <c:pt idx="19">
                  <c:v>3.2903154255918721E-2</c:v>
                </c:pt>
                <c:pt idx="20">
                  <c:v>-1.2715232201375031</c:v>
                </c:pt>
                <c:pt idx="21">
                  <c:v>1.1988775748624985</c:v>
                </c:pt>
                <c:pt idx="22">
                  <c:v>-3.7075028493880389</c:v>
                </c:pt>
                <c:pt idx="23">
                  <c:v>1.6228584150867142</c:v>
                </c:pt>
                <c:pt idx="24">
                  <c:v>-2.7287879017245853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0.92061904015950802</c:v>
                </c:pt>
                <c:pt idx="1">
                  <c:v>9.2939094186856153</c:v>
                </c:pt>
                <c:pt idx="2">
                  <c:v>6.0073883056523201</c:v>
                </c:pt>
                <c:pt idx="3">
                  <c:v>8.2364982248985328</c:v>
                </c:pt>
                <c:pt idx="4">
                  <c:v>9.4801717386152262</c:v>
                </c:pt>
                <c:pt idx="5">
                  <c:v>10.341700208319658</c:v>
                </c:pt>
                <c:pt idx="6">
                  <c:v>-1.2799207469341081</c:v>
                </c:pt>
                <c:pt idx="7">
                  <c:v>3.0388544015578063</c:v>
                </c:pt>
                <c:pt idx="8">
                  <c:v>2.0896679759752965</c:v>
                </c:pt>
                <c:pt idx="9">
                  <c:v>0.5453987788704211</c:v>
                </c:pt>
                <c:pt idx="10">
                  <c:v>-3.3851989755127931E-2</c:v>
                </c:pt>
                <c:pt idx="11">
                  <c:v>-7.0033154815511125</c:v>
                </c:pt>
                <c:pt idx="12">
                  <c:v>-3.1963055942501395</c:v>
                </c:pt>
                <c:pt idx="13">
                  <c:v>0.67508191421181074</c:v>
                </c:pt>
                <c:pt idx="14">
                  <c:v>-3.5094384502343487</c:v>
                </c:pt>
                <c:pt idx="15">
                  <c:v>-0.79865659198566519</c:v>
                </c:pt>
                <c:pt idx="16">
                  <c:v>-0.97658142311935769</c:v>
                </c:pt>
                <c:pt idx="17">
                  <c:v>15.884000449163246</c:v>
                </c:pt>
                <c:pt idx="18">
                  <c:v>-3.8002660840774638E-4</c:v>
                </c:pt>
                <c:pt idx="19">
                  <c:v>-9.8481715083747812E-2</c:v>
                </c:pt>
                <c:pt idx="20">
                  <c:v>-5.8717198626620757</c:v>
                </c:pt>
                <c:pt idx="21">
                  <c:v>7.050722939203002</c:v>
                </c:pt>
                <c:pt idx="22">
                  <c:v>0.92313961949096068</c:v>
                </c:pt>
                <c:pt idx="23">
                  <c:v>1.7530775257210642</c:v>
                </c:pt>
                <c:pt idx="24">
                  <c:v>-2.3191923017009142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8.6019875374632875</c:v>
                </c:pt>
                <c:pt idx="1">
                  <c:v>20.035407692231104</c:v>
                </c:pt>
                <c:pt idx="2">
                  <c:v>9.1237293513428455</c:v>
                </c:pt>
                <c:pt idx="3">
                  <c:v>-0.3953644699085288</c:v>
                </c:pt>
                <c:pt idx="4">
                  <c:v>-7.5835443928892801</c:v>
                </c:pt>
                <c:pt idx="5">
                  <c:v>-2.6680044617405656</c:v>
                </c:pt>
                <c:pt idx="6">
                  <c:v>-7.2645645275002835E-2</c:v>
                </c:pt>
                <c:pt idx="7">
                  <c:v>-2.0846444343013246</c:v>
                </c:pt>
                <c:pt idx="8">
                  <c:v>-9.952921176923212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10.214528458845123</c:v>
                </c:pt>
                <c:pt idx="1">
                  <c:v>34.06575847748573</c:v>
                </c:pt>
                <c:pt idx="2">
                  <c:v>4.3601484197142923</c:v>
                </c:pt>
                <c:pt idx="3">
                  <c:v>-10.199621075801247</c:v>
                </c:pt>
                <c:pt idx="4">
                  <c:v>-4.6095945511275573</c:v>
                </c:pt>
                <c:pt idx="5">
                  <c:v>15.785138707471106</c:v>
                </c:pt>
                <c:pt idx="6">
                  <c:v>1.1790030765409227</c:v>
                </c:pt>
                <c:pt idx="7">
                  <c:v>2.6762171452120214</c:v>
                </c:pt>
                <c:pt idx="8">
                  <c:v>-2.7335786583402921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33.056175448751787</c:v>
                </c:pt>
                <c:pt idx="1">
                  <c:v>36.907567330087311</c:v>
                </c:pt>
                <c:pt idx="2">
                  <c:v>36.314660531445064</c:v>
                </c:pt>
                <c:pt idx="3">
                  <c:v>37.080180428240126</c:v>
                </c:pt>
                <c:pt idx="4">
                  <c:v>35.848414190759982</c:v>
                </c:pt>
                <c:pt idx="5">
                  <c:v>37.777511788277842</c:v>
                </c:pt>
                <c:pt idx="6">
                  <c:v>39.805560258070244</c:v>
                </c:pt>
                <c:pt idx="7">
                  <c:v>40.224477529434736</c:v>
                </c:pt>
                <c:pt idx="8">
                  <c:v>41.567968053462856</c:v>
                </c:pt>
                <c:pt idx="9">
                  <c:v>44.025420086186067</c:v>
                </c:pt>
                <c:pt idx="10">
                  <c:v>45.006138670024988</c:v>
                </c:pt>
                <c:pt idx="11">
                  <c:v>40.220596745866018</c:v>
                </c:pt>
                <c:pt idx="12">
                  <c:v>40.542928500834194</c:v>
                </c:pt>
                <c:pt idx="13">
                  <c:v>40.935836741327307</c:v>
                </c:pt>
                <c:pt idx="14">
                  <c:v>41.39537922402689</c:v>
                </c:pt>
                <c:pt idx="15">
                  <c:v>41.790911740828413</c:v>
                </c:pt>
                <c:pt idx="16">
                  <c:v>42.186499036955368</c:v>
                </c:pt>
                <c:pt idx="17">
                  <c:v>42.563332520524703</c:v>
                </c:pt>
                <c:pt idx="18">
                  <c:v>42.954564031441421</c:v>
                </c:pt>
                <c:pt idx="19">
                  <c:v>43.352259404521391</c:v>
                </c:pt>
                <c:pt idx="20">
                  <c:v>43.770507875155928</c:v>
                </c:pt>
                <c:pt idx="21">
                  <c:v>44.184353313757363</c:v>
                </c:pt>
                <c:pt idx="22">
                  <c:v>44.605775918187014</c:v>
                </c:pt>
                <c:pt idx="23">
                  <c:v>45.049695364238829</c:v>
                </c:pt>
                <c:pt idx="24">
                  <c:v>45.487041548666312</c:v>
                </c:pt>
                <c:pt idx="25">
                  <c:v>45.926757710184496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17.337619755789582</c:v>
                </c:pt>
                <c:pt idx="1">
                  <c:v>19.366701927846012</c:v>
                </c:pt>
                <c:pt idx="2">
                  <c:v>19.992047228314384</c:v>
                </c:pt>
                <c:pt idx="3">
                  <c:v>19.534899521116323</c:v>
                </c:pt>
                <c:pt idx="4">
                  <c:v>20.4822780122411</c:v>
                </c:pt>
                <c:pt idx="5">
                  <c:v>20.303741623259715</c:v>
                </c:pt>
                <c:pt idx="6">
                  <c:v>19.117836698334198</c:v>
                </c:pt>
                <c:pt idx="7">
                  <c:v>19.879870591835331</c:v>
                </c:pt>
                <c:pt idx="8">
                  <c:v>19.555320087382114</c:v>
                </c:pt>
                <c:pt idx="9">
                  <c:v>20.548915524344459</c:v>
                </c:pt>
                <c:pt idx="10">
                  <c:v>21.677102278975863</c:v>
                </c:pt>
                <c:pt idx="11">
                  <c:v>24.92664132696688</c:v>
                </c:pt>
                <c:pt idx="12">
                  <c:v>25.261341825541926</c:v>
                </c:pt>
                <c:pt idx="13">
                  <c:v>25.685276757390724</c:v>
                </c:pt>
                <c:pt idx="14">
                  <c:v>26.145000397271172</c:v>
                </c:pt>
                <c:pt idx="15">
                  <c:v>26.546285881210068</c:v>
                </c:pt>
                <c:pt idx="16">
                  <c:v>26.943927790612072</c:v>
                </c:pt>
                <c:pt idx="17">
                  <c:v>27.355494739286094</c:v>
                </c:pt>
                <c:pt idx="18">
                  <c:v>27.77238141799333</c:v>
                </c:pt>
                <c:pt idx="19">
                  <c:v>28.193515744675288</c:v>
                </c:pt>
                <c:pt idx="20">
                  <c:v>28.632981526162229</c:v>
                </c:pt>
                <c:pt idx="21">
                  <c:v>29.06313251862731</c:v>
                </c:pt>
                <c:pt idx="22">
                  <c:v>29.491688135286399</c:v>
                </c:pt>
                <c:pt idx="23">
                  <c:v>29.955143893754524</c:v>
                </c:pt>
                <c:pt idx="24">
                  <c:v>30.455552192991405</c:v>
                </c:pt>
                <c:pt idx="25">
                  <c:v>30.971011697661478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32.983109945266349</c:v>
                </c:pt>
                <c:pt idx="1">
                  <c:v>32.652839284884962</c:v>
                </c:pt>
                <c:pt idx="2">
                  <c:v>31.958443070885341</c:v>
                </c:pt>
                <c:pt idx="3">
                  <c:v>32.273832907005058</c:v>
                </c:pt>
                <c:pt idx="4">
                  <c:v>34.447626805933815</c:v>
                </c:pt>
                <c:pt idx="5">
                  <c:v>35.035856689125062</c:v>
                </c:pt>
                <c:pt idx="6">
                  <c:v>36.129566672207488</c:v>
                </c:pt>
                <c:pt idx="7">
                  <c:v>34.958435587953545</c:v>
                </c:pt>
                <c:pt idx="8">
                  <c:v>36.916790824477424</c:v>
                </c:pt>
                <c:pt idx="9">
                  <c:v>38.696770508103064</c:v>
                </c:pt>
                <c:pt idx="10">
                  <c:v>39.884063073013927</c:v>
                </c:pt>
                <c:pt idx="11">
                  <c:v>39.963824371005821</c:v>
                </c:pt>
                <c:pt idx="12">
                  <c:v>40.337682875872702</c:v>
                </c:pt>
                <c:pt idx="13">
                  <c:v>40.764722129714258</c:v>
                </c:pt>
                <c:pt idx="14">
                  <c:v>41.233907539215913</c:v>
                </c:pt>
                <c:pt idx="15">
                  <c:v>41.63068642270126</c:v>
                </c:pt>
                <c:pt idx="16">
                  <c:v>42.032840954354626</c:v>
                </c:pt>
                <c:pt idx="17">
                  <c:v>42.4331359565711</c:v>
                </c:pt>
                <c:pt idx="18">
                  <c:v>42.843852712665687</c:v>
                </c:pt>
                <c:pt idx="19">
                  <c:v>43.261604062023927</c:v>
                </c:pt>
                <c:pt idx="20">
                  <c:v>43.693840842812136</c:v>
                </c:pt>
                <c:pt idx="21">
                  <c:v>44.122372137555431</c:v>
                </c:pt>
                <c:pt idx="22">
                  <c:v>44.549343751000954</c:v>
                </c:pt>
                <c:pt idx="23">
                  <c:v>44.989708604167802</c:v>
                </c:pt>
                <c:pt idx="24">
                  <c:v>45.42571549546637</c:v>
                </c:pt>
                <c:pt idx="25">
                  <c:v>45.891451378666247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28.823408255511815</c:v>
                </c:pt>
                <c:pt idx="1">
                  <c:v>31.238857413040133</c:v>
                </c:pt>
                <c:pt idx="2">
                  <c:v>29.807136442096663</c:v>
                </c:pt>
                <c:pt idx="3">
                  <c:v>29.693651285396143</c:v>
                </c:pt>
                <c:pt idx="4">
                  <c:v>30.685372350279803</c:v>
                </c:pt>
                <c:pt idx="5">
                  <c:v>30.969309810118482</c:v>
                </c:pt>
                <c:pt idx="6">
                  <c:v>31.079530701217656</c:v>
                </c:pt>
                <c:pt idx="7">
                  <c:v>32.338608224676257</c:v>
                </c:pt>
                <c:pt idx="8">
                  <c:v>32.28076243540918</c:v>
                </c:pt>
                <c:pt idx="9">
                  <c:v>34.510207840211621</c:v>
                </c:pt>
                <c:pt idx="10">
                  <c:v>34.976585544895286</c:v>
                </c:pt>
                <c:pt idx="11">
                  <c:v>36.246172819413232</c:v>
                </c:pt>
                <c:pt idx="12">
                  <c:v>36.727312875464165</c:v>
                </c:pt>
                <c:pt idx="13">
                  <c:v>37.247963293962677</c:v>
                </c:pt>
                <c:pt idx="14">
                  <c:v>37.807162866713035</c:v>
                </c:pt>
                <c:pt idx="15">
                  <c:v>38.279988085031007</c:v>
                </c:pt>
                <c:pt idx="16">
                  <c:v>38.734042821084458</c:v>
                </c:pt>
                <c:pt idx="17">
                  <c:v>39.194304658621583</c:v>
                </c:pt>
                <c:pt idx="18">
                  <c:v>39.69419352332482</c:v>
                </c:pt>
                <c:pt idx="19">
                  <c:v>40.175713742609119</c:v>
                </c:pt>
                <c:pt idx="20">
                  <c:v>40.674420734533129</c:v>
                </c:pt>
                <c:pt idx="21">
                  <c:v>41.16433713147611</c:v>
                </c:pt>
                <c:pt idx="22">
                  <c:v>41.651947863308514</c:v>
                </c:pt>
                <c:pt idx="23">
                  <c:v>42.144619995052061</c:v>
                </c:pt>
                <c:pt idx="24">
                  <c:v>42.64692963747045</c:v>
                </c:pt>
                <c:pt idx="25">
                  <c:v>43.213083769793819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36.524624648139429</c:v>
                </c:pt>
                <c:pt idx="1">
                  <c:v>36.37675586678035</c:v>
                </c:pt>
                <c:pt idx="2">
                  <c:v>35.451661719498972</c:v>
                </c:pt>
                <c:pt idx="3">
                  <c:v>36.080323376152187</c:v>
                </c:pt>
                <c:pt idx="4">
                  <c:v>37.65269729219532</c:v>
                </c:pt>
                <c:pt idx="5">
                  <c:v>36.303133527291415</c:v>
                </c:pt>
                <c:pt idx="6">
                  <c:v>38.174739185484817</c:v>
                </c:pt>
                <c:pt idx="7">
                  <c:v>36.118552816697559</c:v>
                </c:pt>
                <c:pt idx="8">
                  <c:v>36.086154951834686</c:v>
                </c:pt>
                <c:pt idx="9">
                  <c:v>37.398546866713396</c:v>
                </c:pt>
                <c:pt idx="10">
                  <c:v>39.634053035345296</c:v>
                </c:pt>
                <c:pt idx="11">
                  <c:v>40.335884999373327</c:v>
                </c:pt>
                <c:pt idx="12">
                  <c:v>41.177896842219397</c:v>
                </c:pt>
                <c:pt idx="13">
                  <c:v>41.882898134161778</c:v>
                </c:pt>
                <c:pt idx="14">
                  <c:v>42.606695199182354</c:v>
                </c:pt>
                <c:pt idx="15">
                  <c:v>43.221195182760262</c:v>
                </c:pt>
                <c:pt idx="16">
                  <c:v>43.766831882858654</c:v>
                </c:pt>
                <c:pt idx="17">
                  <c:v>44.316273568342311</c:v>
                </c:pt>
                <c:pt idx="18">
                  <c:v>44.880954131125776</c:v>
                </c:pt>
                <c:pt idx="19">
                  <c:v>45.446116704277685</c:v>
                </c:pt>
                <c:pt idx="20">
                  <c:v>46.05008047904002</c:v>
                </c:pt>
                <c:pt idx="21">
                  <c:v>46.657365504521827</c:v>
                </c:pt>
                <c:pt idx="22">
                  <c:v>47.268955943022071</c:v>
                </c:pt>
                <c:pt idx="23">
                  <c:v>47.887575061577557</c:v>
                </c:pt>
                <c:pt idx="24">
                  <c:v>48.484760151355118</c:v>
                </c:pt>
                <c:pt idx="25">
                  <c:v>49.114224773960522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33.773643068465923</c:v>
                </c:pt>
                <c:pt idx="1">
                  <c:v>31.823363649855821</c:v>
                </c:pt>
                <c:pt idx="2">
                  <c:v>30.0992912155765</c:v>
                </c:pt>
                <c:pt idx="3">
                  <c:v>32.05003171257087</c:v>
                </c:pt>
                <c:pt idx="4">
                  <c:v>32.317349716813339</c:v>
                </c:pt>
                <c:pt idx="5">
                  <c:v>31.099210709610485</c:v>
                </c:pt>
                <c:pt idx="6">
                  <c:v>33.790676017480131</c:v>
                </c:pt>
                <c:pt idx="7">
                  <c:v>32.627636460444258</c:v>
                </c:pt>
                <c:pt idx="8">
                  <c:v>33.45434991387782</c:v>
                </c:pt>
                <c:pt idx="9">
                  <c:v>35.592390831363716</c:v>
                </c:pt>
                <c:pt idx="10">
                  <c:v>38.948216775122042</c:v>
                </c:pt>
                <c:pt idx="11">
                  <c:v>41.272473110165286</c:v>
                </c:pt>
                <c:pt idx="12">
                  <c:v>41.696162480056685</c:v>
                </c:pt>
                <c:pt idx="13">
                  <c:v>42.246757690066858</c:v>
                </c:pt>
                <c:pt idx="14">
                  <c:v>42.871625760714906</c:v>
                </c:pt>
                <c:pt idx="15">
                  <c:v>43.434540373115546</c:v>
                </c:pt>
                <c:pt idx="16">
                  <c:v>43.991496411283713</c:v>
                </c:pt>
                <c:pt idx="17">
                  <c:v>44.547056801792813</c:v>
                </c:pt>
                <c:pt idx="18">
                  <c:v>45.111016908801773</c:v>
                </c:pt>
                <c:pt idx="19">
                  <c:v>45.688407458585445</c:v>
                </c:pt>
                <c:pt idx="20">
                  <c:v>46.275492283924059</c:v>
                </c:pt>
                <c:pt idx="21">
                  <c:v>46.871246196900522</c:v>
                </c:pt>
                <c:pt idx="22">
                  <c:v>47.46540522398535</c:v>
                </c:pt>
                <c:pt idx="23">
                  <c:v>48.07409159464838</c:v>
                </c:pt>
                <c:pt idx="24">
                  <c:v>48.67480967524029</c:v>
                </c:pt>
                <c:pt idx="25">
                  <c:v>49.289916983441699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12.622870465549317</c:v>
                </c:pt>
                <c:pt idx="1">
                  <c:v>12.787339827432415</c:v>
                </c:pt>
                <c:pt idx="2">
                  <c:v>12.76141564185574</c:v>
                </c:pt>
                <c:pt idx="3">
                  <c:v>13.115661943652025</c:v>
                </c:pt>
                <c:pt idx="4">
                  <c:v>12.398582713774784</c:v>
                </c:pt>
                <c:pt idx="5">
                  <c:v>12.108665110477475</c:v>
                </c:pt>
                <c:pt idx="6">
                  <c:v>12.786841756985986</c:v>
                </c:pt>
                <c:pt idx="7">
                  <c:v>13.867531055574835</c:v>
                </c:pt>
                <c:pt idx="8">
                  <c:v>14.042183309391971</c:v>
                </c:pt>
                <c:pt idx="9">
                  <c:v>13.864104282817944</c:v>
                </c:pt>
                <c:pt idx="10">
                  <c:v>14.985668020147742</c:v>
                </c:pt>
                <c:pt idx="11">
                  <c:v>12.6762264480795</c:v>
                </c:pt>
                <c:pt idx="12">
                  <c:v>12.748689085574425</c:v>
                </c:pt>
                <c:pt idx="13">
                  <c:v>12.826388789723719</c:v>
                </c:pt>
                <c:pt idx="14">
                  <c:v>12.912235743810736</c:v>
                </c:pt>
                <c:pt idx="15">
                  <c:v>12.980203702159496</c:v>
                </c:pt>
                <c:pt idx="16">
                  <c:v>13.046957454367407</c:v>
                </c:pt>
                <c:pt idx="17">
                  <c:v>13.100424182800289</c:v>
                </c:pt>
                <c:pt idx="18">
                  <c:v>13.162258452374687</c:v>
                </c:pt>
                <c:pt idx="19">
                  <c:v>13.239884034123452</c:v>
                </c:pt>
                <c:pt idx="20">
                  <c:v>13.31826770191979</c:v>
                </c:pt>
                <c:pt idx="21">
                  <c:v>13.39477271524988</c:v>
                </c:pt>
                <c:pt idx="22">
                  <c:v>13.467081650910735</c:v>
                </c:pt>
                <c:pt idx="23">
                  <c:v>13.545168851924316</c:v>
                </c:pt>
                <c:pt idx="24">
                  <c:v>13.623568477323941</c:v>
                </c:pt>
                <c:pt idx="25">
                  <c:v>13.705747273213634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11.093976090690639</c:v>
                </c:pt>
                <c:pt idx="1">
                  <c:v>14.679494684786052</c:v>
                </c:pt>
                <c:pt idx="2">
                  <c:v>13.741378614205255</c:v>
                </c:pt>
                <c:pt idx="3">
                  <c:v>13.487787003371778</c:v>
                </c:pt>
                <c:pt idx="4">
                  <c:v>13.796990667606961</c:v>
                </c:pt>
                <c:pt idx="5">
                  <c:v>14.113408297183124</c:v>
                </c:pt>
                <c:pt idx="6">
                  <c:v>14.106078845371044</c:v>
                </c:pt>
                <c:pt idx="7">
                  <c:v>14.020987859184519</c:v>
                </c:pt>
                <c:pt idx="8">
                  <c:v>15.046357905093483</c:v>
                </c:pt>
                <c:pt idx="9">
                  <c:v>15.443945626090038</c:v>
                </c:pt>
                <c:pt idx="10">
                  <c:v>16.0328126807822</c:v>
                </c:pt>
                <c:pt idx="11">
                  <c:v>15.675545468447448</c:v>
                </c:pt>
                <c:pt idx="12">
                  <c:v>15.923427109214069</c:v>
                </c:pt>
                <c:pt idx="13">
                  <c:v>16.183362569981451</c:v>
                </c:pt>
                <c:pt idx="14">
                  <c:v>16.462681496073444</c:v>
                </c:pt>
                <c:pt idx="15">
                  <c:v>16.709462008768519</c:v>
                </c:pt>
                <c:pt idx="16">
                  <c:v>16.943658936632527</c:v>
                </c:pt>
                <c:pt idx="17">
                  <c:v>17.179330070613542</c:v>
                </c:pt>
                <c:pt idx="18">
                  <c:v>17.401169861810924</c:v>
                </c:pt>
                <c:pt idx="19">
                  <c:v>17.639622744931568</c:v>
                </c:pt>
                <c:pt idx="20">
                  <c:v>17.878979388693384</c:v>
                </c:pt>
                <c:pt idx="21">
                  <c:v>18.139706408395824</c:v>
                </c:pt>
                <c:pt idx="22">
                  <c:v>18.388089856713997</c:v>
                </c:pt>
                <c:pt idx="23">
                  <c:v>18.621487172426789</c:v>
                </c:pt>
                <c:pt idx="24">
                  <c:v>18.851789894847457</c:v>
                </c:pt>
                <c:pt idx="25">
                  <c:v>19.071667082340007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7.3855507351324778</c:v>
                </c:pt>
                <c:pt idx="1">
                  <c:v>8.4839808733949678</c:v>
                </c:pt>
                <c:pt idx="2">
                  <c:v>8.0607416044181956</c:v>
                </c:pt>
                <c:pt idx="3">
                  <c:v>7.4225974770555894</c:v>
                </c:pt>
                <c:pt idx="4">
                  <c:v>7.2301017758895885</c:v>
                </c:pt>
                <c:pt idx="5">
                  <c:v>7.2068260586768806</c:v>
                </c:pt>
                <c:pt idx="6">
                  <c:v>7.8034586352134445</c:v>
                </c:pt>
                <c:pt idx="7">
                  <c:v>7.1315928887819293</c:v>
                </c:pt>
                <c:pt idx="8">
                  <c:v>6.9507994053668432</c:v>
                </c:pt>
                <c:pt idx="9">
                  <c:v>7.149224239095286</c:v>
                </c:pt>
                <c:pt idx="10">
                  <c:v>7.3592215092718964</c:v>
                </c:pt>
                <c:pt idx="11">
                  <c:v>8.0684355708894007</c:v>
                </c:pt>
                <c:pt idx="12">
                  <c:v>8.0848812233849952</c:v>
                </c:pt>
                <c:pt idx="13">
                  <c:v>8.1688914411608557</c:v>
                </c:pt>
                <c:pt idx="14">
                  <c:v>8.2563575992265523</c:v>
                </c:pt>
                <c:pt idx="15">
                  <c:v>8.3854466053520333</c:v>
                </c:pt>
                <c:pt idx="16">
                  <c:v>8.4979288558491195</c:v>
                </c:pt>
                <c:pt idx="17">
                  <c:v>8.60614068457655</c:v>
                </c:pt>
                <c:pt idx="18">
                  <c:v>8.6948392537983459</c:v>
                </c:pt>
                <c:pt idx="19">
                  <c:v>8.8187898249181984</c:v>
                </c:pt>
                <c:pt idx="20">
                  <c:v>8.9180352497059978</c:v>
                </c:pt>
                <c:pt idx="21">
                  <c:v>9.0175127256882863</c:v>
                </c:pt>
                <c:pt idx="22">
                  <c:v>9.1118130698572362</c:v>
                </c:pt>
                <c:pt idx="23">
                  <c:v>9.2421801402386965</c:v>
                </c:pt>
                <c:pt idx="24">
                  <c:v>9.3226226175931401</c:v>
                </c:pt>
                <c:pt idx="25">
                  <c:v>9.448889485247193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7.6256937382380263</c:v>
                </c:pt>
                <c:pt idx="1">
                  <c:v>6.9164664892857504</c:v>
                </c:pt>
                <c:pt idx="2">
                  <c:v>7.4579621098925637</c:v>
                </c:pt>
                <c:pt idx="3">
                  <c:v>8.0763050660658191</c:v>
                </c:pt>
                <c:pt idx="4">
                  <c:v>8.6445556341187419</c:v>
                </c:pt>
                <c:pt idx="5">
                  <c:v>7.7904605340656845</c:v>
                </c:pt>
                <c:pt idx="6">
                  <c:v>8.7954305700124316</c:v>
                </c:pt>
                <c:pt idx="7">
                  <c:v>8.6667901715418694</c:v>
                </c:pt>
                <c:pt idx="8">
                  <c:v>9.3526632167762696</c:v>
                </c:pt>
                <c:pt idx="9">
                  <c:v>8.754594387733043</c:v>
                </c:pt>
                <c:pt idx="10">
                  <c:v>8.464577985109953</c:v>
                </c:pt>
                <c:pt idx="11">
                  <c:v>7.8411130482371654</c:v>
                </c:pt>
                <c:pt idx="12">
                  <c:v>7.7610792441297551</c:v>
                </c:pt>
                <c:pt idx="13">
                  <c:v>7.7948170027501353</c:v>
                </c:pt>
                <c:pt idx="14">
                  <c:v>7.8960694120273036</c:v>
                </c:pt>
                <c:pt idx="15">
                  <c:v>7.992758892355476</c:v>
                </c:pt>
                <c:pt idx="16">
                  <c:v>8.0774112508612408</c:v>
                </c:pt>
                <c:pt idx="17">
                  <c:v>8.1604391946694506</c:v>
                </c:pt>
                <c:pt idx="18">
                  <c:v>8.2502608691291872</c:v>
                </c:pt>
                <c:pt idx="19">
                  <c:v>8.3435406000548618</c:v>
                </c:pt>
                <c:pt idx="20">
                  <c:v>8.4411438307154416</c:v>
                </c:pt>
                <c:pt idx="21">
                  <c:v>8.5406994006819197</c:v>
                </c:pt>
                <c:pt idx="22">
                  <c:v>8.6346362696812662</c:v>
                </c:pt>
                <c:pt idx="23">
                  <c:v>8.7438603408957789</c:v>
                </c:pt>
                <c:pt idx="24">
                  <c:v>8.8602005334975651</c:v>
                </c:pt>
                <c:pt idx="25">
                  <c:v>9.0099767639803741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35.841161139719247</c:v>
                </c:pt>
                <c:pt idx="1">
                  <c:v>33.640704029582068</c:v>
                </c:pt>
                <c:pt idx="2">
                  <c:v>33.595033337541224</c:v>
                </c:pt>
                <c:pt idx="3">
                  <c:v>33.952080994723111</c:v>
                </c:pt>
                <c:pt idx="4">
                  <c:v>35.055203674905044</c:v>
                </c:pt>
                <c:pt idx="5">
                  <c:v>34.434919596675286</c:v>
                </c:pt>
                <c:pt idx="6">
                  <c:v>35.407379845660664</c:v>
                </c:pt>
                <c:pt idx="7">
                  <c:v>35.379123010855224</c:v>
                </c:pt>
                <c:pt idx="8">
                  <c:v>35.095571837560769</c:v>
                </c:pt>
                <c:pt idx="9">
                  <c:v>36.877617626604739</c:v>
                </c:pt>
                <c:pt idx="10">
                  <c:v>37.935728753109494</c:v>
                </c:pt>
                <c:pt idx="11">
                  <c:v>35.490839249816347</c:v>
                </c:pt>
                <c:pt idx="12">
                  <c:v>35.610995899792641</c:v>
                </c:pt>
                <c:pt idx="13">
                  <c:v>35.798256356586315</c:v>
                </c:pt>
                <c:pt idx="14">
                  <c:v>36.035695540069703</c:v>
                </c:pt>
                <c:pt idx="15">
                  <c:v>36.208816832007876</c:v>
                </c:pt>
                <c:pt idx="16">
                  <c:v>36.3696841995542</c:v>
                </c:pt>
                <c:pt idx="17">
                  <c:v>36.519146036883029</c:v>
                </c:pt>
                <c:pt idx="18">
                  <c:v>36.671047568188257</c:v>
                </c:pt>
                <c:pt idx="19">
                  <c:v>36.822087479057522</c:v>
                </c:pt>
                <c:pt idx="20">
                  <c:v>36.986444533116206</c:v>
                </c:pt>
                <c:pt idx="21">
                  <c:v>37.152559630972561</c:v>
                </c:pt>
                <c:pt idx="22">
                  <c:v>37.323894179584705</c:v>
                </c:pt>
                <c:pt idx="23">
                  <c:v>37.511647770652658</c:v>
                </c:pt>
                <c:pt idx="24">
                  <c:v>37.699774438362596</c:v>
                </c:pt>
                <c:pt idx="25">
                  <c:v>37.901876763354366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65.12433724114122</c:v>
                </c:pt>
                <c:pt idx="1">
                  <c:v>67.501197600922552</c:v>
                </c:pt>
                <c:pt idx="2">
                  <c:v>67.888096409915434</c:v>
                </c:pt>
                <c:pt idx="3">
                  <c:v>66.461345538955499</c:v>
                </c:pt>
                <c:pt idx="4">
                  <c:v>68.608942938563828</c:v>
                </c:pt>
                <c:pt idx="5">
                  <c:v>68.879351713357252</c:v>
                </c:pt>
                <c:pt idx="6">
                  <c:v>67.937718465824901</c:v>
                </c:pt>
                <c:pt idx="7">
                  <c:v>68.86687491419832</c:v>
                </c:pt>
                <c:pt idx="8">
                  <c:v>65.892836483893305</c:v>
                </c:pt>
                <c:pt idx="9">
                  <c:v>67.901611265759115</c:v>
                </c:pt>
                <c:pt idx="10">
                  <c:v>70.452570164759109</c:v>
                </c:pt>
                <c:pt idx="11">
                  <c:v>65.6766271817541</c:v>
                </c:pt>
                <c:pt idx="12">
                  <c:v>65.587445320359635</c:v>
                </c:pt>
                <c:pt idx="13">
                  <c:v>65.515517649888821</c:v>
                </c:pt>
                <c:pt idx="14">
                  <c:v>65.551680013816863</c:v>
                </c:pt>
                <c:pt idx="15">
                  <c:v>65.484673857265605</c:v>
                </c:pt>
                <c:pt idx="16">
                  <c:v>65.37854340009784</c:v>
                </c:pt>
                <c:pt idx="17">
                  <c:v>65.221175566311473</c:v>
                </c:pt>
                <c:pt idx="18">
                  <c:v>65.056417481850033</c:v>
                </c:pt>
                <c:pt idx="19">
                  <c:v>64.840186403709637</c:v>
                </c:pt>
                <c:pt idx="20">
                  <c:v>64.637856887505365</c:v>
                </c:pt>
                <c:pt idx="21">
                  <c:v>64.409046814700247</c:v>
                </c:pt>
                <c:pt idx="22">
                  <c:v>64.164346289936915</c:v>
                </c:pt>
                <c:pt idx="23">
                  <c:v>63.90261099554737</c:v>
                </c:pt>
                <c:pt idx="24">
                  <c:v>63.673018626060546</c:v>
                </c:pt>
                <c:pt idx="25">
                  <c:v>63.449254683207997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18.453659975122278</c:v>
                </c:pt>
                <c:pt idx="1">
                  <c:v>17.19834828483528</c:v>
                </c:pt>
                <c:pt idx="2">
                  <c:v>16.532237412288143</c:v>
                </c:pt>
                <c:pt idx="3">
                  <c:v>17.155293356818703</c:v>
                </c:pt>
                <c:pt idx="4">
                  <c:v>17.482100874168935</c:v>
                </c:pt>
                <c:pt idx="5">
                  <c:v>15.832052023177036</c:v>
                </c:pt>
                <c:pt idx="6">
                  <c:v>15.038637865469207</c:v>
                </c:pt>
                <c:pt idx="7">
                  <c:v>15.590400461837026</c:v>
                </c:pt>
                <c:pt idx="8">
                  <c:v>15.093179933306164</c:v>
                </c:pt>
                <c:pt idx="9">
                  <c:v>14.302321207653979</c:v>
                </c:pt>
                <c:pt idx="10">
                  <c:v>13.863469101866659</c:v>
                </c:pt>
                <c:pt idx="11">
                  <c:v>15.440536298028778</c:v>
                </c:pt>
                <c:pt idx="12">
                  <c:v>15.28430877976939</c:v>
                </c:pt>
                <c:pt idx="13">
                  <c:v>15.115463342836458</c:v>
                </c:pt>
                <c:pt idx="14">
                  <c:v>14.947554764010363</c:v>
                </c:pt>
                <c:pt idx="15">
                  <c:v>14.717783799965519</c:v>
                </c:pt>
                <c:pt idx="16">
                  <c:v>14.389789787602624</c:v>
                </c:pt>
                <c:pt idx="17">
                  <c:v>13.956720284582207</c:v>
                </c:pt>
                <c:pt idx="18">
                  <c:v>13.598621907601098</c:v>
                </c:pt>
                <c:pt idx="19">
                  <c:v>13.190388033550375</c:v>
                </c:pt>
                <c:pt idx="20">
                  <c:v>12.796369044408372</c:v>
                </c:pt>
                <c:pt idx="21">
                  <c:v>12.406520991849701</c:v>
                </c:pt>
                <c:pt idx="22">
                  <c:v>12.086379178785537</c:v>
                </c:pt>
                <c:pt idx="23">
                  <c:v>11.714730735068489</c:v>
                </c:pt>
                <c:pt idx="24">
                  <c:v>11.274516229411455</c:v>
                </c:pt>
                <c:pt idx="25">
                  <c:v>10.66716350761652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8.3914670079373259</c:v>
                </c:pt>
                <c:pt idx="1">
                  <c:v>6.9844592443000586</c:v>
                </c:pt>
                <c:pt idx="2">
                  <c:v>7.723913967857003</c:v>
                </c:pt>
                <c:pt idx="3">
                  <c:v>8.1510586184646687</c:v>
                </c:pt>
                <c:pt idx="4">
                  <c:v>8.7020031662619104</c:v>
                </c:pt>
                <c:pt idx="5">
                  <c:v>7.9354591093374243</c:v>
                </c:pt>
                <c:pt idx="6">
                  <c:v>8.251835250632233</c:v>
                </c:pt>
                <c:pt idx="7">
                  <c:v>7.4647967441024505</c:v>
                </c:pt>
                <c:pt idx="8">
                  <c:v>6.679584797033546</c:v>
                </c:pt>
                <c:pt idx="9">
                  <c:v>8.4551292700295519</c:v>
                </c:pt>
                <c:pt idx="10">
                  <c:v>8.111688206331733</c:v>
                </c:pt>
                <c:pt idx="11">
                  <c:v>7.835600503753815</c:v>
                </c:pt>
                <c:pt idx="12">
                  <c:v>7.8671954014285381</c:v>
                </c:pt>
                <c:pt idx="13">
                  <c:v>7.9622705692548497</c:v>
                </c:pt>
                <c:pt idx="14">
                  <c:v>8.0651176445029833</c:v>
                </c:pt>
                <c:pt idx="15">
                  <c:v>8.1428471162445124</c:v>
                </c:pt>
                <c:pt idx="16">
                  <c:v>8.2152589075347642</c:v>
                </c:pt>
                <c:pt idx="17">
                  <c:v>8.2822610073565581</c:v>
                </c:pt>
                <c:pt idx="18">
                  <c:v>8.3465156382062133</c:v>
                </c:pt>
                <c:pt idx="19">
                  <c:v>8.408895700955803</c:v>
                </c:pt>
                <c:pt idx="20">
                  <c:v>8.4723223370644547</c:v>
                </c:pt>
                <c:pt idx="21">
                  <c:v>8.5245030529358008</c:v>
                </c:pt>
                <c:pt idx="22">
                  <c:v>8.583860395716977</c:v>
                </c:pt>
                <c:pt idx="23">
                  <c:v>8.6482301180792565</c:v>
                </c:pt>
                <c:pt idx="24">
                  <c:v>8.7177602494820725</c:v>
                </c:pt>
                <c:pt idx="25">
                  <c:v>8.7867701205435438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30.343636868843635</c:v>
                </c:pt>
                <c:pt idx="1">
                  <c:v>30.485712010334236</c:v>
                </c:pt>
                <c:pt idx="2">
                  <c:v>28.894854427474435</c:v>
                </c:pt>
                <c:pt idx="3">
                  <c:v>28.512187092222355</c:v>
                </c:pt>
                <c:pt idx="4">
                  <c:v>31.174103273987868</c:v>
                </c:pt>
                <c:pt idx="5">
                  <c:v>29.387457570005584</c:v>
                </c:pt>
                <c:pt idx="6">
                  <c:v>28.863586828432361</c:v>
                </c:pt>
                <c:pt idx="7">
                  <c:v>29.114409655078244</c:v>
                </c:pt>
                <c:pt idx="8">
                  <c:v>29.213964335678789</c:v>
                </c:pt>
                <c:pt idx="9">
                  <c:v>31.20722339569086</c:v>
                </c:pt>
                <c:pt idx="10">
                  <c:v>26.467408374897616</c:v>
                </c:pt>
                <c:pt idx="11">
                  <c:v>26.041877754165064</c:v>
                </c:pt>
                <c:pt idx="12">
                  <c:v>25.772351413005794</c:v>
                </c:pt>
                <c:pt idx="13">
                  <c:v>25.539735908517557</c:v>
                </c:pt>
                <c:pt idx="14">
                  <c:v>25.344519616648675</c:v>
                </c:pt>
                <c:pt idx="15">
                  <c:v>25.12803381137752</c:v>
                </c:pt>
                <c:pt idx="16">
                  <c:v>24.911647041287445</c:v>
                </c:pt>
                <c:pt idx="17">
                  <c:v>24.678381855936699</c:v>
                </c:pt>
                <c:pt idx="18">
                  <c:v>24.456514882782397</c:v>
                </c:pt>
                <c:pt idx="19">
                  <c:v>24.237481167750555</c:v>
                </c:pt>
                <c:pt idx="20">
                  <c:v>24.029767148209892</c:v>
                </c:pt>
                <c:pt idx="21">
                  <c:v>23.817933491995863</c:v>
                </c:pt>
                <c:pt idx="22">
                  <c:v>23.602699981045699</c:v>
                </c:pt>
                <c:pt idx="23">
                  <c:v>23.387045623126632</c:v>
                </c:pt>
                <c:pt idx="24">
                  <c:v>23.168038855151213</c:v>
                </c:pt>
                <c:pt idx="25">
                  <c:v>22.957969924663267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26.65695493668408</c:v>
                </c:pt>
                <c:pt idx="1">
                  <c:v>26.683337241389339</c:v>
                </c:pt>
                <c:pt idx="2">
                  <c:v>27.551033433633251</c:v>
                </c:pt>
                <c:pt idx="3">
                  <c:v>25.061976156830362</c:v>
                </c:pt>
                <c:pt idx="4">
                  <c:v>26.978044417077818</c:v>
                </c:pt>
                <c:pt idx="5">
                  <c:v>24.863493467272153</c:v>
                </c:pt>
                <c:pt idx="6">
                  <c:v>24.597444741439638</c:v>
                </c:pt>
                <c:pt idx="7">
                  <c:v>24.164161860411596</c:v>
                </c:pt>
                <c:pt idx="8">
                  <c:v>24.985515845990268</c:v>
                </c:pt>
                <c:pt idx="9">
                  <c:v>26.377045774910489</c:v>
                </c:pt>
                <c:pt idx="10">
                  <c:v>22.491043326596063</c:v>
                </c:pt>
                <c:pt idx="11">
                  <c:v>23.626009045291621</c:v>
                </c:pt>
                <c:pt idx="12">
                  <c:v>23.488493115365255</c:v>
                </c:pt>
                <c:pt idx="13">
                  <c:v>23.333562634088228</c:v>
                </c:pt>
                <c:pt idx="14">
                  <c:v>23.230813106098449</c:v>
                </c:pt>
                <c:pt idx="15">
                  <c:v>23.116285594648993</c:v>
                </c:pt>
                <c:pt idx="16">
                  <c:v>22.989665234589641</c:v>
                </c:pt>
                <c:pt idx="17">
                  <c:v>22.850094310820591</c:v>
                </c:pt>
                <c:pt idx="18">
                  <c:v>22.703552249344906</c:v>
                </c:pt>
                <c:pt idx="19">
                  <c:v>22.542773484785339</c:v>
                </c:pt>
                <c:pt idx="20">
                  <c:v>22.394273971508699</c:v>
                </c:pt>
                <c:pt idx="21">
                  <c:v>22.250252626114438</c:v>
                </c:pt>
                <c:pt idx="22">
                  <c:v>22.115379067807069</c:v>
                </c:pt>
                <c:pt idx="23">
                  <c:v>21.988512903663203</c:v>
                </c:pt>
                <c:pt idx="24">
                  <c:v>21.841573195060864</c:v>
                </c:pt>
                <c:pt idx="25">
                  <c:v>21.692386734610398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15.894357591415572</c:v>
                </c:pt>
                <c:pt idx="1">
                  <c:v>15.699816596281503</c:v>
                </c:pt>
                <c:pt idx="2">
                  <c:v>16.213406759867826</c:v>
                </c:pt>
                <c:pt idx="3">
                  <c:v>15.800887960142731</c:v>
                </c:pt>
                <c:pt idx="4">
                  <c:v>15.857575547676626</c:v>
                </c:pt>
                <c:pt idx="5">
                  <c:v>15.966200932298714</c:v>
                </c:pt>
                <c:pt idx="6">
                  <c:v>16.287289067496022</c:v>
                </c:pt>
                <c:pt idx="7">
                  <c:v>15.750118703838373</c:v>
                </c:pt>
                <c:pt idx="8">
                  <c:v>14.865196004514583</c:v>
                </c:pt>
                <c:pt idx="9">
                  <c:v>13.919195726881519</c:v>
                </c:pt>
                <c:pt idx="10">
                  <c:v>13.498926778199188</c:v>
                </c:pt>
                <c:pt idx="11">
                  <c:v>13.312612965538772</c:v>
                </c:pt>
                <c:pt idx="12">
                  <c:v>13.192828347870821</c:v>
                </c:pt>
                <c:pt idx="13">
                  <c:v>13.120279131655417</c:v>
                </c:pt>
                <c:pt idx="14">
                  <c:v>13.060289267036765</c:v>
                </c:pt>
                <c:pt idx="15">
                  <c:v>12.99868523843389</c:v>
                </c:pt>
                <c:pt idx="16">
                  <c:v>12.961550222586718</c:v>
                </c:pt>
                <c:pt idx="17">
                  <c:v>12.897588197545794</c:v>
                </c:pt>
                <c:pt idx="18">
                  <c:v>12.824717798890665</c:v>
                </c:pt>
                <c:pt idx="19">
                  <c:v>12.745660993626418</c:v>
                </c:pt>
                <c:pt idx="20">
                  <c:v>12.684171015123102</c:v>
                </c:pt>
                <c:pt idx="21">
                  <c:v>12.630752842865295</c:v>
                </c:pt>
                <c:pt idx="22">
                  <c:v>12.569924769490193</c:v>
                </c:pt>
                <c:pt idx="23">
                  <c:v>12.529281706624438</c:v>
                </c:pt>
                <c:pt idx="24">
                  <c:v>12.528087677413229</c:v>
                </c:pt>
                <c:pt idx="25">
                  <c:v>12.52234535507983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60.69664833993896</c:v>
                </c:pt>
                <c:pt idx="1">
                  <c:v>58.264134874562508</c:v>
                </c:pt>
                <c:pt idx="2">
                  <c:v>56.089348197845709</c:v>
                </c:pt>
                <c:pt idx="3">
                  <c:v>57.692759863780992</c:v>
                </c:pt>
                <c:pt idx="4">
                  <c:v>60.634988828249995</c:v>
                </c:pt>
                <c:pt idx="5">
                  <c:v>61.180652992749742</c:v>
                </c:pt>
                <c:pt idx="6">
                  <c:v>61.590705074327644</c:v>
                </c:pt>
                <c:pt idx="7">
                  <c:v>61.108268954252644</c:v>
                </c:pt>
                <c:pt idx="8">
                  <c:v>58.063183722463535</c:v>
                </c:pt>
                <c:pt idx="9">
                  <c:v>60.860490767209036</c:v>
                </c:pt>
                <c:pt idx="10">
                  <c:v>60.283350675350285</c:v>
                </c:pt>
                <c:pt idx="11">
                  <c:v>63.173838348176176</c:v>
                </c:pt>
                <c:pt idx="12">
                  <c:v>64.206124777159332</c:v>
                </c:pt>
                <c:pt idx="13">
                  <c:v>65.240076193224965</c:v>
                </c:pt>
                <c:pt idx="14">
                  <c:v>66.353219084956066</c:v>
                </c:pt>
                <c:pt idx="15">
                  <c:v>67.317787504564947</c:v>
                </c:pt>
                <c:pt idx="16">
                  <c:v>68.23937447573617</c:v>
                </c:pt>
                <c:pt idx="17">
                  <c:v>69.147437366597075</c:v>
                </c:pt>
                <c:pt idx="18">
                  <c:v>69.965486748116007</c:v>
                </c:pt>
                <c:pt idx="19">
                  <c:v>70.833249338409175</c:v>
                </c:pt>
                <c:pt idx="20">
                  <c:v>71.731911939806579</c:v>
                </c:pt>
                <c:pt idx="21">
                  <c:v>72.668559291353034</c:v>
                </c:pt>
                <c:pt idx="22">
                  <c:v>73.612895375363507</c:v>
                </c:pt>
                <c:pt idx="23">
                  <c:v>74.498815572684592</c:v>
                </c:pt>
                <c:pt idx="24">
                  <c:v>75.34832886292358</c:v>
                </c:pt>
                <c:pt idx="25">
                  <c:v>76.16735112451353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14.483896221406507</c:v>
                </c:pt>
                <c:pt idx="1">
                  <c:v>15.199959188209405</c:v>
                </c:pt>
                <c:pt idx="2">
                  <c:v>14.486728212140669</c:v>
                </c:pt>
                <c:pt idx="3">
                  <c:v>13.926640658044345</c:v>
                </c:pt>
                <c:pt idx="4">
                  <c:v>15.453603342956761</c:v>
                </c:pt>
                <c:pt idx="5">
                  <c:v>15.25742196249446</c:v>
                </c:pt>
                <c:pt idx="6">
                  <c:v>14.285628860175699</c:v>
                </c:pt>
                <c:pt idx="7">
                  <c:v>14.19831036763852</c:v>
                </c:pt>
                <c:pt idx="8">
                  <c:v>14.766836407526229</c:v>
                </c:pt>
                <c:pt idx="9">
                  <c:v>15.570996668098877</c:v>
                </c:pt>
                <c:pt idx="10">
                  <c:v>13.453816663897449</c:v>
                </c:pt>
                <c:pt idx="11">
                  <c:v>13.330045462496519</c:v>
                </c:pt>
                <c:pt idx="12">
                  <c:v>13.343309053825084</c:v>
                </c:pt>
                <c:pt idx="13">
                  <c:v>13.373203163474301</c:v>
                </c:pt>
                <c:pt idx="14">
                  <c:v>13.428746021903216</c:v>
                </c:pt>
                <c:pt idx="15">
                  <c:v>13.445760600996863</c:v>
                </c:pt>
                <c:pt idx="16">
                  <c:v>13.442720475735204</c:v>
                </c:pt>
                <c:pt idx="17">
                  <c:v>13.434212008254761</c:v>
                </c:pt>
                <c:pt idx="18">
                  <c:v>13.422850164147377</c:v>
                </c:pt>
                <c:pt idx="19">
                  <c:v>13.423847112851632</c:v>
                </c:pt>
                <c:pt idx="20">
                  <c:v>13.42968729158537</c:v>
                </c:pt>
                <c:pt idx="21">
                  <c:v>13.431769918811058</c:v>
                </c:pt>
                <c:pt idx="22">
                  <c:v>13.425950718532771</c:v>
                </c:pt>
                <c:pt idx="23">
                  <c:v>13.431952203884919</c:v>
                </c:pt>
                <c:pt idx="24">
                  <c:v>13.444075284738888</c:v>
                </c:pt>
                <c:pt idx="25">
                  <c:v>13.453436637289041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1.0912076835021747</c:v>
                </c:pt>
                <c:pt idx="1">
                  <c:v>0.75903852402682204</c:v>
                </c:pt>
                <c:pt idx="2">
                  <c:v>0.73553121362826257</c:v>
                </c:pt>
                <c:pt idx="3">
                  <c:v>0.68076300315638638</c:v>
                </c:pt>
                <c:pt idx="4">
                  <c:v>0.75612098858182208</c:v>
                </c:pt>
                <c:pt idx="5">
                  <c:v>0.69279243589642947</c:v>
                </c:pt>
                <c:pt idx="6">
                  <c:v>0.60559864204784131</c:v>
                </c:pt>
                <c:pt idx="7">
                  <c:v>0.61720472633577761</c:v>
                </c:pt>
                <c:pt idx="8">
                  <c:v>0.62106931228122964</c:v>
                </c:pt>
                <c:pt idx="9">
                  <c:v>0.58643594260820875</c:v>
                </c:pt>
                <c:pt idx="10">
                  <c:v>0.72569559015234819</c:v>
                </c:pt>
                <c:pt idx="11">
                  <c:v>0.56092246215061614</c:v>
                </c:pt>
                <c:pt idx="12">
                  <c:v>0.56208209264949727</c:v>
                </c:pt>
                <c:pt idx="13">
                  <c:v>0.56650984767631674</c:v>
                </c:pt>
                <c:pt idx="14">
                  <c:v>0.57150105737975421</c:v>
                </c:pt>
                <c:pt idx="15">
                  <c:v>0.57848137316846893</c:v>
                </c:pt>
                <c:pt idx="16">
                  <c:v>0.58381537995464783</c:v>
                </c:pt>
                <c:pt idx="17">
                  <c:v>0.58907264222320088</c:v>
                </c:pt>
                <c:pt idx="18">
                  <c:v>0.59278939260830399</c:v>
                </c:pt>
                <c:pt idx="19">
                  <c:v>0.59919753425383437</c:v>
                </c:pt>
                <c:pt idx="20">
                  <c:v>0.60389133827163455</c:v>
                </c:pt>
                <c:pt idx="21">
                  <c:v>0.60847330745164996</c:v>
                </c:pt>
                <c:pt idx="22">
                  <c:v>0.61196177647862293</c:v>
                </c:pt>
                <c:pt idx="23">
                  <c:v>0.61804127005975917</c:v>
                </c:pt>
                <c:pt idx="24">
                  <c:v>0.62127514361653091</c:v>
                </c:pt>
                <c:pt idx="25">
                  <c:v>0.62721387506860038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52.551869030489158</c:v>
                </c:pt>
                <c:pt idx="1">
                  <c:v>55.986346174790668</c:v>
                </c:pt>
                <c:pt idx="2">
                  <c:v>58.966184905149056</c:v>
                </c:pt>
                <c:pt idx="3">
                  <c:v>56.0043226634834</c:v>
                </c:pt>
                <c:pt idx="4">
                  <c:v>57.915683742624772</c:v>
                </c:pt>
                <c:pt idx="5">
                  <c:v>56.151990816308896</c:v>
                </c:pt>
                <c:pt idx="6">
                  <c:v>57.247871758548712</c:v>
                </c:pt>
                <c:pt idx="7">
                  <c:v>56.282511120861997</c:v>
                </c:pt>
                <c:pt idx="8">
                  <c:v>55.655022732179319</c:v>
                </c:pt>
                <c:pt idx="9">
                  <c:v>57.558297695890587</c:v>
                </c:pt>
                <c:pt idx="10">
                  <c:v>54.880467596171393</c:v>
                </c:pt>
                <c:pt idx="11">
                  <c:v>51.796220163416365</c:v>
                </c:pt>
                <c:pt idx="12">
                  <c:v>51.784275974044867</c:v>
                </c:pt>
                <c:pt idx="13">
                  <c:v>51.688840524234053</c:v>
                </c:pt>
                <c:pt idx="14">
                  <c:v>51.661640482463916</c:v>
                </c:pt>
                <c:pt idx="15">
                  <c:v>51.529364723821452</c:v>
                </c:pt>
                <c:pt idx="16">
                  <c:v>51.351350498465195</c:v>
                </c:pt>
                <c:pt idx="17">
                  <c:v>51.15634995117162</c:v>
                </c:pt>
                <c:pt idx="18">
                  <c:v>50.927428532981246</c:v>
                </c:pt>
                <c:pt idx="19">
                  <c:v>50.694437198256118</c:v>
                </c:pt>
                <c:pt idx="20">
                  <c:v>50.451175672224068</c:v>
                </c:pt>
                <c:pt idx="21">
                  <c:v>50.155431804169339</c:v>
                </c:pt>
                <c:pt idx="22">
                  <c:v>49.860965740601706</c:v>
                </c:pt>
                <c:pt idx="23">
                  <c:v>49.588239008578405</c:v>
                </c:pt>
                <c:pt idx="24">
                  <c:v>49.292548252058182</c:v>
                </c:pt>
                <c:pt idx="25">
                  <c:v>49.008747733509317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11.530155564229879</c:v>
                </c:pt>
                <c:pt idx="1">
                  <c:v>11.80005042596367</c:v>
                </c:pt>
                <c:pt idx="2">
                  <c:v>11.875305419246182</c:v>
                </c:pt>
                <c:pt idx="3">
                  <c:v>11.98248006083649</c:v>
                </c:pt>
                <c:pt idx="4">
                  <c:v>11.545835820257009</c:v>
                </c:pt>
                <c:pt idx="5">
                  <c:v>12.520203037503125</c:v>
                </c:pt>
                <c:pt idx="6">
                  <c:v>12.407638898766404</c:v>
                </c:pt>
                <c:pt idx="7">
                  <c:v>13.310401816966142</c:v>
                </c:pt>
                <c:pt idx="8">
                  <c:v>13.563263816515727</c:v>
                </c:pt>
                <c:pt idx="9">
                  <c:v>13.720362971625701</c:v>
                </c:pt>
                <c:pt idx="10">
                  <c:v>13.719080612365623</c:v>
                </c:pt>
                <c:pt idx="11">
                  <c:v>16.671385981310255</c:v>
                </c:pt>
                <c:pt idx="12">
                  <c:v>16.952629617817024</c:v>
                </c:pt>
                <c:pt idx="13">
                  <c:v>17.228526433075043</c:v>
                </c:pt>
                <c:pt idx="14">
                  <c:v>17.541111118602604</c:v>
                </c:pt>
                <c:pt idx="15">
                  <c:v>17.811299424576191</c:v>
                </c:pt>
                <c:pt idx="16">
                  <c:v>18.093560470826326</c:v>
                </c:pt>
                <c:pt idx="17">
                  <c:v>18.371751355271105</c:v>
                </c:pt>
                <c:pt idx="18">
                  <c:v>18.673557429739798</c:v>
                </c:pt>
                <c:pt idx="19">
                  <c:v>18.943983341397757</c:v>
                </c:pt>
                <c:pt idx="20">
                  <c:v>19.238621366749864</c:v>
                </c:pt>
                <c:pt idx="21">
                  <c:v>19.537393580522984</c:v>
                </c:pt>
                <c:pt idx="22">
                  <c:v>19.859838277239469</c:v>
                </c:pt>
                <c:pt idx="23">
                  <c:v>20.149011931859931</c:v>
                </c:pt>
                <c:pt idx="24">
                  <c:v>20.475489249034752</c:v>
                </c:pt>
                <c:pt idx="25">
                  <c:v>20.769803551568625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23.438509972521327</c:v>
                </c:pt>
                <c:pt idx="1">
                  <c:v>22.256623048577993</c:v>
                </c:pt>
                <c:pt idx="2">
                  <c:v>22.121356991330373</c:v>
                </c:pt>
                <c:pt idx="3">
                  <c:v>22.79285961332204</c:v>
                </c:pt>
                <c:pt idx="4">
                  <c:v>22.841009446736528</c:v>
                </c:pt>
                <c:pt idx="5">
                  <c:v>22.368935249298925</c:v>
                </c:pt>
                <c:pt idx="6">
                  <c:v>22.203101231197458</c:v>
                </c:pt>
                <c:pt idx="7">
                  <c:v>22.328420188380889</c:v>
                </c:pt>
                <c:pt idx="8">
                  <c:v>22.988003246743997</c:v>
                </c:pt>
                <c:pt idx="9">
                  <c:v>21.725437754951749</c:v>
                </c:pt>
                <c:pt idx="10">
                  <c:v>18.661432399910886</c:v>
                </c:pt>
                <c:pt idx="11">
                  <c:v>22.074446316661227</c:v>
                </c:pt>
                <c:pt idx="12">
                  <c:v>21.804731041069747</c:v>
                </c:pt>
                <c:pt idx="13">
                  <c:v>21.61069557674162</c:v>
                </c:pt>
                <c:pt idx="14">
                  <c:v>21.428403808291232</c:v>
                </c:pt>
                <c:pt idx="15">
                  <c:v>21.286686839842645</c:v>
                </c:pt>
                <c:pt idx="16">
                  <c:v>21.133331141378477</c:v>
                </c:pt>
                <c:pt idx="17">
                  <c:v>20.945428046545516</c:v>
                </c:pt>
                <c:pt idx="18">
                  <c:v>20.777106208753665</c:v>
                </c:pt>
                <c:pt idx="19">
                  <c:v>20.605222149047489</c:v>
                </c:pt>
                <c:pt idx="20">
                  <c:v>20.445647482236026</c:v>
                </c:pt>
                <c:pt idx="21">
                  <c:v>20.277281023433957</c:v>
                </c:pt>
                <c:pt idx="22">
                  <c:v>20.085567492511863</c:v>
                </c:pt>
                <c:pt idx="23">
                  <c:v>19.876363513015324</c:v>
                </c:pt>
                <c:pt idx="24">
                  <c:v>19.726622708234064</c:v>
                </c:pt>
                <c:pt idx="25">
                  <c:v>19.584572019401847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29.937983150541768</c:v>
                </c:pt>
                <c:pt idx="1">
                  <c:v>30.074420350134627</c:v>
                </c:pt>
                <c:pt idx="2">
                  <c:v>28.465751835687442</c:v>
                </c:pt>
                <c:pt idx="3">
                  <c:v>26.964148372699988</c:v>
                </c:pt>
                <c:pt idx="4">
                  <c:v>30.130569383010986</c:v>
                </c:pt>
                <c:pt idx="5">
                  <c:v>27.649679745855039</c:v>
                </c:pt>
                <c:pt idx="6">
                  <c:v>30.969158959990175</c:v>
                </c:pt>
                <c:pt idx="7">
                  <c:v>29.93591219430013</c:v>
                </c:pt>
                <c:pt idx="8">
                  <c:v>31.916091861247988</c:v>
                </c:pt>
                <c:pt idx="9">
                  <c:v>32.702309872844317</c:v>
                </c:pt>
                <c:pt idx="10">
                  <c:v>29.272538160941753</c:v>
                </c:pt>
                <c:pt idx="11">
                  <c:v>30.833015904924952</c:v>
                </c:pt>
                <c:pt idx="12">
                  <c:v>30.771619220851299</c:v>
                </c:pt>
                <c:pt idx="13">
                  <c:v>30.770796129509403</c:v>
                </c:pt>
                <c:pt idx="14">
                  <c:v>30.837265666709239</c:v>
                </c:pt>
                <c:pt idx="15">
                  <c:v>30.872423565803697</c:v>
                </c:pt>
                <c:pt idx="16">
                  <c:v>30.880100490367262</c:v>
                </c:pt>
                <c:pt idx="17">
                  <c:v>30.875715039812963</c:v>
                </c:pt>
                <c:pt idx="18">
                  <c:v>30.878444069455284</c:v>
                </c:pt>
                <c:pt idx="19">
                  <c:v>30.884535574970524</c:v>
                </c:pt>
                <c:pt idx="20">
                  <c:v>30.918974802858777</c:v>
                </c:pt>
                <c:pt idx="21">
                  <c:v>30.956425470673729</c:v>
                </c:pt>
                <c:pt idx="22">
                  <c:v>30.986496098609539</c:v>
                </c:pt>
                <c:pt idx="23">
                  <c:v>31.006274673417249</c:v>
                </c:pt>
                <c:pt idx="24">
                  <c:v>31.011676820257218</c:v>
                </c:pt>
                <c:pt idx="25">
                  <c:v>31.025615686662817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12.433818017057384</c:v>
                </c:pt>
                <c:pt idx="1">
                  <c:v>12.343828130043537</c:v>
                </c:pt>
                <c:pt idx="2">
                  <c:v>12.29974698841867</c:v>
                </c:pt>
                <c:pt idx="3">
                  <c:v>12.474171847323911</c:v>
                </c:pt>
                <c:pt idx="4">
                  <c:v>13.083288737003594</c:v>
                </c:pt>
                <c:pt idx="5">
                  <c:v>13.250448991049701</c:v>
                </c:pt>
                <c:pt idx="6">
                  <c:v>13.790550847876428</c:v>
                </c:pt>
                <c:pt idx="7">
                  <c:v>11.858026416438399</c:v>
                </c:pt>
                <c:pt idx="8">
                  <c:v>12.482876408683255</c:v>
                </c:pt>
                <c:pt idx="9">
                  <c:v>12.518043468824244</c:v>
                </c:pt>
                <c:pt idx="10">
                  <c:v>10.521661089325116</c:v>
                </c:pt>
                <c:pt idx="11">
                  <c:v>8.950664773497401</c:v>
                </c:pt>
                <c:pt idx="12">
                  <c:v>8.9023669378179928</c:v>
                </c:pt>
                <c:pt idx="13">
                  <c:v>8.8438811395375208</c:v>
                </c:pt>
                <c:pt idx="14">
                  <c:v>8.7953605093520899</c:v>
                </c:pt>
                <c:pt idx="15">
                  <c:v>8.7379083909976174</c:v>
                </c:pt>
                <c:pt idx="16">
                  <c:v>8.6792299861755655</c:v>
                </c:pt>
                <c:pt idx="17">
                  <c:v>8.6185064694462703</c:v>
                </c:pt>
                <c:pt idx="18">
                  <c:v>8.5608569519673097</c:v>
                </c:pt>
                <c:pt idx="19">
                  <c:v>8.5006416939051981</c:v>
                </c:pt>
                <c:pt idx="20">
                  <c:v>8.4443503340538975</c:v>
                </c:pt>
                <c:pt idx="21">
                  <c:v>8.3930587532227197</c:v>
                </c:pt>
                <c:pt idx="22">
                  <c:v>8.3455106669003829</c:v>
                </c:pt>
                <c:pt idx="23">
                  <c:v>8.2986629053380518</c:v>
                </c:pt>
                <c:pt idx="24">
                  <c:v>8.2499723033051655</c:v>
                </c:pt>
                <c:pt idx="25">
                  <c:v>8.202468787624202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68.120665107913908</c:v>
                </c:pt>
                <c:pt idx="1">
                  <c:v>66.407656928652059</c:v>
                </c:pt>
                <c:pt idx="2">
                  <c:v>63.954732309787786</c:v>
                </c:pt>
                <c:pt idx="3">
                  <c:v>65.562753478569206</c:v>
                </c:pt>
                <c:pt idx="4">
                  <c:v>69.036956658323504</c:v>
                </c:pt>
                <c:pt idx="5">
                  <c:v>67.927816208634354</c:v>
                </c:pt>
                <c:pt idx="6">
                  <c:v>70.171134321736929</c:v>
                </c:pt>
                <c:pt idx="7">
                  <c:v>64.997575678379775</c:v>
                </c:pt>
                <c:pt idx="8">
                  <c:v>65.237453151308017</c:v>
                </c:pt>
                <c:pt idx="9">
                  <c:v>68.032360397758609</c:v>
                </c:pt>
                <c:pt idx="10">
                  <c:v>60.703682933435729</c:v>
                </c:pt>
                <c:pt idx="11">
                  <c:v>62.985443680573738</c:v>
                </c:pt>
                <c:pt idx="12">
                  <c:v>62.81484094488102</c:v>
                </c:pt>
                <c:pt idx="13">
                  <c:v>62.758470849459457</c:v>
                </c:pt>
                <c:pt idx="14">
                  <c:v>62.794967059896173</c:v>
                </c:pt>
                <c:pt idx="15">
                  <c:v>62.65868243200206</c:v>
                </c:pt>
                <c:pt idx="16">
                  <c:v>62.466782893249167</c:v>
                </c:pt>
                <c:pt idx="17">
                  <c:v>62.276227483442561</c:v>
                </c:pt>
                <c:pt idx="18">
                  <c:v>62.03660181290185</c:v>
                </c:pt>
                <c:pt idx="19">
                  <c:v>61.792958472751643</c:v>
                </c:pt>
                <c:pt idx="20">
                  <c:v>61.546784922615593</c:v>
                </c:pt>
                <c:pt idx="21">
                  <c:v>61.283539346073304</c:v>
                </c:pt>
                <c:pt idx="22">
                  <c:v>60.995592309441207</c:v>
                </c:pt>
                <c:pt idx="23">
                  <c:v>60.739048049475215</c:v>
                </c:pt>
                <c:pt idx="24">
                  <c:v>60.519251880437764</c:v>
                </c:pt>
                <c:pt idx="25">
                  <c:v>60.289296576796353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50.39379520454137</c:v>
                </c:pt>
                <c:pt idx="1">
                  <c:v>56.274269257933327</c:v>
                </c:pt>
                <c:pt idx="2">
                  <c:v>56.306707759759448</c:v>
                </c:pt>
                <c:pt idx="3">
                  <c:v>56.615079949356449</c:v>
                </c:pt>
                <c:pt idx="4">
                  <c:v>56.330692203001078</c:v>
                </c:pt>
                <c:pt idx="5">
                  <c:v>58.08125341153756</c:v>
                </c:pt>
                <c:pt idx="6">
                  <c:v>58.923396956404446</c:v>
                </c:pt>
                <c:pt idx="7">
                  <c:v>60.104348121270064</c:v>
                </c:pt>
                <c:pt idx="8">
                  <c:v>61.12328814084497</c:v>
                </c:pt>
                <c:pt idx="9">
                  <c:v>64.574335610530525</c:v>
                </c:pt>
                <c:pt idx="10">
                  <c:v>66.683240949000847</c:v>
                </c:pt>
                <c:pt idx="11">
                  <c:v>65.147238072832891</c:v>
                </c:pt>
                <c:pt idx="12">
                  <c:v>65.804270326376127</c:v>
                </c:pt>
                <c:pt idx="13">
                  <c:v>66.621113498718032</c:v>
                </c:pt>
                <c:pt idx="14">
                  <c:v>67.540379621298058</c:v>
                </c:pt>
                <c:pt idx="15">
                  <c:v>68.337197622038474</c:v>
                </c:pt>
                <c:pt idx="16">
                  <c:v>69.130426827567447</c:v>
                </c:pt>
                <c:pt idx="17">
                  <c:v>69.918827259810797</c:v>
                </c:pt>
                <c:pt idx="18">
                  <c:v>70.726945449434751</c:v>
                </c:pt>
                <c:pt idx="19">
                  <c:v>71.545775149196686</c:v>
                </c:pt>
                <c:pt idx="20">
                  <c:v>72.403489401318154</c:v>
                </c:pt>
                <c:pt idx="21">
                  <c:v>73.247485832384669</c:v>
                </c:pt>
                <c:pt idx="22">
                  <c:v>74.097464053473416</c:v>
                </c:pt>
                <c:pt idx="23">
                  <c:v>75.004839257993353</c:v>
                </c:pt>
                <c:pt idx="24">
                  <c:v>75.942593741657717</c:v>
                </c:pt>
                <c:pt idx="25">
                  <c:v>76.897769407845971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132.10478591738351</c:v>
                </c:pt>
                <c:pt idx="1">
                  <c:v>132.09181621456128</c:v>
                </c:pt>
                <c:pt idx="2">
                  <c:v>127.31653244805747</c:v>
                </c:pt>
                <c:pt idx="3">
                  <c:v>130.09783928112427</c:v>
                </c:pt>
                <c:pt idx="4">
                  <c:v>135.10304616522228</c:v>
                </c:pt>
                <c:pt idx="5">
                  <c:v>133.40751073614544</c:v>
                </c:pt>
                <c:pt idx="6">
                  <c:v>139.1745125763901</c:v>
                </c:pt>
                <c:pt idx="7">
                  <c:v>136.0432330897716</c:v>
                </c:pt>
                <c:pt idx="8">
                  <c:v>138.73805812559911</c:v>
                </c:pt>
                <c:pt idx="9">
                  <c:v>146.19791604639181</c:v>
                </c:pt>
                <c:pt idx="10">
                  <c:v>153.44291842837654</c:v>
                </c:pt>
                <c:pt idx="11">
                  <c:v>157.81835529995766</c:v>
                </c:pt>
                <c:pt idx="12">
                  <c:v>159.93905507361296</c:v>
                </c:pt>
                <c:pt idx="13">
                  <c:v>162.14234124790556</c:v>
                </c:pt>
                <c:pt idx="14">
                  <c:v>164.51939136582621</c:v>
                </c:pt>
                <c:pt idx="15">
                  <c:v>166.56641006360806</c:v>
                </c:pt>
                <c:pt idx="16">
                  <c:v>168.52521206958144</c:v>
                </c:pt>
                <c:pt idx="17">
                  <c:v>170.4907709853278</c:v>
                </c:pt>
                <c:pt idx="18">
                  <c:v>172.53001727591806</c:v>
                </c:pt>
                <c:pt idx="19">
                  <c:v>174.5718419674962</c:v>
                </c:pt>
                <c:pt idx="20">
                  <c:v>176.69383434030934</c:v>
                </c:pt>
                <c:pt idx="21">
                  <c:v>178.81532097045391</c:v>
                </c:pt>
                <c:pt idx="22">
                  <c:v>180.93565278131689</c:v>
                </c:pt>
                <c:pt idx="23">
                  <c:v>183.09599525544581</c:v>
                </c:pt>
                <c:pt idx="24">
                  <c:v>185.23221495953223</c:v>
                </c:pt>
                <c:pt idx="25">
                  <c:v>187.50867690586227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74.569252169329701</c:v>
                </c:pt>
                <c:pt idx="1">
                  <c:v>76.507985904481259</c:v>
                </c:pt>
                <c:pt idx="2">
                  <c:v>75.616531307912979</c:v>
                </c:pt>
                <c:pt idx="3">
                  <c:v>76.054432484868329</c:v>
                </c:pt>
                <c:pt idx="4">
                  <c:v>77.125434466295118</c:v>
                </c:pt>
                <c:pt idx="5">
                  <c:v>75.654279597078443</c:v>
                </c:pt>
                <c:pt idx="6">
                  <c:v>78.899189653243582</c:v>
                </c:pt>
                <c:pt idx="7">
                  <c:v>79.066024985938384</c:v>
                </c:pt>
                <c:pt idx="8">
                  <c:v>80.487575674189344</c:v>
                </c:pt>
                <c:pt idx="9">
                  <c:v>82.089486162341046</c:v>
                </c:pt>
                <c:pt idx="10">
                  <c:v>84.778008948421288</c:v>
                </c:pt>
                <c:pt idx="11">
                  <c:v>79.752159785469857</c:v>
                </c:pt>
                <c:pt idx="12">
                  <c:v>80.129072562095885</c:v>
                </c:pt>
                <c:pt idx="13">
                  <c:v>80.771716160202487</c:v>
                </c:pt>
                <c:pt idx="14">
                  <c:v>81.563039791207729</c:v>
                </c:pt>
                <c:pt idx="15">
                  <c:v>82.276688040643393</c:v>
                </c:pt>
                <c:pt idx="16">
                  <c:v>82.935640697264489</c:v>
                </c:pt>
                <c:pt idx="17">
                  <c:v>83.565480169542866</c:v>
                </c:pt>
                <c:pt idx="18">
                  <c:v>84.179576005301399</c:v>
                </c:pt>
                <c:pt idx="19">
                  <c:v>84.8639246830856</c:v>
                </c:pt>
                <c:pt idx="20">
                  <c:v>85.542870704150815</c:v>
                </c:pt>
                <c:pt idx="21">
                  <c:v>86.245250880988465</c:v>
                </c:pt>
                <c:pt idx="22">
                  <c:v>86.925515026747945</c:v>
                </c:pt>
                <c:pt idx="23">
                  <c:v>87.664344276138237</c:v>
                </c:pt>
                <c:pt idx="24">
                  <c:v>88.357955961624697</c:v>
                </c:pt>
                <c:pt idx="25">
                  <c:v>89.13815736813558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83.577997216263498</c:v>
                </c:pt>
                <c:pt idx="1">
                  <c:v>84.699545885757829</c:v>
                </c:pt>
                <c:pt idx="2">
                  <c:v>84.420333822203574</c:v>
                </c:pt>
                <c:pt idx="3">
                  <c:v>83.616638895774202</c:v>
                </c:pt>
                <c:pt idx="4">
                  <c:v>86.091043812732764</c:v>
                </c:pt>
                <c:pt idx="5">
                  <c:v>84.711403736534294</c:v>
                </c:pt>
                <c:pt idx="6">
                  <c:v>82.976356331294113</c:v>
                </c:pt>
                <c:pt idx="7">
                  <c:v>84.457275376035341</c:v>
                </c:pt>
                <c:pt idx="8">
                  <c:v>80.986016417199465</c:v>
                </c:pt>
                <c:pt idx="9">
                  <c:v>82.20393247341309</c:v>
                </c:pt>
                <c:pt idx="10">
                  <c:v>84.316039266625765</c:v>
                </c:pt>
                <c:pt idx="11">
                  <c:v>81.117163479782874</c:v>
                </c:pt>
                <c:pt idx="12">
                  <c:v>80.871754100129024</c:v>
                </c:pt>
                <c:pt idx="13">
                  <c:v>80.630980992725284</c:v>
                </c:pt>
                <c:pt idx="14">
                  <c:v>80.499234777827226</c:v>
                </c:pt>
                <c:pt idx="15">
                  <c:v>80.202457657231122</c:v>
                </c:pt>
                <c:pt idx="16">
                  <c:v>79.768333187700463</c:v>
                </c:pt>
                <c:pt idx="17">
                  <c:v>79.177895850893677</c:v>
                </c:pt>
                <c:pt idx="18">
                  <c:v>78.655039389451133</c:v>
                </c:pt>
                <c:pt idx="19">
                  <c:v>78.030574437260015</c:v>
                </c:pt>
                <c:pt idx="20">
                  <c:v>77.434225931913744</c:v>
                </c:pt>
                <c:pt idx="21">
                  <c:v>76.81556780654995</c:v>
                </c:pt>
                <c:pt idx="22">
                  <c:v>76.25072546872245</c:v>
                </c:pt>
                <c:pt idx="23">
                  <c:v>75.617341730615863</c:v>
                </c:pt>
                <c:pt idx="24">
                  <c:v>74.947534855472</c:v>
                </c:pt>
                <c:pt idx="25">
                  <c:v>74.116418190824518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81.286416404880612</c:v>
                </c:pt>
                <c:pt idx="1">
                  <c:v>79.853325092305141</c:v>
                </c:pt>
                <c:pt idx="2">
                  <c:v>80.383208588832517</c:v>
                </c:pt>
                <c:pt idx="3">
                  <c:v>77.526109827660122</c:v>
                </c:pt>
                <c:pt idx="4">
                  <c:v>82.711726405004228</c:v>
                </c:pt>
                <c:pt idx="5">
                  <c:v>78.152611078913878</c:v>
                </c:pt>
                <c:pt idx="6">
                  <c:v>78.000155888000251</c:v>
                </c:pt>
                <c:pt idx="7">
                  <c:v>76.493486963430655</c:v>
                </c:pt>
                <c:pt idx="8">
                  <c:v>75.744260983217188</c:v>
                </c:pt>
                <c:pt idx="9">
                  <c:v>79.958594167512416</c:v>
                </c:pt>
                <c:pt idx="10">
                  <c:v>70.569066686024598</c:v>
                </c:pt>
                <c:pt idx="11">
                  <c:v>70.816100268749281</c:v>
                </c:pt>
                <c:pt idx="12">
                  <c:v>70.320868277670399</c:v>
                </c:pt>
                <c:pt idx="13">
                  <c:v>69.955848243516058</c:v>
                </c:pt>
                <c:pt idx="14">
                  <c:v>69.700739634286876</c:v>
                </c:pt>
                <c:pt idx="15">
                  <c:v>69.385851760704909</c:v>
                </c:pt>
                <c:pt idx="16">
                  <c:v>69.078121405998573</c:v>
                </c:pt>
                <c:pt idx="17">
                  <c:v>68.70832537165964</c:v>
                </c:pt>
                <c:pt idx="18">
                  <c:v>68.331300569224183</c:v>
                </c:pt>
                <c:pt idx="19">
                  <c:v>67.934811347118114</c:v>
                </c:pt>
                <c:pt idx="20">
                  <c:v>67.580534471906148</c:v>
                </c:pt>
                <c:pt idx="21">
                  <c:v>67.223442013911395</c:v>
                </c:pt>
                <c:pt idx="22">
                  <c:v>66.87186421405994</c:v>
                </c:pt>
                <c:pt idx="23">
                  <c:v>66.553070351493517</c:v>
                </c:pt>
                <c:pt idx="24">
                  <c:v>66.255459977107378</c:v>
                </c:pt>
                <c:pt idx="25">
                  <c:v>65.959472134897041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76.271752244847647</c:v>
                </c:pt>
                <c:pt idx="1">
                  <c:v>74.223132586798741</c:v>
                </c:pt>
                <c:pt idx="2">
                  <c:v>71.311607623614634</c:v>
                </c:pt>
                <c:pt idx="3">
                  <c:v>72.300163524981727</c:v>
                </c:pt>
                <c:pt idx="4">
                  <c:v>76.844713159788583</c:v>
                </c:pt>
                <c:pt idx="5">
                  <c:v>77.13086739114064</c:v>
                </c:pt>
                <c:pt idx="6">
                  <c:v>76.481932576551188</c:v>
                </c:pt>
                <c:pt idx="7">
                  <c:v>75.923784048226935</c:v>
                </c:pt>
                <c:pt idx="8">
                  <c:v>73.451089442270998</c:v>
                </c:pt>
                <c:pt idx="9">
                  <c:v>77.017923377916119</c:v>
                </c:pt>
                <c:pt idx="10">
                  <c:v>74.462862929400075</c:v>
                </c:pt>
                <c:pt idx="11">
                  <c:v>77.064806272823304</c:v>
                </c:pt>
                <c:pt idx="12">
                  <c:v>78.111515923633917</c:v>
                </c:pt>
                <c:pt idx="13">
                  <c:v>79.179789204375581</c:v>
                </c:pt>
                <c:pt idx="14">
                  <c:v>80.353466164239023</c:v>
                </c:pt>
                <c:pt idx="15">
                  <c:v>81.342029478730282</c:v>
                </c:pt>
                <c:pt idx="16">
                  <c:v>82.265910331426014</c:v>
                </c:pt>
                <c:pt idx="17">
                  <c:v>83.170722017075036</c:v>
                </c:pt>
                <c:pt idx="18">
                  <c:v>83.981126304871694</c:v>
                </c:pt>
                <c:pt idx="19">
                  <c:v>84.85629398551464</c:v>
                </c:pt>
                <c:pt idx="20">
                  <c:v>85.765490569663584</c:v>
                </c:pt>
                <c:pt idx="21">
                  <c:v>86.708802517615737</c:v>
                </c:pt>
                <c:pt idx="22">
                  <c:v>87.650807870374905</c:v>
                </c:pt>
                <c:pt idx="23">
                  <c:v>88.548809046629273</c:v>
                </c:pt>
                <c:pt idx="24">
                  <c:v>89.413679291278996</c:v>
                </c:pt>
                <c:pt idx="25">
                  <c:v>90.24800163687118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64.08202459471903</c:v>
                </c:pt>
                <c:pt idx="1">
                  <c:v>67.786396600754344</c:v>
                </c:pt>
                <c:pt idx="2">
                  <c:v>70.841490324395238</c:v>
                </c:pt>
                <c:pt idx="3">
                  <c:v>67.986802724319887</c:v>
                </c:pt>
                <c:pt idx="4">
                  <c:v>69.461519562881776</c:v>
                </c:pt>
                <c:pt idx="5">
                  <c:v>68.672193853812018</c:v>
                </c:pt>
                <c:pt idx="6">
                  <c:v>69.655510657315119</c:v>
                </c:pt>
                <c:pt idx="7">
                  <c:v>69.592912937828146</c:v>
                </c:pt>
                <c:pt idx="8">
                  <c:v>69.218286548695048</c:v>
                </c:pt>
                <c:pt idx="9">
                  <c:v>71.278660667516291</c:v>
                </c:pt>
                <c:pt idx="10">
                  <c:v>68.599548208537016</c:v>
                </c:pt>
                <c:pt idx="11">
                  <c:v>68.467606144726616</c:v>
                </c:pt>
                <c:pt idx="12">
                  <c:v>68.736905591861898</c:v>
                </c:pt>
                <c:pt idx="13">
                  <c:v>68.917366957309099</c:v>
                </c:pt>
                <c:pt idx="14">
                  <c:v>69.202751601066524</c:v>
                </c:pt>
                <c:pt idx="15">
                  <c:v>69.34066414839765</c:v>
                </c:pt>
                <c:pt idx="16">
                  <c:v>69.444910969291527</c:v>
                </c:pt>
                <c:pt idx="17">
                  <c:v>69.528101306442721</c:v>
                </c:pt>
                <c:pt idx="18">
                  <c:v>69.60098596272104</c:v>
                </c:pt>
                <c:pt idx="19">
                  <c:v>69.638420539653879</c:v>
                </c:pt>
                <c:pt idx="20">
                  <c:v>69.689797038973936</c:v>
                </c:pt>
                <c:pt idx="21">
                  <c:v>69.692825384692327</c:v>
                </c:pt>
                <c:pt idx="22">
                  <c:v>69.720804017841175</c:v>
                </c:pt>
                <c:pt idx="23">
                  <c:v>69.737250940438344</c:v>
                </c:pt>
                <c:pt idx="24">
                  <c:v>69.768037501092934</c:v>
                </c:pt>
                <c:pt idx="25">
                  <c:v>69.778551285077938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53.376493123063099</c:v>
                </c:pt>
                <c:pt idx="1">
                  <c:v>52.331043398712623</c:v>
                </c:pt>
                <c:pt idx="2">
                  <c:v>50.587108827017815</c:v>
                </c:pt>
                <c:pt idx="3">
                  <c:v>49.757007986022032</c:v>
                </c:pt>
                <c:pt idx="4">
                  <c:v>52.971578829747514</c:v>
                </c:pt>
                <c:pt idx="5">
                  <c:v>50.018614995153968</c:v>
                </c:pt>
                <c:pt idx="6">
                  <c:v>53.172260191187632</c:v>
                </c:pt>
                <c:pt idx="7">
                  <c:v>52.264332382681019</c:v>
                </c:pt>
                <c:pt idx="8">
                  <c:v>54.904095107991985</c:v>
                </c:pt>
                <c:pt idx="9">
                  <c:v>54.427747627796066</c:v>
                </c:pt>
                <c:pt idx="10">
                  <c:v>47.933970560852643</c:v>
                </c:pt>
                <c:pt idx="11">
                  <c:v>52.907462221586179</c:v>
                </c:pt>
                <c:pt idx="12">
                  <c:v>52.57635026192105</c:v>
                </c:pt>
                <c:pt idx="13">
                  <c:v>52.381491706251026</c:v>
                </c:pt>
                <c:pt idx="14">
                  <c:v>52.265669475000472</c:v>
                </c:pt>
                <c:pt idx="15">
                  <c:v>52.159110405646345</c:v>
                </c:pt>
                <c:pt idx="16">
                  <c:v>52.013431631745739</c:v>
                </c:pt>
                <c:pt idx="17">
                  <c:v>51.821143086358475</c:v>
                </c:pt>
                <c:pt idx="18">
                  <c:v>51.655550278208949</c:v>
                </c:pt>
                <c:pt idx="19">
                  <c:v>51.489757724018013</c:v>
                </c:pt>
                <c:pt idx="20">
                  <c:v>51.364622285094804</c:v>
                </c:pt>
                <c:pt idx="21">
                  <c:v>51.233706494107686</c:v>
                </c:pt>
                <c:pt idx="22">
                  <c:v>51.072063591121406</c:v>
                </c:pt>
                <c:pt idx="23">
                  <c:v>50.882638186432573</c:v>
                </c:pt>
                <c:pt idx="24">
                  <c:v>50.738299528491282</c:v>
                </c:pt>
                <c:pt idx="25">
                  <c:v>50.610187706064664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80.554483124971284</c:v>
                </c:pt>
                <c:pt idx="1">
                  <c:v>78.751485058695593</c:v>
                </c:pt>
                <c:pt idx="2">
                  <c:v>76.254479298206462</c:v>
                </c:pt>
                <c:pt idx="3">
                  <c:v>78.036925325893122</c:v>
                </c:pt>
                <c:pt idx="4">
                  <c:v>82.120245395327103</c:v>
                </c:pt>
                <c:pt idx="5">
                  <c:v>81.178265199684063</c:v>
                </c:pt>
                <c:pt idx="6">
                  <c:v>83.961685169613361</c:v>
                </c:pt>
                <c:pt idx="7">
                  <c:v>76.855602094818181</c:v>
                </c:pt>
                <c:pt idx="8">
                  <c:v>77.720329559991271</c:v>
                </c:pt>
                <c:pt idx="9">
                  <c:v>80.550403866582855</c:v>
                </c:pt>
                <c:pt idx="10">
                  <c:v>71.225344022760851</c:v>
                </c:pt>
                <c:pt idx="11">
                  <c:v>71.936108454071132</c:v>
                </c:pt>
                <c:pt idx="12">
                  <c:v>71.717207882699014</c:v>
                </c:pt>
                <c:pt idx="13">
                  <c:v>71.602351988996972</c:v>
                </c:pt>
                <c:pt idx="14">
                  <c:v>71.590327569248259</c:v>
                </c:pt>
                <c:pt idx="15">
                  <c:v>71.396590822999684</c:v>
                </c:pt>
                <c:pt idx="16">
                  <c:v>71.146012879424731</c:v>
                </c:pt>
                <c:pt idx="17">
                  <c:v>70.894733952888828</c:v>
                </c:pt>
                <c:pt idx="18">
                  <c:v>70.59745876486916</c:v>
                </c:pt>
                <c:pt idx="19">
                  <c:v>70.293600166656844</c:v>
                </c:pt>
                <c:pt idx="20">
                  <c:v>69.991135256669494</c:v>
                </c:pt>
                <c:pt idx="21">
                  <c:v>69.676598099296029</c:v>
                </c:pt>
                <c:pt idx="22">
                  <c:v>69.341102976341588</c:v>
                </c:pt>
                <c:pt idx="23">
                  <c:v>69.037710954813264</c:v>
                </c:pt>
                <c:pt idx="24">
                  <c:v>68.769224183742935</c:v>
                </c:pt>
                <c:pt idx="25">
                  <c:v>68.491765364420559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50.39379520454137</c:v>
                </c:pt>
                <c:pt idx="1">
                  <c:v>56.274269257933327</c:v>
                </c:pt>
                <c:pt idx="2">
                  <c:v>56.306707759759448</c:v>
                </c:pt>
                <c:pt idx="3">
                  <c:v>56.615079949356449</c:v>
                </c:pt>
                <c:pt idx="4">
                  <c:v>56.330692203001078</c:v>
                </c:pt>
                <c:pt idx="5">
                  <c:v>58.08125341153756</c:v>
                </c:pt>
                <c:pt idx="6">
                  <c:v>58.923396956404446</c:v>
                </c:pt>
                <c:pt idx="7">
                  <c:v>60.104348121270064</c:v>
                </c:pt>
                <c:pt idx="8">
                  <c:v>61.12328814084497</c:v>
                </c:pt>
                <c:pt idx="9">
                  <c:v>64.574335610530525</c:v>
                </c:pt>
                <c:pt idx="10">
                  <c:v>66.683240949000847</c:v>
                </c:pt>
                <c:pt idx="11">
                  <c:v>65.147238072832891</c:v>
                </c:pt>
                <c:pt idx="12">
                  <c:v>65.804270326376127</c:v>
                </c:pt>
                <c:pt idx="13">
                  <c:v>66.621113498718032</c:v>
                </c:pt>
                <c:pt idx="14">
                  <c:v>67.540379621298058</c:v>
                </c:pt>
                <c:pt idx="15">
                  <c:v>68.337197622038474</c:v>
                </c:pt>
                <c:pt idx="16">
                  <c:v>69.130426827567447</c:v>
                </c:pt>
                <c:pt idx="17">
                  <c:v>69.918827259810797</c:v>
                </c:pt>
                <c:pt idx="18">
                  <c:v>70.726945449434751</c:v>
                </c:pt>
                <c:pt idx="19">
                  <c:v>71.545775149196686</c:v>
                </c:pt>
                <c:pt idx="20">
                  <c:v>72.403489401318154</c:v>
                </c:pt>
                <c:pt idx="21">
                  <c:v>73.247485832384669</c:v>
                </c:pt>
                <c:pt idx="22">
                  <c:v>74.097464053473416</c:v>
                </c:pt>
                <c:pt idx="23">
                  <c:v>75.004839257993353</c:v>
                </c:pt>
                <c:pt idx="24">
                  <c:v>75.942593741657717</c:v>
                </c:pt>
                <c:pt idx="25">
                  <c:v>76.897769407845971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132.10478591738351</c:v>
                </c:pt>
                <c:pt idx="1">
                  <c:v>132.09181621456128</c:v>
                </c:pt>
                <c:pt idx="2">
                  <c:v>127.31653244805747</c:v>
                </c:pt>
                <c:pt idx="3">
                  <c:v>130.09783928112427</c:v>
                </c:pt>
                <c:pt idx="4">
                  <c:v>135.10304616522228</c:v>
                </c:pt>
                <c:pt idx="5">
                  <c:v>133.40751073614544</c:v>
                </c:pt>
                <c:pt idx="6">
                  <c:v>139.1745125763901</c:v>
                </c:pt>
                <c:pt idx="7">
                  <c:v>136.0432330897716</c:v>
                </c:pt>
                <c:pt idx="8">
                  <c:v>138.73805812559911</c:v>
                </c:pt>
                <c:pt idx="9">
                  <c:v>146.19791604639181</c:v>
                </c:pt>
                <c:pt idx="10">
                  <c:v>153.44291842837654</c:v>
                </c:pt>
                <c:pt idx="11">
                  <c:v>157.81835529995766</c:v>
                </c:pt>
                <c:pt idx="12">
                  <c:v>159.93905507361296</c:v>
                </c:pt>
                <c:pt idx="13">
                  <c:v>162.14234124790556</c:v>
                </c:pt>
                <c:pt idx="14">
                  <c:v>164.51939136582621</c:v>
                </c:pt>
                <c:pt idx="15">
                  <c:v>166.56641006360806</c:v>
                </c:pt>
                <c:pt idx="16">
                  <c:v>168.52521206958144</c:v>
                </c:pt>
                <c:pt idx="17">
                  <c:v>170.4907709853278</c:v>
                </c:pt>
                <c:pt idx="18">
                  <c:v>172.53001727591806</c:v>
                </c:pt>
                <c:pt idx="19">
                  <c:v>174.5718419674962</c:v>
                </c:pt>
                <c:pt idx="20">
                  <c:v>176.69383434030934</c:v>
                </c:pt>
                <c:pt idx="21">
                  <c:v>178.81532097045391</c:v>
                </c:pt>
                <c:pt idx="22">
                  <c:v>180.93565278131689</c:v>
                </c:pt>
                <c:pt idx="23">
                  <c:v>183.09599525544581</c:v>
                </c:pt>
                <c:pt idx="24">
                  <c:v>185.23221495953223</c:v>
                </c:pt>
                <c:pt idx="25">
                  <c:v>187.50867690586227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74.569252169329701</c:v>
                </c:pt>
                <c:pt idx="1">
                  <c:v>76.507985904481259</c:v>
                </c:pt>
                <c:pt idx="2">
                  <c:v>75.616531307912979</c:v>
                </c:pt>
                <c:pt idx="3">
                  <c:v>76.054432484868329</c:v>
                </c:pt>
                <c:pt idx="4">
                  <c:v>77.125434466295118</c:v>
                </c:pt>
                <c:pt idx="5">
                  <c:v>75.654279597078443</c:v>
                </c:pt>
                <c:pt idx="6">
                  <c:v>78.899189653243582</c:v>
                </c:pt>
                <c:pt idx="7">
                  <c:v>79.066024985938384</c:v>
                </c:pt>
                <c:pt idx="8">
                  <c:v>80.487575674189344</c:v>
                </c:pt>
                <c:pt idx="9">
                  <c:v>82.089486162341046</c:v>
                </c:pt>
                <c:pt idx="10">
                  <c:v>84.778008948421288</c:v>
                </c:pt>
                <c:pt idx="11">
                  <c:v>79.752159785469857</c:v>
                </c:pt>
                <c:pt idx="12">
                  <c:v>80.129072562095885</c:v>
                </c:pt>
                <c:pt idx="13">
                  <c:v>80.771716160202487</c:v>
                </c:pt>
                <c:pt idx="14">
                  <c:v>81.563039791207729</c:v>
                </c:pt>
                <c:pt idx="15">
                  <c:v>82.276688040643393</c:v>
                </c:pt>
                <c:pt idx="16">
                  <c:v>82.935640697264489</c:v>
                </c:pt>
                <c:pt idx="17">
                  <c:v>83.565480169542866</c:v>
                </c:pt>
                <c:pt idx="18">
                  <c:v>84.179576005301399</c:v>
                </c:pt>
                <c:pt idx="19">
                  <c:v>84.8639246830856</c:v>
                </c:pt>
                <c:pt idx="20">
                  <c:v>85.542870704150815</c:v>
                </c:pt>
                <c:pt idx="21">
                  <c:v>86.245250880988465</c:v>
                </c:pt>
                <c:pt idx="22">
                  <c:v>86.925515026747945</c:v>
                </c:pt>
                <c:pt idx="23">
                  <c:v>87.664344276138237</c:v>
                </c:pt>
                <c:pt idx="24">
                  <c:v>88.357955961624697</c:v>
                </c:pt>
                <c:pt idx="25">
                  <c:v>89.13815736813558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83.577997216263498</c:v>
                </c:pt>
                <c:pt idx="1">
                  <c:v>84.699545885757829</c:v>
                </c:pt>
                <c:pt idx="2">
                  <c:v>84.420333822203574</c:v>
                </c:pt>
                <c:pt idx="3">
                  <c:v>83.616638895774202</c:v>
                </c:pt>
                <c:pt idx="4">
                  <c:v>86.091043812732764</c:v>
                </c:pt>
                <c:pt idx="5">
                  <c:v>84.711403736534294</c:v>
                </c:pt>
                <c:pt idx="6">
                  <c:v>82.976356331294113</c:v>
                </c:pt>
                <c:pt idx="7">
                  <c:v>84.457275376035341</c:v>
                </c:pt>
                <c:pt idx="8">
                  <c:v>80.986016417199465</c:v>
                </c:pt>
                <c:pt idx="9">
                  <c:v>82.20393247341309</c:v>
                </c:pt>
                <c:pt idx="10">
                  <c:v>84.316039266625765</c:v>
                </c:pt>
                <c:pt idx="11">
                  <c:v>81.117163479782874</c:v>
                </c:pt>
                <c:pt idx="12">
                  <c:v>80.871754100129024</c:v>
                </c:pt>
                <c:pt idx="13">
                  <c:v>80.630980992725284</c:v>
                </c:pt>
                <c:pt idx="14">
                  <c:v>80.499234777827226</c:v>
                </c:pt>
                <c:pt idx="15">
                  <c:v>80.202457657231122</c:v>
                </c:pt>
                <c:pt idx="16">
                  <c:v>79.768333187700463</c:v>
                </c:pt>
                <c:pt idx="17">
                  <c:v>79.177895850893677</c:v>
                </c:pt>
                <c:pt idx="18">
                  <c:v>78.655039389451133</c:v>
                </c:pt>
                <c:pt idx="19">
                  <c:v>78.030574437260015</c:v>
                </c:pt>
                <c:pt idx="20">
                  <c:v>77.434225931913744</c:v>
                </c:pt>
                <c:pt idx="21">
                  <c:v>76.81556780654995</c:v>
                </c:pt>
                <c:pt idx="22">
                  <c:v>76.25072546872245</c:v>
                </c:pt>
                <c:pt idx="23">
                  <c:v>75.617341730615863</c:v>
                </c:pt>
                <c:pt idx="24">
                  <c:v>74.947534855472</c:v>
                </c:pt>
                <c:pt idx="25">
                  <c:v>74.116418190824518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81.286416404880612</c:v>
                </c:pt>
                <c:pt idx="1">
                  <c:v>79.853325092305141</c:v>
                </c:pt>
                <c:pt idx="2">
                  <c:v>80.383208588832517</c:v>
                </c:pt>
                <c:pt idx="3">
                  <c:v>77.526109827660122</c:v>
                </c:pt>
                <c:pt idx="4">
                  <c:v>82.711726405004228</c:v>
                </c:pt>
                <c:pt idx="5">
                  <c:v>78.152611078913878</c:v>
                </c:pt>
                <c:pt idx="6">
                  <c:v>78.000155888000251</c:v>
                </c:pt>
                <c:pt idx="7">
                  <c:v>76.493486963430655</c:v>
                </c:pt>
                <c:pt idx="8">
                  <c:v>75.744260983217188</c:v>
                </c:pt>
                <c:pt idx="9">
                  <c:v>79.958594167512416</c:v>
                </c:pt>
                <c:pt idx="10">
                  <c:v>70.569066686024598</c:v>
                </c:pt>
                <c:pt idx="11">
                  <c:v>70.816100268749281</c:v>
                </c:pt>
                <c:pt idx="12">
                  <c:v>70.320868277670399</c:v>
                </c:pt>
                <c:pt idx="13">
                  <c:v>69.955848243516058</c:v>
                </c:pt>
                <c:pt idx="14">
                  <c:v>69.700739634286876</c:v>
                </c:pt>
                <c:pt idx="15">
                  <c:v>69.385851760704909</c:v>
                </c:pt>
                <c:pt idx="16">
                  <c:v>69.078121405998573</c:v>
                </c:pt>
                <c:pt idx="17">
                  <c:v>68.70832537165964</c:v>
                </c:pt>
                <c:pt idx="18">
                  <c:v>68.331300569224183</c:v>
                </c:pt>
                <c:pt idx="19">
                  <c:v>67.934811347118114</c:v>
                </c:pt>
                <c:pt idx="20">
                  <c:v>67.580534471906148</c:v>
                </c:pt>
                <c:pt idx="21">
                  <c:v>67.223442013911395</c:v>
                </c:pt>
                <c:pt idx="22">
                  <c:v>66.87186421405994</c:v>
                </c:pt>
                <c:pt idx="23">
                  <c:v>66.553070351493517</c:v>
                </c:pt>
                <c:pt idx="24">
                  <c:v>66.255459977107378</c:v>
                </c:pt>
                <c:pt idx="25">
                  <c:v>65.959472134897041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76.271752244847647</c:v>
                </c:pt>
                <c:pt idx="1">
                  <c:v>74.223132586798741</c:v>
                </c:pt>
                <c:pt idx="2">
                  <c:v>71.311607623614634</c:v>
                </c:pt>
                <c:pt idx="3">
                  <c:v>72.300163524981727</c:v>
                </c:pt>
                <c:pt idx="4">
                  <c:v>76.844713159788583</c:v>
                </c:pt>
                <c:pt idx="5">
                  <c:v>77.13086739114064</c:v>
                </c:pt>
                <c:pt idx="6">
                  <c:v>76.481932576551188</c:v>
                </c:pt>
                <c:pt idx="7">
                  <c:v>75.923784048226935</c:v>
                </c:pt>
                <c:pt idx="8">
                  <c:v>73.451089442270998</c:v>
                </c:pt>
                <c:pt idx="9">
                  <c:v>77.017923377916119</c:v>
                </c:pt>
                <c:pt idx="10">
                  <c:v>74.462862929400075</c:v>
                </c:pt>
                <c:pt idx="11">
                  <c:v>77.064806272823304</c:v>
                </c:pt>
                <c:pt idx="12">
                  <c:v>78.111515923633917</c:v>
                </c:pt>
                <c:pt idx="13">
                  <c:v>79.179789204375581</c:v>
                </c:pt>
                <c:pt idx="14">
                  <c:v>80.353466164239023</c:v>
                </c:pt>
                <c:pt idx="15">
                  <c:v>81.342029478730282</c:v>
                </c:pt>
                <c:pt idx="16">
                  <c:v>82.265910331426014</c:v>
                </c:pt>
                <c:pt idx="17">
                  <c:v>83.170722017075036</c:v>
                </c:pt>
                <c:pt idx="18">
                  <c:v>83.981126304871694</c:v>
                </c:pt>
                <c:pt idx="19">
                  <c:v>84.85629398551464</c:v>
                </c:pt>
                <c:pt idx="20">
                  <c:v>85.765490569663584</c:v>
                </c:pt>
                <c:pt idx="21">
                  <c:v>86.708802517615737</c:v>
                </c:pt>
                <c:pt idx="22">
                  <c:v>87.650807870374905</c:v>
                </c:pt>
                <c:pt idx="23">
                  <c:v>88.548809046629273</c:v>
                </c:pt>
                <c:pt idx="24">
                  <c:v>89.413679291278996</c:v>
                </c:pt>
                <c:pt idx="25">
                  <c:v>90.24800163687118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64.08202459471903</c:v>
                </c:pt>
                <c:pt idx="1">
                  <c:v>67.786396600754344</c:v>
                </c:pt>
                <c:pt idx="2">
                  <c:v>70.841490324395238</c:v>
                </c:pt>
                <c:pt idx="3">
                  <c:v>67.986802724319887</c:v>
                </c:pt>
                <c:pt idx="4">
                  <c:v>69.461519562881776</c:v>
                </c:pt>
                <c:pt idx="5">
                  <c:v>68.672193853812018</c:v>
                </c:pt>
                <c:pt idx="6">
                  <c:v>69.655510657315119</c:v>
                </c:pt>
                <c:pt idx="7">
                  <c:v>69.592912937828146</c:v>
                </c:pt>
                <c:pt idx="8">
                  <c:v>69.218286548695048</c:v>
                </c:pt>
                <c:pt idx="9">
                  <c:v>71.278660667516291</c:v>
                </c:pt>
                <c:pt idx="10">
                  <c:v>68.599548208537016</c:v>
                </c:pt>
                <c:pt idx="11">
                  <c:v>68.467606144726616</c:v>
                </c:pt>
                <c:pt idx="12">
                  <c:v>68.736905591861898</c:v>
                </c:pt>
                <c:pt idx="13">
                  <c:v>68.917366957309099</c:v>
                </c:pt>
                <c:pt idx="14">
                  <c:v>69.202751601066524</c:v>
                </c:pt>
                <c:pt idx="15">
                  <c:v>69.34066414839765</c:v>
                </c:pt>
                <c:pt idx="16">
                  <c:v>69.444910969291527</c:v>
                </c:pt>
                <c:pt idx="17">
                  <c:v>69.528101306442721</c:v>
                </c:pt>
                <c:pt idx="18">
                  <c:v>69.60098596272104</c:v>
                </c:pt>
                <c:pt idx="19">
                  <c:v>69.638420539653879</c:v>
                </c:pt>
                <c:pt idx="20">
                  <c:v>69.689797038973936</c:v>
                </c:pt>
                <c:pt idx="21">
                  <c:v>69.692825384692327</c:v>
                </c:pt>
                <c:pt idx="22">
                  <c:v>69.720804017841175</c:v>
                </c:pt>
                <c:pt idx="23">
                  <c:v>69.737250940438344</c:v>
                </c:pt>
                <c:pt idx="24">
                  <c:v>69.768037501092934</c:v>
                </c:pt>
                <c:pt idx="25">
                  <c:v>69.778551285077938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53.376493123063099</c:v>
                </c:pt>
                <c:pt idx="1">
                  <c:v>52.331043398712623</c:v>
                </c:pt>
                <c:pt idx="2">
                  <c:v>50.587108827017815</c:v>
                </c:pt>
                <c:pt idx="3">
                  <c:v>49.757007986022032</c:v>
                </c:pt>
                <c:pt idx="4">
                  <c:v>52.971578829747514</c:v>
                </c:pt>
                <c:pt idx="5">
                  <c:v>50.018614995153968</c:v>
                </c:pt>
                <c:pt idx="6">
                  <c:v>53.172260191187632</c:v>
                </c:pt>
                <c:pt idx="7">
                  <c:v>52.264332382681019</c:v>
                </c:pt>
                <c:pt idx="8">
                  <c:v>54.904095107991985</c:v>
                </c:pt>
                <c:pt idx="9">
                  <c:v>54.427747627796066</c:v>
                </c:pt>
                <c:pt idx="10">
                  <c:v>47.933970560852643</c:v>
                </c:pt>
                <c:pt idx="11">
                  <c:v>52.907462221586179</c:v>
                </c:pt>
                <c:pt idx="12">
                  <c:v>52.57635026192105</c:v>
                </c:pt>
                <c:pt idx="13">
                  <c:v>52.381491706251026</c:v>
                </c:pt>
                <c:pt idx="14">
                  <c:v>52.265669475000472</c:v>
                </c:pt>
                <c:pt idx="15">
                  <c:v>52.159110405646345</c:v>
                </c:pt>
                <c:pt idx="16">
                  <c:v>52.013431631745739</c:v>
                </c:pt>
                <c:pt idx="17">
                  <c:v>51.821143086358475</c:v>
                </c:pt>
                <c:pt idx="18">
                  <c:v>51.655550278208949</c:v>
                </c:pt>
                <c:pt idx="19">
                  <c:v>51.489757724018013</c:v>
                </c:pt>
                <c:pt idx="20">
                  <c:v>51.364622285094804</c:v>
                </c:pt>
                <c:pt idx="21">
                  <c:v>51.233706494107686</c:v>
                </c:pt>
                <c:pt idx="22">
                  <c:v>51.072063591121406</c:v>
                </c:pt>
                <c:pt idx="23">
                  <c:v>50.882638186432573</c:v>
                </c:pt>
                <c:pt idx="24">
                  <c:v>50.738299528491282</c:v>
                </c:pt>
                <c:pt idx="25">
                  <c:v>50.610187706064664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80.554483124971284</c:v>
                </c:pt>
                <c:pt idx="1">
                  <c:v>78.751485058695593</c:v>
                </c:pt>
                <c:pt idx="2">
                  <c:v>76.254479298206462</c:v>
                </c:pt>
                <c:pt idx="3">
                  <c:v>78.036925325893122</c:v>
                </c:pt>
                <c:pt idx="4">
                  <c:v>82.120245395327103</c:v>
                </c:pt>
                <c:pt idx="5">
                  <c:v>81.178265199684063</c:v>
                </c:pt>
                <c:pt idx="6">
                  <c:v>83.961685169613361</c:v>
                </c:pt>
                <c:pt idx="7">
                  <c:v>76.855602094818181</c:v>
                </c:pt>
                <c:pt idx="8">
                  <c:v>77.720329559991271</c:v>
                </c:pt>
                <c:pt idx="9">
                  <c:v>80.550403866582855</c:v>
                </c:pt>
                <c:pt idx="10">
                  <c:v>71.225344022760851</c:v>
                </c:pt>
                <c:pt idx="11">
                  <c:v>71.936108454071132</c:v>
                </c:pt>
                <c:pt idx="12">
                  <c:v>71.717207882699014</c:v>
                </c:pt>
                <c:pt idx="13">
                  <c:v>71.602351988996972</c:v>
                </c:pt>
                <c:pt idx="14">
                  <c:v>71.590327569248259</c:v>
                </c:pt>
                <c:pt idx="15">
                  <c:v>71.396590822999684</c:v>
                </c:pt>
                <c:pt idx="16">
                  <c:v>71.146012879424731</c:v>
                </c:pt>
                <c:pt idx="17">
                  <c:v>70.894733952888828</c:v>
                </c:pt>
                <c:pt idx="18">
                  <c:v>70.59745876486916</c:v>
                </c:pt>
                <c:pt idx="19">
                  <c:v>70.293600166656844</c:v>
                </c:pt>
                <c:pt idx="20">
                  <c:v>69.991135256669494</c:v>
                </c:pt>
                <c:pt idx="21">
                  <c:v>69.676598099296029</c:v>
                </c:pt>
                <c:pt idx="22">
                  <c:v>69.341102976341588</c:v>
                </c:pt>
                <c:pt idx="23">
                  <c:v>69.037710954813264</c:v>
                </c:pt>
                <c:pt idx="24">
                  <c:v>68.769224183742935</c:v>
                </c:pt>
                <c:pt idx="25">
                  <c:v>68.491765364420559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76.897769407845971</c:v>
                </c:pt>
                <c:pt idx="1">
                  <c:v>187.50867690586227</c:v>
                </c:pt>
                <c:pt idx="2">
                  <c:v>89.13815736813558</c:v>
                </c:pt>
                <c:pt idx="3">
                  <c:v>74.116418190824518</c:v>
                </c:pt>
                <c:pt idx="4">
                  <c:v>65.959472134897041</c:v>
                </c:pt>
                <c:pt idx="5">
                  <c:v>90.24800163687118</c:v>
                </c:pt>
                <c:pt idx="6">
                  <c:v>69.778551285077938</c:v>
                </c:pt>
                <c:pt idx="7">
                  <c:v>50.610187706064664</c:v>
                </c:pt>
                <c:pt idx="8">
                  <c:v>68.491765364420559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66.683240949000847</c:v>
                </c:pt>
                <c:pt idx="1">
                  <c:v>153.44291842837654</c:v>
                </c:pt>
                <c:pt idx="2">
                  <c:v>84.778008948421288</c:v>
                </c:pt>
                <c:pt idx="3">
                  <c:v>84.316039266625765</c:v>
                </c:pt>
                <c:pt idx="4">
                  <c:v>70.569066686024598</c:v>
                </c:pt>
                <c:pt idx="5">
                  <c:v>74.462862929400075</c:v>
                </c:pt>
                <c:pt idx="6">
                  <c:v>68.599548208537016</c:v>
                </c:pt>
                <c:pt idx="7">
                  <c:v>47.933970560852643</c:v>
                </c:pt>
                <c:pt idx="8">
                  <c:v>71.225344022760851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9.9511962367917661</c:v>
                </c:pt>
                <c:pt idx="1">
                  <c:v>24.265146497227736</c:v>
                </c:pt>
                <c:pt idx="2">
                  <c:v>11.535201904905165</c:v>
                </c:pt>
                <c:pt idx="3">
                  <c:v>9.5912667878993751</c:v>
                </c:pt>
                <c:pt idx="4">
                  <c:v>8.5356916844793158</c:v>
                </c:pt>
                <c:pt idx="5">
                  <c:v>11.678824771933865</c:v>
                </c:pt>
                <c:pt idx="6">
                  <c:v>9.0299115605556235</c:v>
                </c:pt>
                <c:pt idx="7">
                  <c:v>6.5493695502763103</c:v>
                </c:pt>
                <c:pt idx="8">
                  <c:v>8.8633910059308505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9.2357652375103534</c:v>
                </c:pt>
                <c:pt idx="1">
                  <c:v>21.252157990442889</c:v>
                </c:pt>
                <c:pt idx="2">
                  <c:v>11.741927608917498</c:v>
                </c:pt>
                <c:pt idx="3">
                  <c:v>11.677943863268814</c:v>
                </c:pt>
                <c:pt idx="4">
                  <c:v>9.7739600485345282</c:v>
                </c:pt>
                <c:pt idx="5">
                  <c:v>10.313258790987962</c:v>
                </c:pt>
                <c:pt idx="6">
                  <c:v>9.5011777117712946</c:v>
                </c:pt>
                <c:pt idx="7">
                  <c:v>6.6389529468183532</c:v>
                </c:pt>
                <c:pt idx="8">
                  <c:v>9.8648558017482948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8.2150888762823477</c:v>
                </c:pt>
                <c:pt idx="1">
                  <c:v>18.869333788229167</c:v>
                </c:pt>
                <c:pt idx="2">
                  <c:v>10.700640813609825</c:v>
                </c:pt>
                <c:pt idx="3">
                  <c:v>11.981692364649044</c:v>
                </c:pt>
                <c:pt idx="4">
                  <c:v>11.054008104433739</c:v>
                </c:pt>
                <c:pt idx="5">
                  <c:v>10.909491333344734</c:v>
                </c:pt>
                <c:pt idx="6">
                  <c:v>9.713085422607131</c:v>
                </c:pt>
                <c:pt idx="7">
                  <c:v>7.0746986939526693</c:v>
                </c:pt>
                <c:pt idx="8">
                  <c:v>11.481960602891347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7.2382310694139015E-2</c:v>
                </c:pt>
                <c:pt idx="1">
                  <c:v>8.0103554861766471E-2</c:v>
                </c:pt>
                <c:pt idx="2">
                  <c:v>8.1246205489106563E-2</c:v>
                </c:pt>
                <c:pt idx="3">
                  <c:v>8.1814763413623065E-2</c:v>
                </c:pt>
                <c:pt idx="4">
                  <c:v>7.8372046584396796E-2</c:v>
                </c:pt>
                <c:pt idx="5">
                  <c:v>8.2150888762823476E-2</c:v>
                </c:pt>
                <c:pt idx="6">
                  <c:v>8.1696783972720038E-2</c:v>
                </c:pt>
                <c:pt idx="7">
                  <c:v>8.4558615029058815E-2</c:v>
                </c:pt>
                <c:pt idx="8">
                  <c:v>8.5802364970099965E-2</c:v>
                </c:pt>
                <c:pt idx="9">
                  <c:v>8.7463663922788065E-2</c:v>
                </c:pt>
                <c:pt idx="10">
                  <c:v>9.235765237510353E-2</c:v>
                </c:pt>
                <c:pt idx="11">
                  <c:v>8.9854913089902733E-2</c:v>
                </c:pt>
                <c:pt idx="12">
                  <c:v>9.0364786834479904E-2</c:v>
                </c:pt>
                <c:pt idx="13">
                  <c:v>9.0987217340980586E-2</c:v>
                </c:pt>
                <c:pt idx="14">
                  <c:v>9.1613094361089789E-2</c:v>
                </c:pt>
                <c:pt idx="15">
                  <c:v>9.2222067567564792E-2</c:v>
                </c:pt>
                <c:pt idx="16">
                  <c:v>9.2878790537744324E-2</c:v>
                </c:pt>
                <c:pt idx="17">
                  <c:v>9.3564930841898861E-2</c:v>
                </c:pt>
                <c:pt idx="18">
                  <c:v>9.4270164995821054E-2</c:v>
                </c:pt>
                <c:pt idx="19">
                  <c:v>9.4985927377870746E-2</c:v>
                </c:pt>
                <c:pt idx="20">
                  <c:v>9.5712813796414054E-2</c:v>
                </c:pt>
                <c:pt idx="21">
                  <c:v>9.6421533651789362E-2</c:v>
                </c:pt>
                <c:pt idx="22">
                  <c:v>9.7130379455203725E-2</c:v>
                </c:pt>
                <c:pt idx="23">
                  <c:v>9.7899396271178621E-2</c:v>
                </c:pt>
                <c:pt idx="24">
                  <c:v>9.8700450000529863E-2</c:v>
                </c:pt>
                <c:pt idx="25">
                  <c:v>9.9511962367917664E-2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0.18974656740266835</c:v>
                </c:pt>
                <c:pt idx="1">
                  <c:v>0.18802596970980323</c:v>
                </c:pt>
                <c:pt idx="2">
                  <c:v>0.18370786659325672</c:v>
                </c:pt>
                <c:pt idx="3">
                  <c:v>0.18800510307377444</c:v>
                </c:pt>
                <c:pt idx="4">
                  <c:v>0.18796684034340003</c:v>
                </c:pt>
                <c:pt idx="5">
                  <c:v>0.18869333788229167</c:v>
                </c:pt>
                <c:pt idx="6">
                  <c:v>0.19296426675594305</c:v>
                </c:pt>
                <c:pt idx="7">
                  <c:v>0.19139426237409843</c:v>
                </c:pt>
                <c:pt idx="8">
                  <c:v>0.19475479576794633</c:v>
                </c:pt>
                <c:pt idx="9">
                  <c:v>0.19801992965775622</c:v>
                </c:pt>
                <c:pt idx="10">
                  <c:v>0.21252157990442888</c:v>
                </c:pt>
                <c:pt idx="11">
                  <c:v>0.2176723836491023</c:v>
                </c:pt>
                <c:pt idx="12">
                  <c:v>0.21963405333045813</c:v>
                </c:pt>
                <c:pt idx="13">
                  <c:v>0.22144451914005475</c:v>
                </c:pt>
                <c:pt idx="14">
                  <c:v>0.22315732617934056</c:v>
                </c:pt>
                <c:pt idx="15">
                  <c:v>0.22478385502918066</c:v>
                </c:pt>
                <c:pt idx="16">
                  <c:v>0.22641864936233566</c:v>
                </c:pt>
                <c:pt idx="17">
                  <c:v>0.22814966757306249</c:v>
                </c:pt>
                <c:pt idx="18">
                  <c:v>0.2299609164792884</c:v>
                </c:pt>
                <c:pt idx="19">
                  <c:v>0.23176586274685018</c:v>
                </c:pt>
                <c:pt idx="20">
                  <c:v>0.23357802510662651</c:v>
                </c:pt>
                <c:pt idx="21">
                  <c:v>0.23538893236367092</c:v>
                </c:pt>
                <c:pt idx="22">
                  <c:v>0.23717881355482739</c:v>
                </c:pt>
                <c:pt idx="23">
                  <c:v>0.23898441183937932</c:v>
                </c:pt>
                <c:pt idx="24">
                  <c:v>0.24074109232158061</c:v>
                </c:pt>
                <c:pt idx="25">
                  <c:v>0.24265146497227735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0.10710633634244744</c:v>
                </c:pt>
                <c:pt idx="1">
                  <c:v>0.10890521950933889</c:v>
                </c:pt>
                <c:pt idx="2">
                  <c:v>0.10910878091520662</c:v>
                </c:pt>
                <c:pt idx="3">
                  <c:v>0.10990667867771159</c:v>
                </c:pt>
                <c:pt idx="4">
                  <c:v>0.1073034593832365</c:v>
                </c:pt>
                <c:pt idx="5">
                  <c:v>0.10700640813609824</c:v>
                </c:pt>
                <c:pt idx="6">
                  <c:v>0.10939304903776609</c:v>
                </c:pt>
                <c:pt idx="7">
                  <c:v>0.11123510657123209</c:v>
                </c:pt>
                <c:pt idx="8">
                  <c:v>0.11298515759888347</c:v>
                </c:pt>
                <c:pt idx="9">
                  <c:v>0.11118731863694929</c:v>
                </c:pt>
                <c:pt idx="10">
                  <c:v>0.11741927608917498</c:v>
                </c:pt>
                <c:pt idx="11">
                  <c:v>0.10999888250433415</c:v>
                </c:pt>
                <c:pt idx="12">
                  <c:v>0.11003611962271148</c:v>
                </c:pt>
                <c:pt idx="13">
                  <c:v>0.11031328219114435</c:v>
                </c:pt>
                <c:pt idx="14">
                  <c:v>0.11063370538730213</c:v>
                </c:pt>
                <c:pt idx="15">
                  <c:v>0.11103361782094286</c:v>
                </c:pt>
                <c:pt idx="16">
                  <c:v>0.11142650716808691</c:v>
                </c:pt>
                <c:pt idx="17">
                  <c:v>0.11182679514602754</c:v>
                </c:pt>
                <c:pt idx="18">
                  <c:v>0.1122008375856057</c:v>
                </c:pt>
                <c:pt idx="19">
                  <c:v>0.11266742963003831</c:v>
                </c:pt>
                <c:pt idx="20">
                  <c:v>0.11308224124303116</c:v>
                </c:pt>
                <c:pt idx="21">
                  <c:v>0.11353153307074418</c:v>
                </c:pt>
                <c:pt idx="22">
                  <c:v>0.11394598137385592</c:v>
                </c:pt>
                <c:pt idx="23">
                  <c:v>0.11442310208308408</c:v>
                </c:pt>
                <c:pt idx="24">
                  <c:v>0.11483634657260249</c:v>
                </c:pt>
                <c:pt idx="25">
                  <c:v>0.11535201904905165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0.12004590122944933</c:v>
                </c:pt>
                <c:pt idx="1">
                  <c:v>0.12056548774589415</c:v>
                </c:pt>
                <c:pt idx="2">
                  <c:v>0.12181198407908882</c:v>
                </c:pt>
                <c:pt idx="3">
                  <c:v>0.12083486475369505</c:v>
                </c:pt>
                <c:pt idx="4">
                  <c:v>0.11977717710046847</c:v>
                </c:pt>
                <c:pt idx="5">
                  <c:v>0.11981692364649044</c:v>
                </c:pt>
                <c:pt idx="6">
                  <c:v>0.11504600563094945</c:v>
                </c:pt>
                <c:pt idx="7">
                  <c:v>0.11881986009591333</c:v>
                </c:pt>
                <c:pt idx="8">
                  <c:v>0.11368484827077885</c:v>
                </c:pt>
                <c:pt idx="9">
                  <c:v>0.11134233213564297</c:v>
                </c:pt>
                <c:pt idx="10">
                  <c:v>0.11677943863268814</c:v>
                </c:pt>
                <c:pt idx="11">
                  <c:v>0.1118815761065214</c:v>
                </c:pt>
                <c:pt idx="12">
                  <c:v>0.11105599657807327</c:v>
                </c:pt>
                <c:pt idx="13">
                  <c:v>0.11012107433693287</c:v>
                </c:pt>
                <c:pt idx="14">
                  <c:v>0.10919073942206649</c:v>
                </c:pt>
                <c:pt idx="15">
                  <c:v>0.10823441297751725</c:v>
                </c:pt>
                <c:pt idx="16">
                  <c:v>0.10717113505121592</c:v>
                </c:pt>
                <c:pt idx="17">
                  <c:v>0.10595535766021348</c:v>
                </c:pt>
                <c:pt idx="18">
                  <c:v>0.10483732181389747</c:v>
                </c:pt>
                <c:pt idx="19">
                  <c:v>0.10359530610011621</c:v>
                </c:pt>
                <c:pt idx="20">
                  <c:v>0.10236312792896672</c:v>
                </c:pt>
                <c:pt idx="21">
                  <c:v>0.10111848580290622</c:v>
                </c:pt>
                <c:pt idx="22">
                  <c:v>9.995297400686684E-2</c:v>
                </c:pt>
                <c:pt idx="23">
                  <c:v>9.8698859650842574E-2</c:v>
                </c:pt>
                <c:pt idx="24">
                  <c:v>9.7407199994115054E-2</c:v>
                </c:pt>
                <c:pt idx="25">
                  <c:v>9.591266787899376E-2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0.11675442628502412</c:v>
                </c:pt>
                <c:pt idx="1">
                  <c:v>0.11366713938314142</c:v>
                </c:pt>
                <c:pt idx="2">
                  <c:v>0.11598672596427974</c:v>
                </c:pt>
                <c:pt idx="3">
                  <c:v>0.11203340769989799</c:v>
                </c:pt>
                <c:pt idx="4">
                  <c:v>0.11507558351188739</c:v>
                </c:pt>
                <c:pt idx="5">
                  <c:v>0.11054008104433739</c:v>
                </c:pt>
                <c:pt idx="6">
                  <c:v>0.10814654644122354</c:v>
                </c:pt>
                <c:pt idx="7">
                  <c:v>0.10761589666225936</c:v>
                </c:pt>
                <c:pt idx="8">
                  <c:v>0.10632668697889625</c:v>
                </c:pt>
                <c:pt idx="9">
                  <c:v>0.10830110045863857</c:v>
                </c:pt>
                <c:pt idx="10">
                  <c:v>9.7739600485345274E-2</c:v>
                </c:pt>
                <c:pt idx="11">
                  <c:v>9.7673742176152475E-2</c:v>
                </c:pt>
                <c:pt idx="12">
                  <c:v>9.6567141317881286E-2</c:v>
                </c:pt>
                <c:pt idx="13">
                  <c:v>9.5541602866303518E-2</c:v>
                </c:pt>
                <c:pt idx="14">
                  <c:v>9.4543449014611133E-2</c:v>
                </c:pt>
                <c:pt idx="15">
                  <c:v>9.3637241970325399E-2</c:v>
                </c:pt>
                <c:pt idx="16">
                  <c:v>9.2808516643645547E-2</c:v>
                </c:pt>
                <c:pt idx="17">
                  <c:v>9.1945044898617989E-2</c:v>
                </c:pt>
                <c:pt idx="18">
                  <c:v>9.1077070246800632E-2</c:v>
                </c:pt>
                <c:pt idx="19">
                  <c:v>9.0191923193093854E-2</c:v>
                </c:pt>
                <c:pt idx="20">
                  <c:v>8.9337173741987283E-2</c:v>
                </c:pt>
                <c:pt idx="21">
                  <c:v>8.8491602171383979E-2</c:v>
                </c:pt>
                <c:pt idx="22">
                  <c:v>8.765872933655447E-2</c:v>
                </c:pt>
                <c:pt idx="23">
                  <c:v>8.6867800422759087E-2</c:v>
                </c:pt>
                <c:pt idx="24">
                  <c:v>8.6110355105575395E-2</c:v>
                </c:pt>
                <c:pt idx="25">
                  <c:v>8.5356916844793157E-2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0.10955169472283451</c:v>
                </c:pt>
                <c:pt idx="1">
                  <c:v>0.10565284723516194</c:v>
                </c:pt>
                <c:pt idx="2">
                  <c:v>0.10289711043783259</c:v>
                </c:pt>
                <c:pt idx="3">
                  <c:v>0.10448136395557416</c:v>
                </c:pt>
                <c:pt idx="4">
                  <c:v>0.10691289604289128</c:v>
                </c:pt>
                <c:pt idx="5">
                  <c:v>0.10909491333344734</c:v>
                </c:pt>
                <c:pt idx="6">
                  <c:v>0.10604154285513412</c:v>
                </c:pt>
                <c:pt idx="7">
                  <c:v>0.10681440241112054</c:v>
                </c:pt>
                <c:pt idx="8">
                  <c:v>0.10310762682228421</c:v>
                </c:pt>
                <c:pt idx="9">
                  <c:v>0.10431806541511786</c:v>
                </c:pt>
                <c:pt idx="10">
                  <c:v>0.10313258790987963</c:v>
                </c:pt>
                <c:pt idx="11">
                  <c:v>0.10629232604140718</c:v>
                </c:pt>
                <c:pt idx="12">
                  <c:v>0.107265538402726</c:v>
                </c:pt>
                <c:pt idx="13">
                  <c:v>0.10813912153374892</c:v>
                </c:pt>
                <c:pt idx="14">
                  <c:v>0.10899301601828316</c:v>
                </c:pt>
                <c:pt idx="15">
                  <c:v>0.10977228214946726</c:v>
                </c:pt>
                <c:pt idx="16">
                  <c:v>0.11052670444416285</c:v>
                </c:pt>
                <c:pt idx="17">
                  <c:v>0.11129853229205147</c:v>
                </c:pt>
                <c:pt idx="18">
                  <c:v>0.11193632897599445</c:v>
                </c:pt>
                <c:pt idx="19">
                  <c:v>0.11265729892862644</c:v>
                </c:pt>
                <c:pt idx="20">
                  <c:v>0.11337653056404859</c:v>
                </c:pt>
                <c:pt idx="21">
                  <c:v>0.11414174322638937</c:v>
                </c:pt>
                <c:pt idx="22">
                  <c:v>0.11489672874446487</c:v>
                </c:pt>
                <c:pt idx="23">
                  <c:v>0.11557754182205027</c:v>
                </c:pt>
                <c:pt idx="24">
                  <c:v>0.11620844044744967</c:v>
                </c:pt>
                <c:pt idx="25">
                  <c:v>0.11678824771933864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9.2043177047844357E-2</c:v>
                </c:pt>
                <c:pt idx="1">
                  <c:v>9.6490481539651354E-2</c:v>
                </c:pt>
                <c:pt idx="2">
                  <c:v>0.10221876769296233</c:v>
                </c:pt>
                <c:pt idx="3">
                  <c:v>9.824810253936811E-2</c:v>
                </c:pt>
                <c:pt idx="4">
                  <c:v>9.6640769607214835E-2</c:v>
                </c:pt>
                <c:pt idx="5">
                  <c:v>9.7130854226071303E-2</c:v>
                </c:pt>
                <c:pt idx="6">
                  <c:v>9.6576767474734856E-2</c:v>
                </c:pt>
                <c:pt idx="7">
                  <c:v>9.7907730768285503E-2</c:v>
                </c:pt>
                <c:pt idx="8">
                  <c:v>9.7165791725255038E-2</c:v>
                </c:pt>
                <c:pt idx="9">
                  <c:v>9.6544436153260763E-2</c:v>
                </c:pt>
                <c:pt idx="10">
                  <c:v>9.5011777117712942E-2</c:v>
                </c:pt>
                <c:pt idx="11">
                  <c:v>9.4434560567712142E-2</c:v>
                </c:pt>
                <c:pt idx="12">
                  <c:v>9.4391986882660942E-2</c:v>
                </c:pt>
                <c:pt idx="13">
                  <c:v>9.4123305910122024E-2</c:v>
                </c:pt>
                <c:pt idx="14">
                  <c:v>9.3867968288356488E-2</c:v>
                </c:pt>
                <c:pt idx="15">
                  <c:v>9.3576260613459319E-2</c:v>
                </c:pt>
                <c:pt idx="16">
                  <c:v>9.3301309362913587E-2</c:v>
                </c:pt>
                <c:pt idx="17">
                  <c:v>9.3042063851164411E-2</c:v>
                </c:pt>
                <c:pt idx="18">
                  <c:v>9.276940194269305E-2</c:v>
                </c:pt>
                <c:pt idx="19">
                  <c:v>9.245367657692441E-2</c:v>
                </c:pt>
                <c:pt idx="20">
                  <c:v>9.2125484871724492E-2</c:v>
                </c:pt>
                <c:pt idx="21">
                  <c:v>9.1742249331202966E-2</c:v>
                </c:pt>
                <c:pt idx="22">
                  <c:v>9.1393251262792158E-2</c:v>
                </c:pt>
                <c:pt idx="23">
                  <c:v>9.1023923685737529E-2</c:v>
                </c:pt>
                <c:pt idx="24">
                  <c:v>9.0675553174244278E-2</c:v>
                </c:pt>
                <c:pt idx="25">
                  <c:v>9.0299115605556229E-2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7.6666460490139018E-2</c:v>
                </c:pt>
                <c:pt idx="1">
                  <c:v>7.4490573776243227E-2</c:v>
                </c:pt>
                <c:pt idx="2">
                  <c:v>7.2993268517769314E-2</c:v>
                </c:pt>
                <c:pt idx="3">
                  <c:v>7.1904125900513191E-2</c:v>
                </c:pt>
                <c:pt idx="4">
                  <c:v>7.3698562565734718E-2</c:v>
                </c:pt>
                <c:pt idx="5">
                  <c:v>7.074698693952669E-2</c:v>
                </c:pt>
                <c:pt idx="6">
                  <c:v>7.372288222613349E-2</c:v>
                </c:pt>
                <c:pt idx="7">
                  <c:v>7.3528782855793659E-2</c:v>
                </c:pt>
                <c:pt idx="8">
                  <c:v>7.7072116865731899E-2</c:v>
                </c:pt>
                <c:pt idx="9">
                  <c:v>7.3720467761430056E-2</c:v>
                </c:pt>
                <c:pt idx="10">
                  <c:v>6.6389529468183536E-2</c:v>
                </c:pt>
                <c:pt idx="11">
                  <c:v>7.2973092342197177E-2</c:v>
                </c:pt>
                <c:pt idx="12">
                  <c:v>7.2199732029383179E-2</c:v>
                </c:pt>
                <c:pt idx="13">
                  <c:v>7.153957537220007E-2</c:v>
                </c:pt>
                <c:pt idx="14">
                  <c:v>7.089417821318908E-2</c:v>
                </c:pt>
                <c:pt idx="15">
                  <c:v>7.0389497542730842E-2</c:v>
                </c:pt>
                <c:pt idx="16">
                  <c:v>6.9881596908464919E-2</c:v>
                </c:pt>
                <c:pt idx="17">
                  <c:v>6.9346724752780073E-2</c:v>
                </c:pt>
                <c:pt idx="18">
                  <c:v>6.8850382506029817E-2</c:v>
                </c:pt>
                <c:pt idx="19">
                  <c:v>6.8359066313542466E-2</c:v>
                </c:pt>
                <c:pt idx="20">
                  <c:v>6.7900767893196531E-2</c:v>
                </c:pt>
                <c:pt idx="21">
                  <c:v>6.744303232648817E-2</c:v>
                </c:pt>
                <c:pt idx="22">
                  <c:v>6.6947620671417296E-2</c:v>
                </c:pt>
                <c:pt idx="23">
                  <c:v>6.6414108855058926E-2</c:v>
                </c:pt>
                <c:pt idx="24">
                  <c:v>6.594313874450565E-2</c:v>
                </c:pt>
                <c:pt idx="25">
                  <c:v>6.54936955027631E-2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0.11570312578545383</c:v>
                </c:pt>
                <c:pt idx="1">
                  <c:v>0.11209872623899934</c:v>
                </c:pt>
                <c:pt idx="2">
                  <c:v>0.11002929031049732</c:v>
                </c:pt>
                <c:pt idx="3">
                  <c:v>0.11277158998584247</c:v>
                </c:pt>
                <c:pt idx="4">
                  <c:v>0.11425266486077001</c:v>
                </c:pt>
                <c:pt idx="5">
                  <c:v>0.11481960602891347</c:v>
                </c:pt>
                <c:pt idx="6">
                  <c:v>0.11641215560539538</c:v>
                </c:pt>
                <c:pt idx="7">
                  <c:v>0.10812534323223819</c:v>
                </c:pt>
                <c:pt idx="8">
                  <c:v>0.10910061100012401</c:v>
                </c:pt>
                <c:pt idx="9">
                  <c:v>0.10910268585841622</c:v>
                </c:pt>
                <c:pt idx="10">
                  <c:v>9.8648558017482943E-2</c:v>
                </c:pt>
                <c:pt idx="11">
                  <c:v>9.9218523522670396E-2</c:v>
                </c:pt>
                <c:pt idx="12">
                  <c:v>9.8484645001625903E-2</c:v>
                </c:pt>
                <c:pt idx="13">
                  <c:v>9.7790301308512739E-2</c:v>
                </c:pt>
                <c:pt idx="14">
                  <c:v>9.710652311576122E-2</c:v>
                </c:pt>
                <c:pt idx="15">
                  <c:v>9.6350764328811594E-2</c:v>
                </c:pt>
                <c:pt idx="16">
                  <c:v>9.5586790521430223E-2</c:v>
                </c:pt>
                <c:pt idx="17">
                  <c:v>9.4870882984183683E-2</c:v>
                </c:pt>
                <c:pt idx="18">
                  <c:v>9.4097575453869362E-2</c:v>
                </c:pt>
                <c:pt idx="19">
                  <c:v>9.3323509132937507E-2</c:v>
                </c:pt>
                <c:pt idx="20">
                  <c:v>9.2523834854004672E-2</c:v>
                </c:pt>
                <c:pt idx="21">
                  <c:v>9.1720888055424901E-2</c:v>
                </c:pt>
                <c:pt idx="22">
                  <c:v>9.0895521594017314E-2</c:v>
                </c:pt>
                <c:pt idx="23">
                  <c:v>9.0110855369909551E-2</c:v>
                </c:pt>
                <c:pt idx="24">
                  <c:v>8.9377423639396839E-2</c:v>
                </c:pt>
                <c:pt idx="25">
                  <c:v>8.8633910059308499E-2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6.4930821989929655</c:v>
                </c:pt>
                <c:pt idx="1">
                  <c:v>12.790405310246371</c:v>
                </c:pt>
                <c:pt idx="2">
                  <c:v>6.4352065652626038</c:v>
                </c:pt>
                <c:pt idx="3">
                  <c:v>-2.5074712631212037</c:v>
                </c:pt>
                <c:pt idx="4">
                  <c:v>1.8059830885985377</c:v>
                </c:pt>
                <c:pt idx="5">
                  <c:v>-0.11294401322452075</c:v>
                </c:pt>
                <c:pt idx="6">
                  <c:v>2.606466813704273</c:v>
                </c:pt>
                <c:pt idx="7">
                  <c:v>4.4091326326420983</c:v>
                </c:pt>
                <c:pt idx="8">
                  <c:v>-0.62786133310120817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2.108905338470322</c:v>
                </c:pt>
                <c:pt idx="1">
                  <c:v>7.2450023819847331</c:v>
                </c:pt>
                <c:pt idx="2">
                  <c:v>2.6885227860802416</c:v>
                </c:pt>
                <c:pt idx="3">
                  <c:v>2.1121067932126749</c:v>
                </c:pt>
                <c:pt idx="4">
                  <c:v>-9.3895274814878178</c:v>
                </c:pt>
                <c:pt idx="5">
                  <c:v>-2.5550604485160449</c:v>
                </c:pt>
                <c:pt idx="6">
                  <c:v>-2.6791124589792759</c:v>
                </c:pt>
                <c:pt idx="7">
                  <c:v>-6.4937770669434229</c:v>
                </c:pt>
                <c:pt idx="8">
                  <c:v>-9.3250598438220038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1.6539566730376265</c:v>
                </c:pt>
                <c:pt idx="1">
                  <c:v>13.123491635231517</c:v>
                </c:pt>
                <c:pt idx="2">
                  <c:v>-2.5013209077778953</c:v>
                </c:pt>
                <c:pt idx="3">
                  <c:v>-4.1135816093946431</c:v>
                </c:pt>
                <c:pt idx="4">
                  <c:v>-1.1832149253196889</c:v>
                </c:pt>
                <c:pt idx="5">
                  <c:v>6.8791665493302077</c:v>
                </c:pt>
                <c:pt idx="6">
                  <c:v>0.7411159398606344</c:v>
                </c:pt>
                <c:pt idx="7">
                  <c:v>4.2251398447937021</c:v>
                </c:pt>
                <c:pt idx="8">
                  <c:v>0.17124680023883343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8.5605717858074968</c:v>
                </c:pt>
                <c:pt idx="1">
                  <c:v>20.942266842254213</c:v>
                </c:pt>
                <c:pt idx="2">
                  <c:v>6.8614693274921876</c:v>
                </c:pt>
                <c:pt idx="3">
                  <c:v>-6.0860394664066035</c:v>
                </c:pt>
                <c:pt idx="4">
                  <c:v>-3.4263796258078685</c:v>
                </c:pt>
                <c:pt idx="5">
                  <c:v>8.9059721581408979</c:v>
                </c:pt>
                <c:pt idx="6">
                  <c:v>0.43788713668028834</c:v>
                </c:pt>
                <c:pt idx="7">
                  <c:v>-1.5489226995816807</c:v>
                </c:pt>
                <c:pt idx="8">
                  <c:v>-2.9048254585791256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10.214528458845123</c:v>
                </c:pt>
                <c:pt idx="1">
                  <c:v>34.06575847748573</c:v>
                </c:pt>
                <c:pt idx="2">
                  <c:v>4.3601484197142923</c:v>
                </c:pt>
                <c:pt idx="3">
                  <c:v>-10.199621075801247</c:v>
                </c:pt>
                <c:pt idx="4">
                  <c:v>-4.6095945511275573</c:v>
                </c:pt>
                <c:pt idx="5">
                  <c:v>15.785138707471106</c:v>
                </c:pt>
                <c:pt idx="6">
                  <c:v>1.1790030765409227</c:v>
                </c:pt>
                <c:pt idx="7">
                  <c:v>2.6762171452120214</c:v>
                </c:pt>
                <c:pt idx="8">
                  <c:v>-2.7335786583402921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6.6058456350954948</c:v>
                </c:pt>
                <c:pt idx="1">
                  <c:v>22.465703905980405</c:v>
                </c:pt>
                <c:pt idx="2">
                  <c:v>7.4814336261890588</c:v>
                </c:pt>
                <c:pt idx="3">
                  <c:v>-12.626160372876306</c:v>
                </c:pt>
                <c:pt idx="4">
                  <c:v>1.1237612555817691</c:v>
                </c:pt>
                <c:pt idx="5">
                  <c:v>11.635449746059223</c:v>
                </c:pt>
                <c:pt idx="6">
                  <c:v>-0.99058789758000643</c:v>
                </c:pt>
                <c:pt idx="7">
                  <c:v>0.9521579400037492</c:v>
                </c:pt>
                <c:pt idx="8">
                  <c:v>-1.5361868855202161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3.6086828237497031</c:v>
                </c:pt>
                <c:pt idx="1">
                  <c:v>11.60005457150541</c:v>
                </c:pt>
                <c:pt idx="2">
                  <c:v>-3.1212852064747594</c:v>
                </c:pt>
                <c:pt idx="3">
                  <c:v>2.4265392970749282</c:v>
                </c:pt>
                <c:pt idx="4">
                  <c:v>-5.7333558067093193</c:v>
                </c:pt>
                <c:pt idx="5">
                  <c:v>4.1496889614118224</c:v>
                </c:pt>
                <c:pt idx="6">
                  <c:v>2.1695909741209647</c:v>
                </c:pt>
                <c:pt idx="7">
                  <c:v>1.7240592052083059</c:v>
                </c:pt>
                <c:pt idx="8">
                  <c:v>-1.1973917728201613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1.8411973430552457</c:v>
                </c:pt>
                <c:pt idx="1">
                  <c:v>0.44758294306561197</c:v>
                </c:pt>
                <c:pt idx="2">
                  <c:v>0.56502238640748637</c:v>
                </c:pt>
                <c:pt idx="3">
                  <c:v>-0.2328302499696937</c:v>
                </c:pt>
                <c:pt idx="4">
                  <c:v>0.87153801630429228</c:v>
                </c:pt>
                <c:pt idx="5">
                  <c:v>1.1260555788582405</c:v>
                </c:pt>
                <c:pt idx="6">
                  <c:v>-0.54546258104196488</c:v>
                </c:pt>
                <c:pt idx="7">
                  <c:v>1.6232186566472455</c:v>
                </c:pt>
                <c:pt idx="8">
                  <c:v>1.6016018519668691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2.6110842783767225</c:v>
                </c:pt>
                <c:pt idx="1">
                  <c:v>8.6299151617299081</c:v>
                </c:pt>
                <c:pt idx="2">
                  <c:v>1.490377557295453</c:v>
                </c:pt>
                <c:pt idx="3">
                  <c:v>-5.2565916551335157</c:v>
                </c:pt>
                <c:pt idx="4">
                  <c:v>0.98465768232371254</c:v>
                </c:pt>
                <c:pt idx="5">
                  <c:v>5.2622059891149675</c:v>
                </c:pt>
                <c:pt idx="6">
                  <c:v>1.0253942978674573</c:v>
                </c:pt>
                <c:pt idx="7">
                  <c:v>1.8053461250706064</c:v>
                </c:pt>
                <c:pt idx="8">
                  <c:v>-3.445225672205261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5.7622468374132225</c:v>
                </c:pt>
                <c:pt idx="1">
                  <c:v>24.988260372690348</c:v>
                </c:pt>
                <c:pt idx="2">
                  <c:v>2.3047484760112482</c:v>
                </c:pt>
                <c:pt idx="3">
                  <c:v>-4.7101991706981465</c:v>
                </c:pt>
                <c:pt idx="4">
                  <c:v>-6.4657902497555995</c:v>
                </c:pt>
                <c:pt idx="5">
                  <c:v>9.3968771394978319</c:v>
                </c:pt>
                <c:pt idx="6">
                  <c:v>0.69907135971544676</c:v>
                </c:pt>
                <c:pt idx="7">
                  <c:v>-0.75234763650587411</c:v>
                </c:pt>
                <c:pt idx="8">
                  <c:v>-0.88995483810197129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0.66963572517005332</c:v>
                </c:pt>
                <c:pt idx="1">
                  <c:v>1.4390453591365953</c:v>
                </c:pt>
                <c:pt idx="2">
                  <c:v>0.9269258101689406</c:v>
                </c:pt>
                <c:pt idx="3">
                  <c:v>-0.47397310244947022</c:v>
                </c:pt>
                <c:pt idx="4">
                  <c:v>0.3494050943471998</c:v>
                </c:pt>
                <c:pt idx="5">
                  <c:v>0.61822592646496766</c:v>
                </c:pt>
                <c:pt idx="6">
                  <c:v>-0.23341561815300294</c:v>
                </c:pt>
                <c:pt idx="7">
                  <c:v>0.13119381372780892</c:v>
                </c:pt>
                <c:pt idx="8">
                  <c:v>0.42303578243638795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1.4601729643565289</c:v>
                </c:pt>
                <c:pt idx="1">
                  <c:v>6.1390152087061942</c:v>
                </c:pt>
                <c:pt idx="2">
                  <c:v>1.9074025404051032</c:v>
                </c:pt>
                <c:pt idx="3">
                  <c:v>-5.6124763424276196</c:v>
                </c:pt>
                <c:pt idx="4">
                  <c:v>0.38415421164692409</c:v>
                </c:pt>
                <c:pt idx="5">
                  <c:v>4.1618160758170575</c:v>
                </c:pt>
                <c:pt idx="6">
                  <c:v>4.5978792153000825E-3</c:v>
                </c:pt>
                <c:pt idx="7">
                  <c:v>0.69877384316983293</c:v>
                </c:pt>
                <c:pt idx="8">
                  <c:v>-2.6878537262790125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4.4760369455688895</c:v>
                </c:pt>
                <c:pt idx="1">
                  <c:v>14.887643338137622</c:v>
                </c:pt>
                <c:pt idx="2">
                  <c:v>4.6471052756150151</c:v>
                </c:pt>
                <c:pt idx="3">
                  <c:v>-6.5397109279992129</c:v>
                </c:pt>
                <c:pt idx="4">
                  <c:v>0.39020194958763987</c:v>
                </c:pt>
                <c:pt idx="5">
                  <c:v>6.8554077437771888</c:v>
                </c:pt>
                <c:pt idx="6">
                  <c:v>-0.76177015864233866</c:v>
                </c:pt>
                <c:pt idx="7">
                  <c:v>0.12219028310610192</c:v>
                </c:pt>
                <c:pt idx="8">
                  <c:v>0.72863105832241359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1.1715616178851773</c:v>
                </c:pt>
                <c:pt idx="1">
                  <c:v>-0.99146241607098506</c:v>
                </c:pt>
                <c:pt idx="2">
                  <c:v>-0.36190342376145468</c:v>
                </c:pt>
                <c:pt idx="3">
                  <c:v>0.24114285247977563</c:v>
                </c:pt>
                <c:pt idx="4">
                  <c:v>0.52213292195711603</c:v>
                </c:pt>
                <c:pt idx="5">
                  <c:v>0.50782965239327016</c:v>
                </c:pt>
                <c:pt idx="6">
                  <c:v>-0.3120469628889595</c:v>
                </c:pt>
                <c:pt idx="7">
                  <c:v>1.4920248429194425</c:v>
                </c:pt>
                <c:pt idx="8">
                  <c:v>1.1785660695304783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1.1509113140201888</c:v>
                </c:pt>
                <c:pt idx="1">
                  <c:v>2.4908999530237139</c:v>
                </c:pt>
                <c:pt idx="2">
                  <c:v>-0.41702498310964398</c:v>
                </c:pt>
                <c:pt idx="3">
                  <c:v>0.35588468729408707</c:v>
                </c:pt>
                <c:pt idx="4">
                  <c:v>0.60050347067678755</c:v>
                </c:pt>
                <c:pt idx="5">
                  <c:v>1.1003899132979136</c:v>
                </c:pt>
                <c:pt idx="6">
                  <c:v>1.0207964186521536</c:v>
                </c:pt>
                <c:pt idx="7">
                  <c:v>1.1065722819007702</c:v>
                </c:pt>
                <c:pt idx="8">
                  <c:v>-0.75737194592625201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1.2862098918443436</c:v>
                </c:pt>
                <c:pt idx="1">
                  <c:v>10.100617034552769</c:v>
                </c:pt>
                <c:pt idx="2">
                  <c:v>-2.3423567996037491</c:v>
                </c:pt>
                <c:pt idx="3">
                  <c:v>1.8295117573010486</c:v>
                </c:pt>
                <c:pt idx="4">
                  <c:v>-6.855992199343202</c:v>
                </c:pt>
                <c:pt idx="5">
                  <c:v>2.5414693957206378</c:v>
                </c:pt>
                <c:pt idx="6">
                  <c:v>1.4608415183577961</c:v>
                </c:pt>
                <c:pt idx="7">
                  <c:v>-0.87453791961193872</c:v>
                </c:pt>
                <c:pt idx="8">
                  <c:v>-1.6185858964243813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45.174963664458204</c:v>
                </c:pt>
                <c:pt idx="1">
                  <c:v>47.278195912345033</c:v>
                </c:pt>
                <c:pt idx="2">
                  <c:v>41.339651746237919</c:v>
                </c:pt>
                <c:pt idx="3">
                  <c:v>44.12758017883553</c:v>
                </c:pt>
                <c:pt idx="4">
                  <c:v>41.447335289274335</c:v>
                </c:pt>
                <c:pt idx="5">
                  <c:v>43.396679593914563</c:v>
                </c:pt>
                <c:pt idx="6">
                  <c:v>37.268367032216347</c:v>
                </c:pt>
                <c:pt idx="7">
                  <c:v>37.133613140872924</c:v>
                </c:pt>
                <c:pt idx="8">
                  <c:v>38.953684488771749</c:v>
                </c:pt>
                <c:pt idx="9">
                  <c:v>34.680533001140361</c:v>
                </c:pt>
                <c:pt idx="10">
                  <c:v>35.078403478070179</c:v>
                </c:pt>
                <c:pt idx="11">
                  <c:v>38.526554870960567</c:v>
                </c:pt>
                <c:pt idx="12">
                  <c:v>33.731797514082075</c:v>
                </c:pt>
                <c:pt idx="13">
                  <c:v>32.471542889024491</c:v>
                </c:pt>
                <c:pt idx="14">
                  <c:v>31.210939665452177</c:v>
                </c:pt>
                <c:pt idx="15">
                  <c:v>30.719904038202902</c:v>
                </c:pt>
                <c:pt idx="16">
                  <c:v>30.312565509579866</c:v>
                </c:pt>
                <c:pt idx="17">
                  <c:v>29.876168240655673</c:v>
                </c:pt>
                <c:pt idx="18">
                  <c:v>29.463979790434667</c:v>
                </c:pt>
                <c:pt idx="19">
                  <c:v>29.019599916492083</c:v>
                </c:pt>
                <c:pt idx="20">
                  <c:v>28.534398233293341</c:v>
                </c:pt>
                <c:pt idx="21">
                  <c:v>28.015539878759533</c:v>
                </c:pt>
                <c:pt idx="22">
                  <c:v>27.483736312345819</c:v>
                </c:pt>
                <c:pt idx="23">
                  <c:v>26.929832581600355</c:v>
                </c:pt>
                <c:pt idx="24">
                  <c:v>26.416955213832679</c:v>
                </c:pt>
                <c:pt idx="25">
                  <c:v>26.844362749377485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110.83852776342879</c:v>
                </c:pt>
                <c:pt idx="1">
                  <c:v>112.77659547241851</c:v>
                </c:pt>
                <c:pt idx="2">
                  <c:v>103.48775086134765</c:v>
                </c:pt>
                <c:pt idx="3">
                  <c:v>102.50359197342782</c:v>
                </c:pt>
                <c:pt idx="4">
                  <c:v>101.35019525473992</c:v>
                </c:pt>
                <c:pt idx="5">
                  <c:v>94.494421800027865</c:v>
                </c:pt>
                <c:pt idx="6">
                  <c:v>94.61578589902318</c:v>
                </c:pt>
                <c:pt idx="7">
                  <c:v>86.193466335532875</c:v>
                </c:pt>
                <c:pt idx="8">
                  <c:v>89.784840734972022</c:v>
                </c:pt>
                <c:pt idx="9">
                  <c:v>94.100601929515818</c:v>
                </c:pt>
                <c:pt idx="10">
                  <c:v>87.077160584902785</c:v>
                </c:pt>
                <c:pt idx="11">
                  <c:v>83.824179777185634</c:v>
                </c:pt>
                <c:pt idx="12">
                  <c:v>81.367473484428942</c:v>
                </c:pt>
                <c:pt idx="13">
                  <c:v>79.143765975017601</c:v>
                </c:pt>
                <c:pt idx="14">
                  <c:v>76.997946169521342</c:v>
                </c:pt>
                <c:pt idx="15">
                  <c:v>74.640071101403507</c:v>
                </c:pt>
                <c:pt idx="16">
                  <c:v>72.213822486329676</c:v>
                </c:pt>
                <c:pt idx="17">
                  <c:v>69.739368826984659</c:v>
                </c:pt>
                <c:pt idx="18">
                  <c:v>67.243170063795247</c:v>
                </c:pt>
                <c:pt idx="19">
                  <c:v>64.719816975186632</c:v>
                </c:pt>
                <c:pt idx="20">
                  <c:v>62.171195186840869</c:v>
                </c:pt>
                <c:pt idx="21">
                  <c:v>59.57684540709802</c:v>
                </c:pt>
                <c:pt idx="22">
                  <c:v>56.950954709972308</c:v>
                </c:pt>
                <c:pt idx="23">
                  <c:v>54.296422927431522</c:v>
                </c:pt>
                <c:pt idx="24">
                  <c:v>51.608109459480282</c:v>
                </c:pt>
                <c:pt idx="25">
                  <c:v>48.793708295323633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158.41764888086612</c:v>
                </c:pt>
                <c:pt idx="1">
                  <c:v>167.60059174847473</c:v>
                </c:pt>
                <c:pt idx="2">
                  <c:v>161.46029836998812</c:v>
                </c:pt>
                <c:pt idx="3">
                  <c:v>154.03509593125133</c:v>
                </c:pt>
                <c:pt idx="4">
                  <c:v>164.37431843505604</c:v>
                </c:pt>
                <c:pt idx="5">
                  <c:v>159.9178358258084</c:v>
                </c:pt>
                <c:pt idx="6">
                  <c:v>156.89657535976241</c:v>
                </c:pt>
                <c:pt idx="7">
                  <c:v>160.03461946106935</c:v>
                </c:pt>
                <c:pt idx="8">
                  <c:v>147.4026968846272</c:v>
                </c:pt>
                <c:pt idx="9">
                  <c:v>159.19228840589093</c:v>
                </c:pt>
                <c:pt idx="10">
                  <c:v>144.00459790518008</c:v>
                </c:pt>
                <c:pt idx="11">
                  <c:v>154.87406291889891</c:v>
                </c:pt>
                <c:pt idx="12">
                  <c:v>148.08776591299343</c:v>
                </c:pt>
                <c:pt idx="13">
                  <c:v>146.75462073126567</c:v>
                </c:pt>
                <c:pt idx="14">
                  <c:v>145.58517036825094</c:v>
                </c:pt>
                <c:pt idx="15">
                  <c:v>143.96124416920219</c:v>
                </c:pt>
                <c:pt idx="16">
                  <c:v>142.21024356243157</c:v>
                </c:pt>
                <c:pt idx="17">
                  <c:v>140.37467849856839</c:v>
                </c:pt>
                <c:pt idx="18">
                  <c:v>138.50468917272653</c:v>
                </c:pt>
                <c:pt idx="19">
                  <c:v>136.60622352793536</c:v>
                </c:pt>
                <c:pt idx="20">
                  <c:v>134.74440809744019</c:v>
                </c:pt>
                <c:pt idx="21">
                  <c:v>132.83623806000583</c:v>
                </c:pt>
                <c:pt idx="22">
                  <c:v>130.88986435340553</c:v>
                </c:pt>
                <c:pt idx="23">
                  <c:v>128.91823921297109</c:v>
                </c:pt>
                <c:pt idx="24">
                  <c:v>126.89615564888979</c:v>
                </c:pt>
                <c:pt idx="25">
                  <c:v>124.66270761780621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142.61776345120484</c:v>
                </c:pt>
                <c:pt idx="1">
                  <c:v>148.99265204322484</c:v>
                </c:pt>
                <c:pt idx="2">
                  <c:v>156.47434112808179</c:v>
                </c:pt>
                <c:pt idx="3">
                  <c:v>145.76504288034917</c:v>
                </c:pt>
                <c:pt idx="4">
                  <c:v>156.92425535696051</c:v>
                </c:pt>
                <c:pt idx="5">
                  <c:v>152.12676980106997</c:v>
                </c:pt>
                <c:pt idx="6">
                  <c:v>155.00531255770588</c:v>
                </c:pt>
                <c:pt idx="7">
                  <c:v>156.10486253067671</c:v>
                </c:pt>
                <c:pt idx="8">
                  <c:v>163.13281407565259</c:v>
                </c:pt>
                <c:pt idx="9">
                  <c:v>158.82406774053189</c:v>
                </c:pt>
                <c:pt idx="10">
                  <c:v>157.93757959204052</c:v>
                </c:pt>
                <c:pt idx="11">
                  <c:v>146.43259933214742</c:v>
                </c:pt>
                <c:pt idx="12">
                  <c:v>154.6838307959745</c:v>
                </c:pt>
                <c:pt idx="13">
                  <c:v>155.07889703425789</c:v>
                </c:pt>
                <c:pt idx="14">
                  <c:v>155.71067380985789</c:v>
                </c:pt>
                <c:pt idx="15">
                  <c:v>155.88732615275455</c:v>
                </c:pt>
                <c:pt idx="16">
                  <c:v>155.9400987461724</c:v>
                </c:pt>
                <c:pt idx="17">
                  <c:v>155.91811279670222</c:v>
                </c:pt>
                <c:pt idx="18">
                  <c:v>155.89540950254604</c:v>
                </c:pt>
                <c:pt idx="19">
                  <c:v>155.88639820861445</c:v>
                </c:pt>
                <c:pt idx="20">
                  <c:v>155.95340516970651</c:v>
                </c:pt>
                <c:pt idx="21">
                  <c:v>156.03323132263594</c:v>
                </c:pt>
                <c:pt idx="22">
                  <c:v>156.13282346820887</c:v>
                </c:pt>
                <c:pt idx="23">
                  <c:v>156.25932959507927</c:v>
                </c:pt>
                <c:pt idx="24">
                  <c:v>156.38633216890216</c:v>
                </c:pt>
                <c:pt idx="25">
                  <c:v>156.34669201979713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35.606850169068252</c:v>
                </c:pt>
                <c:pt idx="1">
                  <c:v>32.36460394156461</c:v>
                </c:pt>
                <c:pt idx="2">
                  <c:v>34.115819918229477</c:v>
                </c:pt>
                <c:pt idx="3">
                  <c:v>35.676818506751381</c:v>
                </c:pt>
                <c:pt idx="4">
                  <c:v>35.411822985288943</c:v>
                </c:pt>
                <c:pt idx="5">
                  <c:v>34.783431013409093</c:v>
                </c:pt>
                <c:pt idx="6">
                  <c:v>37.099301140069905</c:v>
                </c:pt>
                <c:pt idx="7">
                  <c:v>37.171204628751866</c:v>
                </c:pt>
                <c:pt idx="8">
                  <c:v>37.060172955059571</c:v>
                </c:pt>
                <c:pt idx="9">
                  <c:v>40.344629620514745</c:v>
                </c:pt>
                <c:pt idx="10">
                  <c:v>40.201130273110962</c:v>
                </c:pt>
                <c:pt idx="11">
                  <c:v>39.833988710358682</c:v>
                </c:pt>
                <c:pt idx="12">
                  <c:v>40.79837655414569</c:v>
                </c:pt>
                <c:pt idx="13">
                  <c:v>41.654270809744972</c:v>
                </c:pt>
                <c:pt idx="14">
                  <c:v>42.580872591370834</c:v>
                </c:pt>
                <c:pt idx="15">
                  <c:v>43.39756596679635</c:v>
                </c:pt>
                <c:pt idx="16">
                  <c:v>44.237271691043659</c:v>
                </c:pt>
                <c:pt idx="17">
                  <c:v>45.10206517186888</c:v>
                </c:pt>
                <c:pt idx="18" formatCode="General">
                  <c:v>45.963449044732428</c:v>
                </c:pt>
                <c:pt idx="19" formatCode="General">
                  <c:v>46.840669426731935</c:v>
                </c:pt>
                <c:pt idx="20" formatCode="General">
                  <c:v>47.778114784887968</c:v>
                </c:pt>
                <c:pt idx="21" formatCode="General">
                  <c:v>48.744932813094159</c:v>
                </c:pt>
                <c:pt idx="22">
                  <c:v>49.743008058853619</c:v>
                </c:pt>
                <c:pt idx="23">
                  <c:v>50.77205648947492</c:v>
                </c:pt>
                <c:pt idx="24">
                  <c:v>51.817104375486643</c:v>
                </c:pt>
                <c:pt idx="25">
                  <c:v>52.781697239217415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43.405610775783643</c:v>
                </c:pt>
                <c:pt idx="1">
                  <c:v>40.130623981393207</c:v>
                </c:pt>
                <c:pt idx="2">
                  <c:v>40.632241328404071</c:v>
                </c:pt>
                <c:pt idx="3">
                  <c:v>40.906508092812821</c:v>
                </c:pt>
                <c:pt idx="4">
                  <c:v>40.657508275330557</c:v>
                </c:pt>
                <c:pt idx="5">
                  <c:v>39.827115950994603</c:v>
                </c:pt>
                <c:pt idx="6">
                  <c:v>39.192583643995825</c:v>
                </c:pt>
                <c:pt idx="7">
                  <c:v>39.074689051556163</c:v>
                </c:pt>
                <c:pt idx="8">
                  <c:v>38.708181795867276</c:v>
                </c:pt>
                <c:pt idx="9">
                  <c:v>40.969003087348142</c:v>
                </c:pt>
                <c:pt idx="10">
                  <c:v>39.785746704574429</c:v>
                </c:pt>
                <c:pt idx="11">
                  <c:v>39.055543253140947</c:v>
                </c:pt>
                <c:pt idx="12">
                  <c:v>39.593725772142392</c:v>
                </c:pt>
                <c:pt idx="13">
                  <c:v>39.930727686344383</c:v>
                </c:pt>
                <c:pt idx="14">
                  <c:v>40.379506904439786</c:v>
                </c:pt>
                <c:pt idx="15">
                  <c:v>40.725100243005265</c:v>
                </c:pt>
                <c:pt idx="16">
                  <c:v>41.072609231381563</c:v>
                </c:pt>
                <c:pt idx="17">
                  <c:v>41.466297042628923</c:v>
                </c:pt>
                <c:pt idx="18" formatCode="General">
                  <c:v>41.917563475008478</c:v>
                </c:pt>
                <c:pt idx="19" formatCode="General">
                  <c:v>42.402894120460765</c:v>
                </c:pt>
                <c:pt idx="20" formatCode="General">
                  <c:v>42.934424925200517</c:v>
                </c:pt>
                <c:pt idx="21" formatCode="General">
                  <c:v>43.521791249423046</c:v>
                </c:pt>
                <c:pt idx="22">
                  <c:v>44.1364239724589</c:v>
                </c:pt>
                <c:pt idx="23">
                  <c:v>44.778487854878016</c:v>
                </c:pt>
                <c:pt idx="24">
                  <c:v>45.454307601663778</c:v>
                </c:pt>
                <c:pt idx="25">
                  <c:v>46.21065748260952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105.76708220099933</c:v>
                </c:pt>
                <c:pt idx="1">
                  <c:v>101.04227993852719</c:v>
                </c:pt>
                <c:pt idx="2">
                  <c:v>108.10043037497292</c:v>
                </c:pt>
                <c:pt idx="3">
                  <c:v>114.19641052403533</c:v>
                </c:pt>
                <c:pt idx="4">
                  <c:v>117.01485376364246</c:v>
                </c:pt>
                <c:pt idx="5">
                  <c:v>118.49725011431238</c:v>
                </c:pt>
                <c:pt idx="6">
                  <c:v>122.85979643788654</c:v>
                </c:pt>
                <c:pt idx="7">
                  <c:v>125.70057589552776</c:v>
                </c:pt>
                <c:pt idx="8">
                  <c:v>126.64375194200021</c:v>
                </c:pt>
                <c:pt idx="9">
                  <c:v>137.08620467681646</c:v>
                </c:pt>
                <c:pt idx="10">
                  <c:v>136.29537777720651</c:v>
                </c:pt>
                <c:pt idx="11">
                  <c:v>137.84654778091618</c:v>
                </c:pt>
                <c:pt idx="12">
                  <c:v>142.13623544026041</c:v>
                </c:pt>
                <c:pt idx="13">
                  <c:v>145.69408739717284</c:v>
                </c:pt>
                <c:pt idx="14">
                  <c:v>149.49758870090997</c:v>
                </c:pt>
                <c:pt idx="15">
                  <c:v>152.92376506329907</c:v>
                </c:pt>
                <c:pt idx="16">
                  <c:v>156.2306335634525</c:v>
                </c:pt>
                <c:pt idx="17">
                  <c:v>159.45281477682994</c:v>
                </c:pt>
                <c:pt idx="18" formatCode="General">
                  <c:v>162.71215151240222</c:v>
                </c:pt>
                <c:pt idx="19" formatCode="General">
                  <c:v>166.0199391746861</c:v>
                </c:pt>
                <c:pt idx="20" formatCode="General">
                  <c:v>169.43648404301516</c:v>
                </c:pt>
                <c:pt idx="21" formatCode="General">
                  <c:v>172.87595868489524</c:v>
                </c:pt>
                <c:pt idx="22" formatCode="General">
                  <c:v>176.3754639661756</c:v>
                </c:pt>
                <c:pt idx="23" formatCode="General">
                  <c:v>179.95941811892047</c:v>
                </c:pt>
                <c:pt idx="24" formatCode="General">
                  <c:v>183.59833079070688</c:v>
                </c:pt>
                <c:pt idx="25" formatCode="General">
                  <c:v>187.01561845935498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47.25744450033369</c:v>
                </c:pt>
                <c:pt idx="1">
                  <c:v>44.917649546115271</c:v>
                </c:pt>
                <c:pt idx="2">
                  <c:v>40.831136520048595</c:v>
                </c:pt>
                <c:pt idx="3">
                  <c:v>47.542216244520326</c:v>
                </c:pt>
                <c:pt idx="4">
                  <c:v>53.255691501895988</c:v>
                </c:pt>
                <c:pt idx="5">
                  <c:v>55.269322625287018</c:v>
                </c:pt>
                <c:pt idx="6">
                  <c:v>67.912530792305091</c:v>
                </c:pt>
                <c:pt idx="7">
                  <c:v>60.03830431201596</c:v>
                </c:pt>
                <c:pt idx="8">
                  <c:v>60.994394779545225</c:v>
                </c:pt>
                <c:pt idx="9">
                  <c:v>63.22813657667654</c:v>
                </c:pt>
                <c:pt idx="10">
                  <c:v>70.536809367417263</c:v>
                </c:pt>
                <c:pt idx="11">
                  <c:v>72.906761508006923</c:v>
                </c:pt>
                <c:pt idx="12">
                  <c:v>75.779133579482689</c:v>
                </c:pt>
                <c:pt idx="13">
                  <c:v>78.95535889114565</c:v>
                </c:pt>
                <c:pt idx="14">
                  <c:v>82.247831526782946</c:v>
                </c:pt>
                <c:pt idx="15">
                  <c:v>85.263842325394137</c:v>
                </c:pt>
                <c:pt idx="16">
                  <c:v>88.157035414433778</c:v>
                </c:pt>
                <c:pt idx="17">
                  <c:v>90.98353497562583</c:v>
                </c:pt>
                <c:pt idx="18" formatCode="General">
                  <c:v>93.768662085888124</c:v>
                </c:pt>
                <c:pt idx="19" formatCode="General">
                  <c:v>96.520448065979338</c:v>
                </c:pt>
                <c:pt idx="20" formatCode="General">
                  <c:v>99.286131078349811</c:v>
                </c:pt>
                <c:pt idx="21" formatCode="General">
                  <c:v>102.01774096570236</c:v>
                </c:pt>
                <c:pt idx="22" formatCode="General">
                  <c:v>104.71509211592259</c:v>
                </c:pt>
                <c:pt idx="23" formatCode="General">
                  <c:v>107.39053415090888</c:v>
                </c:pt>
                <c:pt idx="24" formatCode="General">
                  <c:v>110.02241778941868</c:v>
                </c:pt>
                <c:pt idx="25" formatCode="General">
                  <c:v>112.50600807916739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7.1311085938562986</c:v>
                </c:pt>
                <c:pt idx="1">
                  <c:v>7.4158074159365448</c:v>
                </c:pt>
                <c:pt idx="2">
                  <c:v>6.5963297526902673</c:v>
                </c:pt>
                <c:pt idx="3">
                  <c:v>7.2377356680171721</c:v>
                </c:pt>
                <c:pt idx="4">
                  <c:v>8.32401913781095</c:v>
                </c:pt>
                <c:pt idx="5">
                  <c:v>8.6941732751765155</c:v>
                </c:pt>
                <c:pt idx="6">
                  <c:v>10.394747137033871</c:v>
                </c:pt>
                <c:pt idx="7">
                  <c:v>9.3496646439963289</c:v>
                </c:pt>
                <c:pt idx="8">
                  <c:v>9.6924623435047028</c:v>
                </c:pt>
                <c:pt idx="9">
                  <c:v>9.8735349615644896</c:v>
                </c:pt>
                <c:pt idx="10">
                  <c:v>11.094194317496918</c:v>
                </c:pt>
                <c:pt idx="11">
                  <c:v>11.726761848384644</c:v>
                </c:pt>
                <c:pt idx="12">
                  <c:v>12.028660946489421</c:v>
                </c:pt>
                <c:pt idx="13">
                  <c:v>12.519728586026933</c:v>
                </c:pt>
                <c:pt idx="14">
                  <c:v>13.024470263413438</c:v>
                </c:pt>
                <c:pt idx="15">
                  <c:v>13.488180939942131</c:v>
                </c:pt>
                <c:pt idx="16">
                  <c:v>13.933719795175422</c:v>
                </c:pt>
                <c:pt idx="17">
                  <c:v>14.362959670135146</c:v>
                </c:pt>
                <c:pt idx="18" formatCode="General">
                  <c:v>14.788925352466924</c:v>
                </c:pt>
                <c:pt idx="19" formatCode="General">
                  <c:v>15.209010583913507</c:v>
                </c:pt>
                <c:pt idx="20" formatCode="General">
                  <c:v>15.627438481265985</c:v>
                </c:pt>
                <c:pt idx="21" formatCode="General">
                  <c:v>16.036721618386988</c:v>
                </c:pt>
                <c:pt idx="22" formatCode="General">
                  <c:v>16.438633042655859</c:v>
                </c:pt>
                <c:pt idx="23" formatCode="General">
                  <c:v>16.837679068735316</c:v>
                </c:pt>
                <c:pt idx="24" formatCode="General">
                  <c:v>17.225286951619218</c:v>
                </c:pt>
                <c:pt idx="25" formatCode="General">
                  <c:v>17.587548057345678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45.174963664458204</c:v>
                </c:pt>
                <c:pt idx="1">
                  <c:v>47.278195912345033</c:v>
                </c:pt>
                <c:pt idx="2">
                  <c:v>41.339651746237919</c:v>
                </c:pt>
                <c:pt idx="3">
                  <c:v>44.12758017883553</c:v>
                </c:pt>
                <c:pt idx="4">
                  <c:v>41.447335289274335</c:v>
                </c:pt>
                <c:pt idx="5">
                  <c:v>43.396679593914563</c:v>
                </c:pt>
                <c:pt idx="6">
                  <c:v>37.268367032216347</c:v>
                </c:pt>
                <c:pt idx="7">
                  <c:v>37.133613140872924</c:v>
                </c:pt>
                <c:pt idx="8">
                  <c:v>38.953684488771749</c:v>
                </c:pt>
                <c:pt idx="9">
                  <c:v>34.680533001140361</c:v>
                </c:pt>
                <c:pt idx="10">
                  <c:v>35.078403478070179</c:v>
                </c:pt>
                <c:pt idx="11">
                  <c:v>38.526554870960567</c:v>
                </c:pt>
                <c:pt idx="12">
                  <c:v>33.731797514082075</c:v>
                </c:pt>
                <c:pt idx="13">
                  <c:v>32.471542889024491</c:v>
                </c:pt>
                <c:pt idx="14">
                  <c:v>31.210939665452177</c:v>
                </c:pt>
                <c:pt idx="15">
                  <c:v>30.719904038202902</c:v>
                </c:pt>
                <c:pt idx="16">
                  <c:v>30.312565509579866</c:v>
                </c:pt>
                <c:pt idx="17">
                  <c:v>29.876168240655673</c:v>
                </c:pt>
                <c:pt idx="18">
                  <c:v>29.463979790434667</c:v>
                </c:pt>
                <c:pt idx="19">
                  <c:v>29.019599916492083</c:v>
                </c:pt>
                <c:pt idx="20">
                  <c:v>28.534398233293341</c:v>
                </c:pt>
                <c:pt idx="21">
                  <c:v>28.015539878759533</c:v>
                </c:pt>
                <c:pt idx="22">
                  <c:v>27.483736312345819</c:v>
                </c:pt>
                <c:pt idx="23">
                  <c:v>26.929832581600355</c:v>
                </c:pt>
                <c:pt idx="24">
                  <c:v>26.416955213832679</c:v>
                </c:pt>
                <c:pt idx="25">
                  <c:v>26.844362749377485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110.83852776342879</c:v>
                </c:pt>
                <c:pt idx="1">
                  <c:v>112.77659547241851</c:v>
                </c:pt>
                <c:pt idx="2">
                  <c:v>103.48775086134765</c:v>
                </c:pt>
                <c:pt idx="3">
                  <c:v>102.50359197342782</c:v>
                </c:pt>
                <c:pt idx="4">
                  <c:v>101.35019525473992</c:v>
                </c:pt>
                <c:pt idx="5">
                  <c:v>94.494421800027865</c:v>
                </c:pt>
                <c:pt idx="6">
                  <c:v>94.61578589902318</c:v>
                </c:pt>
                <c:pt idx="7">
                  <c:v>86.193466335532875</c:v>
                </c:pt>
                <c:pt idx="8">
                  <c:v>89.784840734972022</c:v>
                </c:pt>
                <c:pt idx="9">
                  <c:v>94.100601929515818</c:v>
                </c:pt>
                <c:pt idx="10">
                  <c:v>87.077160584902785</c:v>
                </c:pt>
                <c:pt idx="11">
                  <c:v>83.824179777185634</c:v>
                </c:pt>
                <c:pt idx="12">
                  <c:v>81.367473484428942</c:v>
                </c:pt>
                <c:pt idx="13">
                  <c:v>79.143765975017601</c:v>
                </c:pt>
                <c:pt idx="14">
                  <c:v>76.997946169521342</c:v>
                </c:pt>
                <c:pt idx="15">
                  <c:v>74.640071101403507</c:v>
                </c:pt>
                <c:pt idx="16">
                  <c:v>72.213822486329676</c:v>
                </c:pt>
                <c:pt idx="17">
                  <c:v>69.739368826984659</c:v>
                </c:pt>
                <c:pt idx="18">
                  <c:v>67.243170063795247</c:v>
                </c:pt>
                <c:pt idx="19">
                  <c:v>64.719816975186632</c:v>
                </c:pt>
                <c:pt idx="20">
                  <c:v>62.171195186840869</c:v>
                </c:pt>
                <c:pt idx="21">
                  <c:v>59.57684540709802</c:v>
                </c:pt>
                <c:pt idx="22">
                  <c:v>56.950954709972308</c:v>
                </c:pt>
                <c:pt idx="23">
                  <c:v>54.296422927431522</c:v>
                </c:pt>
                <c:pt idx="24">
                  <c:v>51.608109459480282</c:v>
                </c:pt>
                <c:pt idx="25">
                  <c:v>48.793708295323633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158.41764888086612</c:v>
                </c:pt>
                <c:pt idx="1">
                  <c:v>167.60059174847473</c:v>
                </c:pt>
                <c:pt idx="2">
                  <c:v>161.46029836998812</c:v>
                </c:pt>
                <c:pt idx="3">
                  <c:v>154.03509593125133</c:v>
                </c:pt>
                <c:pt idx="4">
                  <c:v>164.37431843505604</c:v>
                </c:pt>
                <c:pt idx="5">
                  <c:v>159.9178358258084</c:v>
                </c:pt>
                <c:pt idx="6">
                  <c:v>156.89657535976241</c:v>
                </c:pt>
                <c:pt idx="7">
                  <c:v>160.03461946106935</c:v>
                </c:pt>
                <c:pt idx="8">
                  <c:v>147.4026968846272</c:v>
                </c:pt>
                <c:pt idx="9">
                  <c:v>159.19228840589093</c:v>
                </c:pt>
                <c:pt idx="10">
                  <c:v>144.00459790518008</c:v>
                </c:pt>
                <c:pt idx="11">
                  <c:v>154.87406291889891</c:v>
                </c:pt>
                <c:pt idx="12">
                  <c:v>148.08776591299343</c:v>
                </c:pt>
                <c:pt idx="13">
                  <c:v>146.75462073126567</c:v>
                </c:pt>
                <c:pt idx="14">
                  <c:v>145.58517036825094</c:v>
                </c:pt>
                <c:pt idx="15">
                  <c:v>143.96124416920219</c:v>
                </c:pt>
                <c:pt idx="16">
                  <c:v>142.21024356243157</c:v>
                </c:pt>
                <c:pt idx="17">
                  <c:v>140.37467849856839</c:v>
                </c:pt>
                <c:pt idx="18">
                  <c:v>138.50468917272653</c:v>
                </c:pt>
                <c:pt idx="19">
                  <c:v>136.60622352793536</c:v>
                </c:pt>
                <c:pt idx="20">
                  <c:v>134.74440809744019</c:v>
                </c:pt>
                <c:pt idx="21">
                  <c:v>132.83623806000583</c:v>
                </c:pt>
                <c:pt idx="22">
                  <c:v>130.88986435340553</c:v>
                </c:pt>
                <c:pt idx="23">
                  <c:v>128.91823921297109</c:v>
                </c:pt>
                <c:pt idx="24">
                  <c:v>126.89615564888979</c:v>
                </c:pt>
                <c:pt idx="25">
                  <c:v>124.66270761780621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142.61776345120484</c:v>
                </c:pt>
                <c:pt idx="1">
                  <c:v>148.99265204322484</c:v>
                </c:pt>
                <c:pt idx="2">
                  <c:v>156.47434112808179</c:v>
                </c:pt>
                <c:pt idx="3">
                  <c:v>145.76504288034917</c:v>
                </c:pt>
                <c:pt idx="4">
                  <c:v>156.92425535696051</c:v>
                </c:pt>
                <c:pt idx="5">
                  <c:v>152.12676980106997</c:v>
                </c:pt>
                <c:pt idx="6">
                  <c:v>155.00531255770588</c:v>
                </c:pt>
                <c:pt idx="7">
                  <c:v>156.10486253067671</c:v>
                </c:pt>
                <c:pt idx="8">
                  <c:v>163.13281407565259</c:v>
                </c:pt>
                <c:pt idx="9">
                  <c:v>158.82406774053189</c:v>
                </c:pt>
                <c:pt idx="10">
                  <c:v>157.93757959204052</c:v>
                </c:pt>
                <c:pt idx="11">
                  <c:v>146.43259933214742</c:v>
                </c:pt>
                <c:pt idx="12">
                  <c:v>154.6838307959745</c:v>
                </c:pt>
                <c:pt idx="13">
                  <c:v>155.07889703425789</c:v>
                </c:pt>
                <c:pt idx="14">
                  <c:v>155.71067380985789</c:v>
                </c:pt>
                <c:pt idx="15">
                  <c:v>155.88732615275455</c:v>
                </c:pt>
                <c:pt idx="16">
                  <c:v>155.9400987461724</c:v>
                </c:pt>
                <c:pt idx="17">
                  <c:v>155.91811279670222</c:v>
                </c:pt>
                <c:pt idx="18">
                  <c:v>155.89540950254604</c:v>
                </c:pt>
                <c:pt idx="19">
                  <c:v>155.88639820861445</c:v>
                </c:pt>
                <c:pt idx="20">
                  <c:v>155.95340516970651</c:v>
                </c:pt>
                <c:pt idx="21">
                  <c:v>156.03323132263594</c:v>
                </c:pt>
                <c:pt idx="22">
                  <c:v>156.13282346820887</c:v>
                </c:pt>
                <c:pt idx="23">
                  <c:v>156.25932959507927</c:v>
                </c:pt>
                <c:pt idx="24">
                  <c:v>156.38633216890216</c:v>
                </c:pt>
                <c:pt idx="25">
                  <c:v>156.34669201979713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35.606850169068252</c:v>
                </c:pt>
                <c:pt idx="1">
                  <c:v>32.36460394156461</c:v>
                </c:pt>
                <c:pt idx="2">
                  <c:v>34.115819918229477</c:v>
                </c:pt>
                <c:pt idx="3">
                  <c:v>35.676818506751381</c:v>
                </c:pt>
                <c:pt idx="4">
                  <c:v>35.411822985288943</c:v>
                </c:pt>
                <c:pt idx="5">
                  <c:v>34.783431013409093</c:v>
                </c:pt>
                <c:pt idx="6">
                  <c:v>37.099301140069905</c:v>
                </c:pt>
                <c:pt idx="7">
                  <c:v>37.171204628751866</c:v>
                </c:pt>
                <c:pt idx="8">
                  <c:v>37.060172955059571</c:v>
                </c:pt>
                <c:pt idx="9">
                  <c:v>40.344629620514745</c:v>
                </c:pt>
                <c:pt idx="10">
                  <c:v>40.201130273110962</c:v>
                </c:pt>
                <c:pt idx="11">
                  <c:v>39.833988710358682</c:v>
                </c:pt>
                <c:pt idx="12">
                  <c:v>40.79837655414569</c:v>
                </c:pt>
                <c:pt idx="13">
                  <c:v>41.654270809744972</c:v>
                </c:pt>
                <c:pt idx="14">
                  <c:v>42.580872591370834</c:v>
                </c:pt>
                <c:pt idx="15">
                  <c:v>43.39756596679635</c:v>
                </c:pt>
                <c:pt idx="16">
                  <c:v>44.237271691043659</c:v>
                </c:pt>
                <c:pt idx="17">
                  <c:v>45.10206517186888</c:v>
                </c:pt>
                <c:pt idx="18" formatCode="General">
                  <c:v>45.963449044732428</c:v>
                </c:pt>
                <c:pt idx="19" formatCode="General">
                  <c:v>46.840669426731935</c:v>
                </c:pt>
                <c:pt idx="20" formatCode="General">
                  <c:v>47.778114784887968</c:v>
                </c:pt>
                <c:pt idx="21" formatCode="General">
                  <c:v>48.744932813094159</c:v>
                </c:pt>
                <c:pt idx="22">
                  <c:v>49.743008058853619</c:v>
                </c:pt>
                <c:pt idx="23">
                  <c:v>50.77205648947492</c:v>
                </c:pt>
                <c:pt idx="24">
                  <c:v>51.817104375486643</c:v>
                </c:pt>
                <c:pt idx="25">
                  <c:v>52.781697239217415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43.405610775783643</c:v>
                </c:pt>
                <c:pt idx="1">
                  <c:v>40.130623981393207</c:v>
                </c:pt>
                <c:pt idx="2">
                  <c:v>40.632241328404071</c:v>
                </c:pt>
                <c:pt idx="3">
                  <c:v>40.906508092812821</c:v>
                </c:pt>
                <c:pt idx="4">
                  <c:v>40.657508275330557</c:v>
                </c:pt>
                <c:pt idx="5">
                  <c:v>39.827115950994603</c:v>
                </c:pt>
                <c:pt idx="6">
                  <c:v>39.192583643995825</c:v>
                </c:pt>
                <c:pt idx="7">
                  <c:v>39.074689051556163</c:v>
                </c:pt>
                <c:pt idx="8">
                  <c:v>38.708181795867276</c:v>
                </c:pt>
                <c:pt idx="9">
                  <c:v>40.969003087348142</c:v>
                </c:pt>
                <c:pt idx="10">
                  <c:v>39.785746704574429</c:v>
                </c:pt>
                <c:pt idx="11">
                  <c:v>39.055543253140947</c:v>
                </c:pt>
                <c:pt idx="12">
                  <c:v>39.593725772142392</c:v>
                </c:pt>
                <c:pt idx="13">
                  <c:v>39.930727686344383</c:v>
                </c:pt>
                <c:pt idx="14">
                  <c:v>40.379506904439786</c:v>
                </c:pt>
                <c:pt idx="15">
                  <c:v>40.725100243005265</c:v>
                </c:pt>
                <c:pt idx="16">
                  <c:v>41.072609231381563</c:v>
                </c:pt>
                <c:pt idx="17">
                  <c:v>41.466297042628923</c:v>
                </c:pt>
                <c:pt idx="18" formatCode="General">
                  <c:v>41.917563475008478</c:v>
                </c:pt>
                <c:pt idx="19" formatCode="General">
                  <c:v>42.402894120460765</c:v>
                </c:pt>
                <c:pt idx="20" formatCode="General">
                  <c:v>42.934424925200517</c:v>
                </c:pt>
                <c:pt idx="21" formatCode="General">
                  <c:v>43.521791249423046</c:v>
                </c:pt>
                <c:pt idx="22">
                  <c:v>44.1364239724589</c:v>
                </c:pt>
                <c:pt idx="23">
                  <c:v>44.778487854878016</c:v>
                </c:pt>
                <c:pt idx="24">
                  <c:v>45.454307601663778</c:v>
                </c:pt>
                <c:pt idx="25">
                  <c:v>46.21065748260952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105.76708220099933</c:v>
                </c:pt>
                <c:pt idx="1">
                  <c:v>101.04227993852719</c:v>
                </c:pt>
                <c:pt idx="2">
                  <c:v>108.10043037497292</c:v>
                </c:pt>
                <c:pt idx="3">
                  <c:v>114.19641052403533</c:v>
                </c:pt>
                <c:pt idx="4">
                  <c:v>117.01485376364246</c:v>
                </c:pt>
                <c:pt idx="5">
                  <c:v>118.49725011431238</c:v>
                </c:pt>
                <c:pt idx="6">
                  <c:v>122.85979643788654</c:v>
                </c:pt>
                <c:pt idx="7">
                  <c:v>125.70057589552776</c:v>
                </c:pt>
                <c:pt idx="8">
                  <c:v>126.64375194200021</c:v>
                </c:pt>
                <c:pt idx="9">
                  <c:v>137.08620467681646</c:v>
                </c:pt>
                <c:pt idx="10">
                  <c:v>136.29537777720651</c:v>
                </c:pt>
                <c:pt idx="11">
                  <c:v>137.84654778091618</c:v>
                </c:pt>
                <c:pt idx="12">
                  <c:v>142.13623544026041</c:v>
                </c:pt>
                <c:pt idx="13">
                  <c:v>145.69408739717284</c:v>
                </c:pt>
                <c:pt idx="14">
                  <c:v>149.49758870090997</c:v>
                </c:pt>
                <c:pt idx="15">
                  <c:v>152.92376506329907</c:v>
                </c:pt>
                <c:pt idx="16">
                  <c:v>156.2306335634525</c:v>
                </c:pt>
                <c:pt idx="17">
                  <c:v>159.45281477682994</c:v>
                </c:pt>
                <c:pt idx="18" formatCode="General">
                  <c:v>162.71215151240222</c:v>
                </c:pt>
                <c:pt idx="19" formatCode="General">
                  <c:v>166.0199391746861</c:v>
                </c:pt>
                <c:pt idx="20" formatCode="General">
                  <c:v>169.43648404301516</c:v>
                </c:pt>
                <c:pt idx="21" formatCode="General">
                  <c:v>172.87595868489524</c:v>
                </c:pt>
                <c:pt idx="22" formatCode="General">
                  <c:v>176.3754639661756</c:v>
                </c:pt>
                <c:pt idx="23" formatCode="General">
                  <c:v>179.95941811892047</c:v>
                </c:pt>
                <c:pt idx="24" formatCode="General">
                  <c:v>183.59833079070688</c:v>
                </c:pt>
                <c:pt idx="25" formatCode="General">
                  <c:v>187.01561845935498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47.25744450033369</c:v>
                </c:pt>
                <c:pt idx="1">
                  <c:v>44.917649546115271</c:v>
                </c:pt>
                <c:pt idx="2">
                  <c:v>40.831136520048595</c:v>
                </c:pt>
                <c:pt idx="3">
                  <c:v>47.542216244520326</c:v>
                </c:pt>
                <c:pt idx="4">
                  <c:v>53.255691501895988</c:v>
                </c:pt>
                <c:pt idx="5">
                  <c:v>55.269322625287018</c:v>
                </c:pt>
                <c:pt idx="6">
                  <c:v>67.912530792305091</c:v>
                </c:pt>
                <c:pt idx="7">
                  <c:v>60.03830431201596</c:v>
                </c:pt>
                <c:pt idx="8">
                  <c:v>60.994394779545225</c:v>
                </c:pt>
                <c:pt idx="9">
                  <c:v>63.22813657667654</c:v>
                </c:pt>
                <c:pt idx="10">
                  <c:v>70.536809367417263</c:v>
                </c:pt>
                <c:pt idx="11">
                  <c:v>72.906761508006923</c:v>
                </c:pt>
                <c:pt idx="12">
                  <c:v>75.779133579482689</c:v>
                </c:pt>
                <c:pt idx="13">
                  <c:v>78.95535889114565</c:v>
                </c:pt>
                <c:pt idx="14">
                  <c:v>82.247831526782946</c:v>
                </c:pt>
                <c:pt idx="15">
                  <c:v>85.263842325394137</c:v>
                </c:pt>
                <c:pt idx="16">
                  <c:v>88.157035414433778</c:v>
                </c:pt>
                <c:pt idx="17">
                  <c:v>90.98353497562583</c:v>
                </c:pt>
                <c:pt idx="18" formatCode="General">
                  <c:v>93.768662085888124</c:v>
                </c:pt>
                <c:pt idx="19" formatCode="General">
                  <c:v>96.520448065979338</c:v>
                </c:pt>
                <c:pt idx="20" formatCode="General">
                  <c:v>99.286131078349811</c:v>
                </c:pt>
                <c:pt idx="21" formatCode="General">
                  <c:v>102.01774096570236</c:v>
                </c:pt>
                <c:pt idx="22" formatCode="General">
                  <c:v>104.71509211592259</c:v>
                </c:pt>
                <c:pt idx="23" formatCode="General">
                  <c:v>107.39053415090888</c:v>
                </c:pt>
                <c:pt idx="24" formatCode="General">
                  <c:v>110.02241778941868</c:v>
                </c:pt>
                <c:pt idx="25" formatCode="General">
                  <c:v>112.50600807916739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7.1311085938562986</c:v>
                </c:pt>
                <c:pt idx="1">
                  <c:v>7.4158074159365448</c:v>
                </c:pt>
                <c:pt idx="2">
                  <c:v>6.5963297526902673</c:v>
                </c:pt>
                <c:pt idx="3">
                  <c:v>7.2377356680171721</c:v>
                </c:pt>
                <c:pt idx="4">
                  <c:v>8.32401913781095</c:v>
                </c:pt>
                <c:pt idx="5">
                  <c:v>8.6941732751765155</c:v>
                </c:pt>
                <c:pt idx="6">
                  <c:v>10.394747137033871</c:v>
                </c:pt>
                <c:pt idx="7">
                  <c:v>9.3496646439963289</c:v>
                </c:pt>
                <c:pt idx="8">
                  <c:v>9.6924623435047028</c:v>
                </c:pt>
                <c:pt idx="9">
                  <c:v>9.8735349615644896</c:v>
                </c:pt>
                <c:pt idx="10">
                  <c:v>11.094194317496918</c:v>
                </c:pt>
                <c:pt idx="11">
                  <c:v>11.726761848384644</c:v>
                </c:pt>
                <c:pt idx="12">
                  <c:v>12.028660946489421</c:v>
                </c:pt>
                <c:pt idx="13">
                  <c:v>12.519728586026933</c:v>
                </c:pt>
                <c:pt idx="14">
                  <c:v>13.024470263413438</c:v>
                </c:pt>
                <c:pt idx="15">
                  <c:v>13.488180939942131</c:v>
                </c:pt>
                <c:pt idx="16">
                  <c:v>13.933719795175422</c:v>
                </c:pt>
                <c:pt idx="17">
                  <c:v>14.362959670135146</c:v>
                </c:pt>
                <c:pt idx="18" formatCode="General">
                  <c:v>14.788925352466924</c:v>
                </c:pt>
                <c:pt idx="19" formatCode="General">
                  <c:v>15.209010583913507</c:v>
                </c:pt>
                <c:pt idx="20" formatCode="General">
                  <c:v>15.627438481265985</c:v>
                </c:pt>
                <c:pt idx="21" formatCode="General">
                  <c:v>16.036721618386988</c:v>
                </c:pt>
                <c:pt idx="22" formatCode="General">
                  <c:v>16.438633042655859</c:v>
                </c:pt>
                <c:pt idx="23" formatCode="General">
                  <c:v>16.837679068735316</c:v>
                </c:pt>
                <c:pt idx="24" formatCode="General">
                  <c:v>17.225286951619218</c:v>
                </c:pt>
                <c:pt idx="25" formatCode="General">
                  <c:v>17.587548057345678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37.777511788277842</c:v>
                </c:pt>
                <c:pt idx="1">
                  <c:v>20.303741623259715</c:v>
                </c:pt>
                <c:pt idx="2">
                  <c:v>35.035856689125062</c:v>
                </c:pt>
                <c:pt idx="3">
                  <c:v>30.969309810118482</c:v>
                </c:pt>
                <c:pt idx="4">
                  <c:v>36.303133527291415</c:v>
                </c:pt>
                <c:pt idx="5">
                  <c:v>31.099210709610485</c:v>
                </c:pt>
                <c:pt idx="6">
                  <c:v>12.108665110477475</c:v>
                </c:pt>
                <c:pt idx="7">
                  <c:v>14.113408297183124</c:v>
                </c:pt>
                <c:pt idx="8">
                  <c:v>7.2068260586768806</c:v>
                </c:pt>
                <c:pt idx="9">
                  <c:v>7.7904605340656845</c:v>
                </c:pt>
                <c:pt idx="10">
                  <c:v>34.434919596675286</c:v>
                </c:pt>
                <c:pt idx="11">
                  <c:v>68.879351713357252</c:v>
                </c:pt>
                <c:pt idx="12">
                  <c:v>15.832052023177036</c:v>
                </c:pt>
                <c:pt idx="13">
                  <c:v>7.9354591093374243</c:v>
                </c:pt>
                <c:pt idx="14">
                  <c:v>29.387457570005584</c:v>
                </c:pt>
                <c:pt idx="15">
                  <c:v>24.863493467272153</c:v>
                </c:pt>
                <c:pt idx="16">
                  <c:v>15.966200932298714</c:v>
                </c:pt>
                <c:pt idx="17">
                  <c:v>61.180652992749742</c:v>
                </c:pt>
                <c:pt idx="18">
                  <c:v>15.25742196249446</c:v>
                </c:pt>
                <c:pt idx="19">
                  <c:v>0.69279243589642947</c:v>
                </c:pt>
                <c:pt idx="20">
                  <c:v>56.151990816308896</c:v>
                </c:pt>
                <c:pt idx="21">
                  <c:v>12.520203037503125</c:v>
                </c:pt>
                <c:pt idx="22">
                  <c:v>22.368935249298925</c:v>
                </c:pt>
                <c:pt idx="23">
                  <c:v>27.649679745855039</c:v>
                </c:pt>
                <c:pt idx="24">
                  <c:v>13.250448991049701</c:v>
                </c:pt>
                <c:pt idx="25">
                  <c:v>67.927816208634354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45.006138670024988</c:v>
                </c:pt>
                <c:pt idx="1">
                  <c:v>21.677102278975863</c:v>
                </c:pt>
                <c:pt idx="2">
                  <c:v>39.884063073013927</c:v>
                </c:pt>
                <c:pt idx="3">
                  <c:v>34.976585544895286</c:v>
                </c:pt>
                <c:pt idx="4">
                  <c:v>39.634053035345296</c:v>
                </c:pt>
                <c:pt idx="5">
                  <c:v>38.948216775122042</c:v>
                </c:pt>
                <c:pt idx="6">
                  <c:v>14.985668020147742</c:v>
                </c:pt>
                <c:pt idx="7">
                  <c:v>16.0328126807822</c:v>
                </c:pt>
                <c:pt idx="8">
                  <c:v>7.3592215092718964</c:v>
                </c:pt>
                <c:pt idx="9">
                  <c:v>8.464577985109953</c:v>
                </c:pt>
                <c:pt idx="10">
                  <c:v>37.935728753109494</c:v>
                </c:pt>
                <c:pt idx="11">
                  <c:v>70.452570164759109</c:v>
                </c:pt>
                <c:pt idx="12">
                  <c:v>13.863469101866659</c:v>
                </c:pt>
                <c:pt idx="13">
                  <c:v>8.111688206331733</c:v>
                </c:pt>
                <c:pt idx="14">
                  <c:v>26.467408374897616</c:v>
                </c:pt>
                <c:pt idx="15">
                  <c:v>22.491043326596063</c:v>
                </c:pt>
                <c:pt idx="16">
                  <c:v>13.498926778199188</c:v>
                </c:pt>
                <c:pt idx="17">
                  <c:v>60.283350675350285</c:v>
                </c:pt>
                <c:pt idx="18">
                  <c:v>13.453816663897449</c:v>
                </c:pt>
                <c:pt idx="19">
                  <c:v>0.72569559015234819</c:v>
                </c:pt>
                <c:pt idx="20">
                  <c:v>54.880467596171393</c:v>
                </c:pt>
                <c:pt idx="21">
                  <c:v>13.719080612365623</c:v>
                </c:pt>
                <c:pt idx="22">
                  <c:v>18.661432399910886</c:v>
                </c:pt>
                <c:pt idx="23">
                  <c:v>29.272538160941753</c:v>
                </c:pt>
                <c:pt idx="24">
                  <c:v>10.521661089325116</c:v>
                </c:pt>
                <c:pt idx="25">
                  <c:v>60.703682933435729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45.926757710184496</c:v>
                </c:pt>
                <c:pt idx="1">
                  <c:v>30.971011697661478</c:v>
                </c:pt>
                <c:pt idx="2">
                  <c:v>45.891451378666247</c:v>
                </c:pt>
                <c:pt idx="3">
                  <c:v>43.213083769793819</c:v>
                </c:pt>
                <c:pt idx="4">
                  <c:v>49.114224773960522</c:v>
                </c:pt>
                <c:pt idx="5">
                  <c:v>49.289916983441699</c:v>
                </c:pt>
                <c:pt idx="6">
                  <c:v>13.705747273213634</c:v>
                </c:pt>
                <c:pt idx="7">
                  <c:v>19.071667082340007</c:v>
                </c:pt>
                <c:pt idx="8">
                  <c:v>9.448889485247193</c:v>
                </c:pt>
                <c:pt idx="9">
                  <c:v>9.0099767639803741</c:v>
                </c:pt>
                <c:pt idx="10">
                  <c:v>37.901876763354366</c:v>
                </c:pt>
                <c:pt idx="11">
                  <c:v>63.449254683207997</c:v>
                </c:pt>
                <c:pt idx="12">
                  <c:v>10.66716350761652</c:v>
                </c:pt>
                <c:pt idx="13">
                  <c:v>8.7867701205435438</c:v>
                </c:pt>
                <c:pt idx="14">
                  <c:v>22.957969924663267</c:v>
                </c:pt>
                <c:pt idx="15">
                  <c:v>21.692386734610398</c:v>
                </c:pt>
                <c:pt idx="16">
                  <c:v>12.52234535507983</c:v>
                </c:pt>
                <c:pt idx="17">
                  <c:v>76.16735112451353</c:v>
                </c:pt>
                <c:pt idx="18">
                  <c:v>13.453436637289041</c:v>
                </c:pt>
                <c:pt idx="19">
                  <c:v>0.62721387506860038</c:v>
                </c:pt>
                <c:pt idx="20">
                  <c:v>49.008747733509317</c:v>
                </c:pt>
                <c:pt idx="21">
                  <c:v>20.769803551568625</c:v>
                </c:pt>
                <c:pt idx="22">
                  <c:v>19.584572019401847</c:v>
                </c:pt>
                <c:pt idx="23">
                  <c:v>31.025615686662817</c:v>
                </c:pt>
                <c:pt idx="24">
                  <c:v>8.202468787624202</c:v>
                </c:pt>
                <c:pt idx="25">
                  <c:v>60.289296576796353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7.2286268817471466</c:v>
                </c:pt>
                <c:pt idx="1">
                  <c:v>1.373360655716148</c:v>
                </c:pt>
                <c:pt idx="2">
                  <c:v>4.8482063838888649</c:v>
                </c:pt>
                <c:pt idx="3">
                  <c:v>4.0072757347768047</c:v>
                </c:pt>
                <c:pt idx="4">
                  <c:v>3.3309195080538814</c:v>
                </c:pt>
                <c:pt idx="5">
                  <c:v>7.8490060655115563</c:v>
                </c:pt>
                <c:pt idx="6">
                  <c:v>2.8770029096702672</c:v>
                </c:pt>
                <c:pt idx="7">
                  <c:v>1.9194043835990762</c:v>
                </c:pt>
                <c:pt idx="8">
                  <c:v>0.1523954505950158</c:v>
                </c:pt>
                <c:pt idx="9">
                  <c:v>0.67411745104426846</c:v>
                </c:pt>
                <c:pt idx="10">
                  <c:v>3.5008091564342081</c:v>
                </c:pt>
                <c:pt idx="11">
                  <c:v>1.573218451401857</c:v>
                </c:pt>
                <c:pt idx="12">
                  <c:v>-1.9685829213103769</c:v>
                </c:pt>
                <c:pt idx="13">
                  <c:v>0.17622909699430878</c:v>
                </c:pt>
                <c:pt idx="14">
                  <c:v>-2.9200491951079677</c:v>
                </c:pt>
                <c:pt idx="15">
                  <c:v>-2.3724501406760901</c:v>
                </c:pt>
                <c:pt idx="16">
                  <c:v>-2.4672741540995258</c:v>
                </c:pt>
                <c:pt idx="17">
                  <c:v>-0.89730231739945765</c:v>
                </c:pt>
                <c:pt idx="18">
                  <c:v>-1.8036052985970112</c:v>
                </c:pt>
                <c:pt idx="19">
                  <c:v>3.2903154255918721E-2</c:v>
                </c:pt>
                <c:pt idx="20">
                  <c:v>-1.2715232201375031</c:v>
                </c:pt>
                <c:pt idx="21">
                  <c:v>1.1988775748624985</c:v>
                </c:pt>
                <c:pt idx="22">
                  <c:v>-3.7075028493880389</c:v>
                </c:pt>
                <c:pt idx="23">
                  <c:v>1.6228584150867142</c:v>
                </c:pt>
                <c:pt idx="24">
                  <c:v>-2.7287879017245853</c:v>
                </c:pt>
                <c:pt idx="25">
                  <c:v>-7.2241332751986249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0.92061904015950802</c:v>
                </c:pt>
                <c:pt idx="1">
                  <c:v>9.2939094186856153</c:v>
                </c:pt>
                <c:pt idx="2">
                  <c:v>6.0073883056523201</c:v>
                </c:pt>
                <c:pt idx="3">
                  <c:v>8.2364982248985328</c:v>
                </c:pt>
                <c:pt idx="4">
                  <c:v>9.4801717386152262</c:v>
                </c:pt>
                <c:pt idx="5">
                  <c:v>10.341700208319658</c:v>
                </c:pt>
                <c:pt idx="6">
                  <c:v>-1.2799207469341081</c:v>
                </c:pt>
                <c:pt idx="7">
                  <c:v>3.0388544015578063</c:v>
                </c:pt>
                <c:pt idx="8">
                  <c:v>2.0896679759752965</c:v>
                </c:pt>
                <c:pt idx="9">
                  <c:v>0.5453987788704211</c:v>
                </c:pt>
                <c:pt idx="10">
                  <c:v>-3.3851989755127931E-2</c:v>
                </c:pt>
                <c:pt idx="11">
                  <c:v>-7.0033154815511125</c:v>
                </c:pt>
                <c:pt idx="12">
                  <c:v>-3.1963055942501395</c:v>
                </c:pt>
                <c:pt idx="13">
                  <c:v>0.67508191421181074</c:v>
                </c:pt>
                <c:pt idx="14">
                  <c:v>-3.5094384502343487</c:v>
                </c:pt>
                <c:pt idx="15">
                  <c:v>-0.79865659198566519</c:v>
                </c:pt>
                <c:pt idx="16">
                  <c:v>-0.97658142311935769</c:v>
                </c:pt>
                <c:pt idx="17">
                  <c:v>15.884000449163246</c:v>
                </c:pt>
                <c:pt idx="18">
                  <c:v>-3.8002660840774638E-4</c:v>
                </c:pt>
                <c:pt idx="19">
                  <c:v>-9.8481715083747812E-2</c:v>
                </c:pt>
                <c:pt idx="20">
                  <c:v>-5.8717198626620757</c:v>
                </c:pt>
                <c:pt idx="21">
                  <c:v>7.050722939203002</c:v>
                </c:pt>
                <c:pt idx="22">
                  <c:v>0.92313961949096068</c:v>
                </c:pt>
                <c:pt idx="23">
                  <c:v>1.7530775257210642</c:v>
                </c:pt>
                <c:pt idx="24">
                  <c:v>-2.3191923017009142</c:v>
                </c:pt>
                <c:pt idx="25">
                  <c:v>-0.41438635663937617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5.3433009557582638</c:v>
                </c:pt>
                <c:pt idx="1">
                  <c:v>6.2334422425731768</c:v>
                </c:pt>
                <c:pt idx="2">
                  <c:v>5.9432956510049841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2.8717879205240835</c:v>
                </c:pt>
                <c:pt idx="1">
                  <c:v>3.0023229949371792</c:v>
                </c:pt>
                <c:pt idx="2">
                  <c:v>4.0079005857867802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1.7126655196451335</c:v>
                </c:pt>
                <c:pt idx="1">
                  <c:v>2.0755456662222254</c:v>
                </c:pt>
                <c:pt idx="2">
                  <c:v>1.7736350707944797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1.99621903279361</c:v>
                </c:pt>
                <c:pt idx="1">
                  <c:v>2.2205773431128071</c:v>
                </c:pt>
                <c:pt idx="2">
                  <c:v>2.4680286978488497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1.0193429568132815</c:v>
                </c:pt>
                <c:pt idx="1">
                  <c:v>1.0192672285147875</c:v>
                </c:pt>
                <c:pt idx="2">
                  <c:v>1.2227630815759314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1.1018929846614929</c:v>
                </c:pt>
                <c:pt idx="1">
                  <c:v>1.1723613608532222</c:v>
                </c:pt>
                <c:pt idx="2">
                  <c:v>1.1659642088155888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4.8705203196963076</c:v>
                </c:pt>
                <c:pt idx="1">
                  <c:v>5.2541760102144588</c:v>
                </c:pt>
                <c:pt idx="2">
                  <c:v>4.904810845870311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9.742386102734093</c:v>
                </c:pt>
                <c:pt idx="1">
                  <c:v>9.7578250421058907</c:v>
                </c:pt>
                <c:pt idx="2">
                  <c:v>8.2108491480685188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2.2393062619149497</c:v>
                </c:pt>
                <c:pt idx="1">
                  <c:v>1.9201188211629281</c:v>
                </c:pt>
                <c:pt idx="2">
                  <c:v>1.3804176398308534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8.6534720296616179</c:v>
                </c:pt>
                <c:pt idx="1">
                  <c:v>8.3493673469448968</c:v>
                </c:pt>
                <c:pt idx="2">
                  <c:v>9.8566741755102285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2.158029830326214</c:v>
                </c:pt>
                <c:pt idx="1">
                  <c:v>1.8633811207720463</c:v>
                </c:pt>
                <c:pt idx="2">
                  <c:v>1.7409840242160186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9.7989473356901585E-2</c:v>
                </c:pt>
                <c:pt idx="1">
                  <c:v>0.1005103232710234</c:v>
                </c:pt>
                <c:pt idx="2">
                  <c:v>8.11665722076121E-2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7.9422114372713253</c:v>
                </c:pt>
                <c:pt idx="1">
                  <c:v>7.6010569916762254</c:v>
                </c:pt>
                <c:pt idx="2">
                  <c:v>6.3421302044401635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1.7708739853358055</c:v>
                </c:pt>
                <c:pt idx="1">
                  <c:v>1.9001207200950725</c:v>
                </c:pt>
                <c:pt idx="2">
                  <c:v>2.6877813561154564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3.1638916233218226</c:v>
                </c:pt>
                <c:pt idx="1">
                  <c:v>2.5846465496939657</c:v>
                </c:pt>
                <c:pt idx="2">
                  <c:v>2.5344027645977993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3.9108070706308466</c:v>
                </c:pt>
                <c:pt idx="1">
                  <c:v>4.0543063971243889</c:v>
                </c:pt>
                <c:pt idx="2">
                  <c:v>4.0149667856785083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4.9555176524596005</c:v>
                </c:pt>
                <c:pt idx="1">
                  <c:v>5.5240242978311898</c:v>
                </c:pt>
                <c:pt idx="2">
                  <c:v>5.9387267248053703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4.3803399132000775</c:v>
                </c:pt>
                <c:pt idx="1">
                  <c:v>4.8443286244801413</c:v>
                </c:pt>
                <c:pt idx="2">
                  <c:v>5.5921241916578115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5.1347629552877692</c:v>
                </c:pt>
                <c:pt idx="1">
                  <c:v>5.4893973963478846</c:v>
                </c:pt>
                <c:pt idx="2">
                  <c:v>6.3557797905866629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4.3987132672817202</c:v>
                </c:pt>
                <c:pt idx="1">
                  <c:v>5.3944076717836804</c:v>
                </c:pt>
                <c:pt idx="2">
                  <c:v>6.3785157901778859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1.1224017738632603</c:v>
                </c:pt>
                <c:pt idx="1">
                  <c:v>1.1234854048389482</c:v>
                </c:pt>
                <c:pt idx="2">
                  <c:v>1.1370794553656549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4.1566006517623686</c:v>
                </c:pt>
                <c:pt idx="1">
                  <c:v>3.6657901853154082</c:v>
                </c:pt>
                <c:pt idx="2">
                  <c:v>2.9709478659517217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3.5167252187421263</c:v>
                </c:pt>
                <c:pt idx="1">
                  <c:v>3.1150554945279336</c:v>
                </c:pt>
                <c:pt idx="2">
                  <c:v>2.8071711169617042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2.2582804600659832</c:v>
                </c:pt>
                <c:pt idx="1">
                  <c:v>1.8696289638522399</c:v>
                </c:pt>
                <c:pt idx="2">
                  <c:v>1.6204932462002319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1.8741609334914218</c:v>
                </c:pt>
                <c:pt idx="1">
                  <c:v>1.4572715774863712</c:v>
                </c:pt>
                <c:pt idx="2">
                  <c:v>1.0614661148217859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9.6077996693999239</c:v>
                </c:pt>
                <c:pt idx="1">
                  <c:v>8.4075842242619263</c:v>
                </c:pt>
                <c:pt idx="2">
                  <c:v>7.8019248911090617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-2.7335786583402921</c:v>
                </c:pt>
                <c:pt idx="1">
                  <c:v>2.6762171452120214</c:v>
                </c:pt>
                <c:pt idx="2">
                  <c:v>1.1790030765409227</c:v>
                </c:pt>
                <c:pt idx="3">
                  <c:v>15.785138707471106</c:v>
                </c:pt>
                <c:pt idx="4">
                  <c:v>-4.6095945511275573</c:v>
                </c:pt>
                <c:pt idx="5">
                  <c:v>-10.199621075801247</c:v>
                </c:pt>
                <c:pt idx="6">
                  <c:v>4.3601484197142923</c:v>
                </c:pt>
                <c:pt idx="7">
                  <c:v>34.06575847748573</c:v>
                </c:pt>
                <c:pt idx="8">
                  <c:v>10.214528458845123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30.203443534276083</c:v>
                </c:pt>
                <c:pt idx="1">
                  <c:v>26.544151454224931</c:v>
                </c:pt>
                <c:pt idx="2">
                  <c:v>33.164709711755826</c:v>
                </c:pt>
                <c:pt idx="3">
                  <c:v>61.340151437501547</c:v>
                </c:pt>
                <c:pt idx="4">
                  <c:v>24.109038797091603</c:v>
                </c:pt>
                <c:pt idx="5">
                  <c:v>28.480549564212822</c:v>
                </c:pt>
                <c:pt idx="6">
                  <c:v>43.291267956107333</c:v>
                </c:pt>
                <c:pt idx="7">
                  <c:v>114.35303110196037</c:v>
                </c:pt>
                <c:pt idx="8">
                  <c:v>47.599442131901057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0.92061904015950802</c:v>
                </c:pt>
                <c:pt idx="1">
                  <c:v>9.2939094186856153</c:v>
                </c:pt>
                <c:pt idx="2">
                  <c:v>6.0073883056523201</c:v>
                </c:pt>
                <c:pt idx="3">
                  <c:v>8.2364982248985328</c:v>
                </c:pt>
                <c:pt idx="4">
                  <c:v>9.4801717386152262</c:v>
                </c:pt>
                <c:pt idx="5">
                  <c:v>10.341700208319658</c:v>
                </c:pt>
                <c:pt idx="6">
                  <c:v>-1.2799207469341081</c:v>
                </c:pt>
                <c:pt idx="7">
                  <c:v>3.0388544015578063</c:v>
                </c:pt>
                <c:pt idx="8">
                  <c:v>2.0896679759752965</c:v>
                </c:pt>
                <c:pt idx="9">
                  <c:v>0.5453987788704211</c:v>
                </c:pt>
                <c:pt idx="10">
                  <c:v>-3.3851989755127931E-2</c:v>
                </c:pt>
                <c:pt idx="11">
                  <c:v>-7.0033154815511125</c:v>
                </c:pt>
                <c:pt idx="12">
                  <c:v>-3.1963055942501395</c:v>
                </c:pt>
                <c:pt idx="13">
                  <c:v>0.67508191421181074</c:v>
                </c:pt>
                <c:pt idx="14">
                  <c:v>-3.5094384502343487</c:v>
                </c:pt>
                <c:pt idx="15">
                  <c:v>-0.79865659198566519</c:v>
                </c:pt>
                <c:pt idx="16">
                  <c:v>-0.97658142311935769</c:v>
                </c:pt>
                <c:pt idx="17">
                  <c:v>15.884000449163246</c:v>
                </c:pt>
                <c:pt idx="18">
                  <c:v>-3.8002660840774638E-4</c:v>
                </c:pt>
                <c:pt idx="19">
                  <c:v>-9.8481715083747812E-2</c:v>
                </c:pt>
                <c:pt idx="20">
                  <c:v>-5.8717198626620757</c:v>
                </c:pt>
                <c:pt idx="21">
                  <c:v>7.050722939203002</c:v>
                </c:pt>
                <c:pt idx="22">
                  <c:v>0.92313961949096068</c:v>
                </c:pt>
                <c:pt idx="23">
                  <c:v>1.7530775257210642</c:v>
                </c:pt>
                <c:pt idx="24">
                  <c:v>-2.3191923017009142</c:v>
                </c:pt>
                <c:pt idx="25">
                  <c:v>-0.41438635663937617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22.981752469273832</c:v>
                </c:pt>
                <c:pt idx="1">
                  <c:v>24.617689662627228</c:v>
                </c:pt>
                <c:pt idx="2">
                  <c:v>21.773194231187325</c:v>
                </c:pt>
                <c:pt idx="3">
                  <c:v>28.906840516737425</c:v>
                </c:pt>
                <c:pt idx="4">
                  <c:v>31.943485261602905</c:v>
                </c:pt>
                <c:pt idx="5">
                  <c:v>31.729511092432727</c:v>
                </c:pt>
                <c:pt idx="6">
                  <c:v>4.1057923103007026</c:v>
                </c:pt>
                <c:pt idx="7">
                  <c:v>12.897491206296992</c:v>
                </c:pt>
                <c:pt idx="8">
                  <c:v>4.9678205803946733</c:v>
                </c:pt>
                <c:pt idx="9">
                  <c:v>4.3683996028960141</c:v>
                </c:pt>
                <c:pt idx="10">
                  <c:v>16.951764256218947</c:v>
                </c:pt>
                <c:pt idx="11">
                  <c:v>24.70434673966961</c:v>
                </c:pt>
                <c:pt idx="12">
                  <c:v>3.7762028245432031</c:v>
                </c:pt>
                <c:pt idx="13">
                  <c:v>5.3265394236626129</c:v>
                </c:pt>
                <c:pt idx="14">
                  <c:v>5.6650726037796684</c:v>
                </c:pt>
                <c:pt idx="15">
                  <c:v>8.5459382856304327</c:v>
                </c:pt>
                <c:pt idx="16">
                  <c:v>4.5714884840188867</c:v>
                </c:pt>
                <c:pt idx="17">
                  <c:v>54.398293088166234</c:v>
                </c:pt>
                <c:pt idx="18">
                  <c:v>6.7550415226486411</c:v>
                </c:pt>
                <c:pt idx="19">
                  <c:v>0.18681682668665306</c:v>
                </c:pt>
                <c:pt idx="20">
                  <c:v>17.948415036724739</c:v>
                </c:pt>
                <c:pt idx="21">
                  <c:v>15.216294675031092</c:v>
                </c:pt>
                <c:pt idx="22">
                  <c:v>8.8545626480426076</c:v>
                </c:pt>
                <c:pt idx="23">
                  <c:v>17.689588806182329</c:v>
                </c:pt>
                <c:pt idx="24">
                  <c:v>1.11872398637201</c:v>
                </c:pt>
                <c:pt idx="25">
                  <c:v>29.084719547904072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automation/Data/Results/Workbooks/LEPs/LA_LEP/LA_LEP_Database.Main.xlsx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Lancashire</v>
      </c>
      <c r="L1" s="19" t="str">
        <f>CONCATENATE("Industry Table 1.1  Employment by Industry Sector (SIC 2007), ",B$5,"-",F$5,", ",Info!B5)</f>
        <v>Industry Table 1.1  Employment by Industry Sector (SIC 2007), 2015-2035, Lancashire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14.661000000000005</v>
      </c>
      <c r="N5" s="11">
        <f t="shared" si="1"/>
        <v>15.750000000000005</v>
      </c>
      <c r="O5" s="11">
        <f t="shared" si="1"/>
        <v>15.137000000000022</v>
      </c>
      <c r="P5" s="11">
        <f t="shared" si="1"/>
        <v>15.281999999999982</v>
      </c>
      <c r="Q5" s="11">
        <f t="shared" si="1"/>
        <v>15.417999999999978</v>
      </c>
      <c r="R5" s="40">
        <f t="shared" ref="R5:R10" si="2">IF(D$5-B$5 &lt;&gt; 0,(EXP(LN(D7/B7)/(D$5-B$5))-1)*100,0)</f>
        <v>0.6410695271736877</v>
      </c>
      <c r="S5" s="40">
        <f t="shared" si="0"/>
        <v>0.12269908218329739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86.341999999999899</v>
      </c>
      <c r="N6" s="11">
        <f t="shared" si="1"/>
        <v>90.423999999999964</v>
      </c>
      <c r="O6" s="11">
        <f t="shared" si="1"/>
        <v>86.608000000000033</v>
      </c>
      <c r="P6" s="11">
        <f t="shared" si="1"/>
        <v>81.711000000000013</v>
      </c>
      <c r="Q6" s="11">
        <f t="shared" si="1"/>
        <v>75.213999999999857</v>
      </c>
      <c r="R6" s="40">
        <f t="shared" si="2"/>
        <v>6.1539647098918238E-2</v>
      </c>
      <c r="S6" s="40">
        <f t="shared" si="0"/>
        <v>-0.93595776626160809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14.661000000000005</v>
      </c>
      <c r="C7" s="11">
        <f t="array" ref="C7:C12">MMULT(aggregation!$B$3:$W$8,'Ind T2'!C5:C26)</f>
        <v>15.750000000000005</v>
      </c>
      <c r="D7" s="11">
        <f t="array" ref="D7:D12">MMULT(aggregation!$B$3:$W$8,'Ind T2'!D5:D26)</f>
        <v>15.137000000000022</v>
      </c>
      <c r="E7" s="11">
        <f t="array" ref="E7:E12">MMULT(aggregation!$B$3:$W$8,'Ind T2'!E5:E26)</f>
        <v>15.281999999999982</v>
      </c>
      <c r="F7" s="11">
        <f t="array" ref="F7:F12">MMULT(aggregation!$B$3:$W$8,'Ind T2'!F5:F26)</f>
        <v>15.417999999999978</v>
      </c>
      <c r="G7" s="11"/>
      <c r="H7" s="11">
        <f>F7-D7</f>
        <v>0.28099999999995617</v>
      </c>
      <c r="I7" s="11">
        <f t="array" ref="I7:I12">MMULT(aggregation!$B$3:$W$8,'RD T1'!AB7:AB28)</f>
        <v>7.2015199346259866</v>
      </c>
      <c r="J7" s="11">
        <f>SUM(H7:I7)</f>
        <v>7.4825199346259428</v>
      </c>
      <c r="K7" s="11"/>
      <c r="L7" t="str">
        <f t="shared" si="1"/>
        <v>Construction</v>
      </c>
      <c r="M7" s="11">
        <f t="shared" si="1"/>
        <v>47.805999999999919</v>
      </c>
      <c r="N7" s="11">
        <f t="shared" si="1"/>
        <v>53.857999999999919</v>
      </c>
      <c r="O7" s="11">
        <f t="shared" si="1"/>
        <v>52.543999999999933</v>
      </c>
      <c r="P7" s="11">
        <f t="shared" si="1"/>
        <v>52.888999999999953</v>
      </c>
      <c r="Q7" s="11">
        <f t="shared" si="1"/>
        <v>54.622000000000021</v>
      </c>
      <c r="R7" s="40">
        <f>IF(D$5-B$5 &lt;&gt; 0,(EXP(LN(D9/B9)/(D$5-B$5))-1)*100,0)</f>
        <v>1.9079686468866708</v>
      </c>
      <c r="S7" s="40">
        <f t="shared" si="0"/>
        <v>0.25890670715684738</v>
      </c>
    </row>
    <row r="8" spans="1:19" x14ac:dyDescent="0.2">
      <c r="A8" t="str">
        <f>name!C5</f>
        <v>Manufacturing</v>
      </c>
      <c r="B8" s="11">
        <v>86.341999999999899</v>
      </c>
      <c r="C8" s="11">
        <v>90.423999999999964</v>
      </c>
      <c r="D8" s="11">
        <v>86.608000000000033</v>
      </c>
      <c r="E8" s="11">
        <v>81.711000000000013</v>
      </c>
      <c r="F8" s="11">
        <v>75.213999999999857</v>
      </c>
      <c r="G8" s="11"/>
      <c r="H8" s="11">
        <f t="shared" ref="H8:H12" si="3">F8-D8</f>
        <v>-11.394000000000176</v>
      </c>
      <c r="I8" s="11">
        <v>33.628435253332164</v>
      </c>
      <c r="J8" s="11">
        <f t="shared" ref="J8:J12" si="4">SUM(H8:I8)</f>
        <v>22.234435253331988</v>
      </c>
      <c r="K8" s="11"/>
      <c r="L8" t="str">
        <f t="shared" si="1"/>
        <v>Trade, accomod. and transport</v>
      </c>
      <c r="M8" s="11">
        <f t="shared" si="1"/>
        <v>186.48600000000027</v>
      </c>
      <c r="N8" s="11">
        <f t="shared" si="1"/>
        <v>204.77600000000021</v>
      </c>
      <c r="O8" s="11">
        <f t="shared" si="1"/>
        <v>198.73899999999986</v>
      </c>
      <c r="P8" s="11">
        <f t="shared" si="1"/>
        <v>204.93000000000032</v>
      </c>
      <c r="Q8" s="11">
        <f t="shared" si="1"/>
        <v>213.72200000000012</v>
      </c>
      <c r="R8" s="40">
        <f t="shared" si="2"/>
        <v>1.2808583477866176</v>
      </c>
      <c r="S8" s="40">
        <f t="shared" si="0"/>
        <v>0.4857338740418049</v>
      </c>
    </row>
    <row r="9" spans="1:19" x14ac:dyDescent="0.2">
      <c r="A9" t="str">
        <f>name!C6</f>
        <v>Construction</v>
      </c>
      <c r="B9" s="11">
        <v>47.805999999999919</v>
      </c>
      <c r="C9" s="11">
        <v>53.857999999999919</v>
      </c>
      <c r="D9" s="11">
        <v>52.543999999999933</v>
      </c>
      <c r="E9" s="11">
        <v>52.888999999999953</v>
      </c>
      <c r="F9" s="11">
        <v>54.622000000000021</v>
      </c>
      <c r="G9" s="11"/>
      <c r="H9" s="11">
        <f t="shared" si="3"/>
        <v>2.0780000000000882</v>
      </c>
      <c r="I9" s="11">
        <v>22.195378298136244</v>
      </c>
      <c r="J9" s="11">
        <f t="shared" si="4"/>
        <v>24.273378298136333</v>
      </c>
      <c r="K9" s="11"/>
      <c r="L9" t="str">
        <f t="shared" si="1"/>
        <v>Business and other services</v>
      </c>
      <c r="M9" s="11">
        <f t="shared" si="1"/>
        <v>167.45500000000018</v>
      </c>
      <c r="N9" s="11">
        <f t="shared" si="1"/>
        <v>170.85300000000021</v>
      </c>
      <c r="O9" s="11">
        <f t="shared" si="1"/>
        <v>162.10199999999998</v>
      </c>
      <c r="P9" s="11">
        <f t="shared" si="1"/>
        <v>166.33200000000011</v>
      </c>
      <c r="Q9" s="11">
        <f t="shared" si="1"/>
        <v>175.24700000000013</v>
      </c>
      <c r="R9" s="40">
        <f t="shared" si="2"/>
        <v>-0.64767134331428222</v>
      </c>
      <c r="S9" s="40">
        <f t="shared" si="0"/>
        <v>0.52115759718318611</v>
      </c>
    </row>
    <row r="10" spans="1:19" x14ac:dyDescent="0.2">
      <c r="A10" t="str">
        <f>name!C7</f>
        <v>Trade, accomod. and transport</v>
      </c>
      <c r="B10" s="11">
        <v>186.48600000000027</v>
      </c>
      <c r="C10" s="11">
        <v>204.77600000000021</v>
      </c>
      <c r="D10" s="11">
        <v>198.73899999999986</v>
      </c>
      <c r="E10" s="11">
        <v>204.93000000000032</v>
      </c>
      <c r="F10" s="11">
        <v>213.72200000000012</v>
      </c>
      <c r="G10" s="11"/>
      <c r="H10" s="11">
        <f t="shared" si="3"/>
        <v>14.98300000000026</v>
      </c>
      <c r="I10" s="11">
        <v>98.008996099385939</v>
      </c>
      <c r="J10" s="11">
        <f t="shared" si="4"/>
        <v>112.9919960993862</v>
      </c>
      <c r="K10" s="11"/>
      <c r="L10" t="str">
        <f t="shared" si="1"/>
        <v>Non-marketed services</v>
      </c>
      <c r="M10" s="11">
        <f t="shared" si="1"/>
        <v>204.25700000000023</v>
      </c>
      <c r="N10" s="11">
        <f t="shared" si="1"/>
        <v>202.63799999999998</v>
      </c>
      <c r="O10" s="11">
        <f t="shared" si="1"/>
        <v>206.8809999999998</v>
      </c>
      <c r="P10" s="11">
        <f t="shared" si="1"/>
        <v>219.86300000000011</v>
      </c>
      <c r="Q10" s="11">
        <f t="shared" si="1"/>
        <v>238.5259999999995</v>
      </c>
      <c r="R10" s="40">
        <f t="shared" si="2"/>
        <v>0.25562103192879881</v>
      </c>
      <c r="S10" s="40">
        <f t="shared" si="0"/>
        <v>0.95341343812063162</v>
      </c>
    </row>
    <row r="11" spans="1:19" x14ac:dyDescent="0.2">
      <c r="A11" t="str">
        <f>name!C8</f>
        <v>Business and other services</v>
      </c>
      <c r="B11" s="11">
        <v>167.45500000000018</v>
      </c>
      <c r="C11" s="11">
        <v>170.85300000000021</v>
      </c>
      <c r="D11" s="11">
        <v>162.10199999999998</v>
      </c>
      <c r="E11" s="11">
        <v>166.33200000000011</v>
      </c>
      <c r="F11" s="11">
        <v>175.24700000000013</v>
      </c>
      <c r="G11" s="11"/>
      <c r="H11" s="11">
        <f t="shared" si="3"/>
        <v>13.145000000000152</v>
      </c>
      <c r="I11" s="11">
        <v>79.098846790969986</v>
      </c>
      <c r="J11" s="11">
        <f t="shared" si="4"/>
        <v>92.243846790970139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204.25700000000023</v>
      </c>
      <c r="C12" s="11">
        <v>202.63799999999998</v>
      </c>
      <c r="D12" s="11">
        <v>206.8809999999998</v>
      </c>
      <c r="E12" s="11">
        <v>219.86300000000011</v>
      </c>
      <c r="F12" s="11">
        <v>238.5259999999995</v>
      </c>
      <c r="G12" s="11"/>
      <c r="H12" s="11">
        <f t="shared" si="3"/>
        <v>31.644999999999698</v>
      </c>
      <c r="I12" s="11">
        <v>118.21460931258115</v>
      </c>
      <c r="J12" s="11">
        <f t="shared" si="4"/>
        <v>149.85960931258086</v>
      </c>
      <c r="K12" s="11"/>
      <c r="L12" s="24" t="str">
        <f t="shared" ref="L12:Q12" si="5">A14</f>
        <v>All industries</v>
      </c>
      <c r="M12" s="34">
        <f t="shared" si="5"/>
        <v>707.00700000000052</v>
      </c>
      <c r="N12" s="34">
        <f t="shared" si="5"/>
        <v>738.29900000000021</v>
      </c>
      <c r="O12" s="34">
        <f t="shared" si="5"/>
        <v>722.01099999999974</v>
      </c>
      <c r="P12" s="34">
        <f t="shared" si="5"/>
        <v>741.00700000000052</v>
      </c>
      <c r="Q12" s="34">
        <f t="shared" si="5"/>
        <v>772.74899999999968</v>
      </c>
      <c r="R12" s="43">
        <f>IF(D$5-B$5 &lt;&gt; 0,(EXP(LN(D14/B14)/(D$5-B$5))-1)*100,0)</f>
        <v>0.42087936780841328</v>
      </c>
      <c r="S12" s="43">
        <f>F41</f>
        <v>0.45378592205260748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707.00700000000052</v>
      </c>
      <c r="C14" s="34">
        <f t="shared" ref="C14:F14" si="6">SUM(C7:C12)</f>
        <v>738.29900000000021</v>
      </c>
      <c r="D14" s="34">
        <f t="shared" si="6"/>
        <v>722.01099999999974</v>
      </c>
      <c r="E14" s="34">
        <f t="shared" si="6"/>
        <v>741.00700000000052</v>
      </c>
      <c r="F14" s="34">
        <f t="shared" si="6"/>
        <v>772.74899999999968</v>
      </c>
      <c r="G14" s="34"/>
      <c r="H14" s="34">
        <f>SUM(H7:H12)</f>
        <v>50.737999999999978</v>
      </c>
      <c r="I14" s="34">
        <f>SUM(I7:I12)</f>
        <v>358.34778568903147</v>
      </c>
      <c r="J14" s="34">
        <f t="shared" ref="J14" si="7">SUM(J7:J12)</f>
        <v>409.08578568903141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2.0736711234825105</v>
      </c>
      <c r="C20" s="18">
        <f t="shared" si="8"/>
        <v>2.1332820442666183</v>
      </c>
      <c r="D20" s="18">
        <f t="shared" si="8"/>
        <v>2.0965054549030455</v>
      </c>
      <c r="E20" s="18">
        <f t="shared" si="8"/>
        <v>2.0623286959502369</v>
      </c>
      <c r="F20" s="18">
        <f t="shared" si="8"/>
        <v>1.995214487498526</v>
      </c>
      <c r="G20" s="351"/>
      <c r="H20" s="40">
        <f>IF(D7&gt;0,(H7/D7)*100,0)</f>
        <v>1.8563784105169834</v>
      </c>
      <c r="I20" s="40">
        <f>IF(D7&gt;0,(I7/D7)*100,0)</f>
        <v>47.575609001955314</v>
      </c>
      <c r="J20" s="40">
        <f>IF(D7&gt;0,(J7/D7)*100,0)</f>
        <v>49.431987412472303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12.212326044862333</v>
      </c>
      <c r="C21" s="18">
        <f t="shared" si="8"/>
        <v>12.2476124171914</v>
      </c>
      <c r="D21" s="18">
        <f t="shared" si="8"/>
        <v>11.995385111861186</v>
      </c>
      <c r="E21" s="18">
        <f t="shared" si="8"/>
        <v>11.027021337180344</v>
      </c>
      <c r="F21" s="18">
        <f t="shared" si="8"/>
        <v>9.7333027930155698</v>
      </c>
      <c r="G21" s="351"/>
      <c r="H21" s="40">
        <f t="shared" ref="H21:H25" si="9">IF(D8&gt;0,(H8/D8)*100,0)</f>
        <v>-13.155828560872173</v>
      </c>
      <c r="I21" s="40">
        <f t="shared" ref="I21:I25" si="10">IF(D8&gt;0,(I8/D8)*100,0)</f>
        <v>38.828324465790864</v>
      </c>
      <c r="J21" s="40">
        <f t="shared" ref="J21:J27" si="11">IF(D8&gt;0,(J8/D8)*100,0)</f>
        <v>25.672495904918691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6.7617435188053134</v>
      </c>
      <c r="C22" s="18">
        <f t="shared" si="8"/>
        <v>7.294876466038815</v>
      </c>
      <c r="D22" s="18">
        <f t="shared" si="8"/>
        <v>7.2774514515706752</v>
      </c>
      <c r="E22" s="18">
        <f t="shared" si="8"/>
        <v>7.137449443797415</v>
      </c>
      <c r="F22" s="18">
        <f t="shared" si="8"/>
        <v>7.0685306613143526</v>
      </c>
      <c r="G22" s="351"/>
      <c r="H22" s="40">
        <f t="shared" si="9"/>
        <v>3.9547807551767864</v>
      </c>
      <c r="I22" s="40">
        <f t="shared" si="10"/>
        <v>42.241508636830602</v>
      </c>
      <c r="J22" s="40">
        <f t="shared" si="11"/>
        <v>46.196289392007387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26.376825123372207</v>
      </c>
      <c r="C23" s="18">
        <f t="shared" si="8"/>
        <v>27.736188183920085</v>
      </c>
      <c r="D23" s="18">
        <f t="shared" si="8"/>
        <v>27.525757917815646</v>
      </c>
      <c r="E23" s="18">
        <f t="shared" si="8"/>
        <v>27.65560919127622</v>
      </c>
      <c r="F23" s="18">
        <f t="shared" si="8"/>
        <v>27.657363516484679</v>
      </c>
      <c r="G23" s="351"/>
      <c r="H23" s="40">
        <f t="shared" si="9"/>
        <v>7.5390336068915857</v>
      </c>
      <c r="I23" s="40">
        <f t="shared" si="10"/>
        <v>49.315431847491439</v>
      </c>
      <c r="J23" s="40">
        <f t="shared" si="11"/>
        <v>56.854465454383018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23.685055452067669</v>
      </c>
      <c r="C24" s="18">
        <f t="shared" si="8"/>
        <v>23.141437276767292</v>
      </c>
      <c r="D24" s="18">
        <f t="shared" si="8"/>
        <v>22.451458495784696</v>
      </c>
      <c r="E24" s="18">
        <f t="shared" si="8"/>
        <v>22.446751515167872</v>
      </c>
      <c r="F24" s="18">
        <f t="shared" si="8"/>
        <v>22.678385866562131</v>
      </c>
      <c r="G24" s="351"/>
      <c r="H24" s="40">
        <f t="shared" si="9"/>
        <v>8.1090918063936002</v>
      </c>
      <c r="I24" s="40">
        <f t="shared" si="10"/>
        <v>48.795725401888937</v>
      </c>
      <c r="J24" s="40">
        <f t="shared" si="11"/>
        <v>56.90481720828253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28.890378737409968</v>
      </c>
      <c r="C25" s="18">
        <f t="shared" si="8"/>
        <v>27.446603611815799</v>
      </c>
      <c r="D25" s="18">
        <f t="shared" si="8"/>
        <v>28.653441568064736</v>
      </c>
      <c r="E25" s="18">
        <f t="shared" si="8"/>
        <v>29.670839816627907</v>
      </c>
      <c r="F25" s="18">
        <f t="shared" si="8"/>
        <v>30.867202675124727</v>
      </c>
      <c r="G25" s="351"/>
      <c r="H25" s="40">
        <f t="shared" si="9"/>
        <v>15.2962331001879</v>
      </c>
      <c r="I25" s="40">
        <f t="shared" si="10"/>
        <v>57.141356293028963</v>
      </c>
      <c r="J25" s="40">
        <f t="shared" si="11"/>
        <v>72.437589393216868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7.0273167583319367</v>
      </c>
      <c r="I27" s="43">
        <f>IF(D14&gt;0,(I14/D14)*100,0)</f>
        <v>49.631901132951107</v>
      </c>
      <c r="J27" s="43">
        <f t="shared" si="11"/>
        <v>56.659217891283035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Lancashire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1.8073753158202477</v>
      </c>
      <c r="C34" s="18">
        <f t="shared" si="12"/>
        <v>-3.8920634920633912</v>
      </c>
      <c r="D34" s="18">
        <f t="shared" si="12"/>
        <v>0.19085364306659081</v>
      </c>
      <c r="E34" s="18">
        <f t="shared" si="12"/>
        <v>8.863918944757021E-2</v>
      </c>
      <c r="F34" s="18">
        <f t="shared" ref="F34:F39" si="13">IF(F$5-D$5 &lt;&gt; 0,(EXP(LN(F7/D7)/(F$5-D$5))-1)*100,0)</f>
        <v>0.12269908218329739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1.1615331303710397</v>
      </c>
      <c r="C35" s="18">
        <f t="shared" si="12"/>
        <v>-4.2201185525965856</v>
      </c>
      <c r="D35" s="18">
        <f t="shared" si="12"/>
        <v>-1.1573220716450172</v>
      </c>
      <c r="E35" s="18">
        <f t="shared" si="12"/>
        <v>-0.82508977324702304</v>
      </c>
      <c r="F35" s="18">
        <f t="shared" si="13"/>
        <v>-0.93595776626160809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3.0248411820791743</v>
      </c>
      <c r="C36" s="18">
        <f t="shared" si="12"/>
        <v>-2.4397489695124008</v>
      </c>
      <c r="D36" s="18">
        <f t="shared" si="12"/>
        <v>0.13097497546841197</v>
      </c>
      <c r="E36" s="18">
        <f t="shared" si="12"/>
        <v>0.32293385415513853</v>
      </c>
      <c r="F36" s="18">
        <f t="shared" si="13"/>
        <v>0.25890670715684738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2.3665826849338822</v>
      </c>
      <c r="C37" s="18">
        <f t="shared" si="12"/>
        <v>-2.9480993866470406</v>
      </c>
      <c r="D37" s="18">
        <f>IF(E$5-D$5 &lt;&gt; 0,(EXP(LN(E10/D10)/(E$5-D$5))-1)*100,0)</f>
        <v>0.61540692148462917</v>
      </c>
      <c r="E37" s="18">
        <f t="shared" si="12"/>
        <v>0.42096003472942289</v>
      </c>
      <c r="F37" s="18">
        <f t="shared" si="13"/>
        <v>0.4857338740418049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0.50348522886374258</v>
      </c>
      <c r="C38" s="18">
        <f t="shared" si="12"/>
        <v>-5.1219469368405708</v>
      </c>
      <c r="D38" s="18">
        <f t="shared" si="12"/>
        <v>0.51652992563135935</v>
      </c>
      <c r="E38" s="18">
        <f t="shared" si="12"/>
        <v>0.52347151285332405</v>
      </c>
      <c r="F38" s="18">
        <f t="shared" si="13"/>
        <v>0.52115759718318611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-0.19874895601956766</v>
      </c>
      <c r="C39" s="18">
        <f t="shared" si="12"/>
        <v>2.0938817003720134</v>
      </c>
      <c r="D39" s="18">
        <f t="shared" si="12"/>
        <v>1.2246557692203952</v>
      </c>
      <c r="E39" s="18">
        <f t="shared" si="12"/>
        <v>0.81806495302176874</v>
      </c>
      <c r="F39" s="18">
        <f t="shared" si="13"/>
        <v>0.95341343812063162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1.0885906143612845</v>
      </c>
      <c r="C41" s="18">
        <f>IF(D$5-C$5 &lt;&gt; 0,(EXP(LN(D14/C14)/(D$5-C$5))-1)*100,0)</f>
        <v>-2.206152249969251</v>
      </c>
      <c r="D41" s="18">
        <f>IF(E$5-D$5 &lt;&gt; 0,(EXP(LN(E14/D14)/(E$5-D$5))-1)*100,0)</f>
        <v>0.52074514294226937</v>
      </c>
      <c r="E41" s="18">
        <f>IF(F$5-E$5 &lt;&gt; 0,(EXP(LN(F14/E14)/(F$5-E$5))-1)*100,0)</f>
        <v>0.42032303962924455</v>
      </c>
      <c r="F41" s="18">
        <f>IF(F$5-D$5 &lt;&gt; 0,(EXP(LN(F14/D14)/(F$5-D$5))-1)*100,0)</f>
        <v>0.45378592205260748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1.0890000000000004</v>
      </c>
      <c r="C45" s="27">
        <f>D7-C7</f>
        <v>-0.61299999999998356</v>
      </c>
      <c r="D45" s="27">
        <f>E7-D7</f>
        <v>0.14499999999996049</v>
      </c>
      <c r="E45" s="27">
        <f>F7-E7</f>
        <v>0.13599999999999568</v>
      </c>
      <c r="F45" s="27">
        <f>F7-D7</f>
        <v>0.28099999999995617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4.0820000000000647</v>
      </c>
      <c r="C46" s="27">
        <f>D8-C8</f>
        <v>-3.8159999999999314</v>
      </c>
      <c r="D46" s="27">
        <f t="shared" si="14"/>
        <v>-4.8970000000000198</v>
      </c>
      <c r="E46" s="27">
        <f t="shared" si="14"/>
        <v>-6.4970000000001562</v>
      </c>
      <c r="F46" s="27">
        <f t="shared" ref="F46:F52" si="15">F8-D8</f>
        <v>-11.394000000000176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6.0519999999999996</v>
      </c>
      <c r="C47" s="27">
        <f t="shared" ref="C47:C50" si="16">D9-C9</f>
        <v>-1.3139999999999858</v>
      </c>
      <c r="D47" s="27">
        <f t="shared" si="14"/>
        <v>0.34500000000002018</v>
      </c>
      <c r="E47" s="27">
        <f t="shared" si="14"/>
        <v>1.733000000000068</v>
      </c>
      <c r="F47" s="27">
        <f t="shared" si="15"/>
        <v>2.0780000000000882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18.289999999999935</v>
      </c>
      <c r="C48" s="27">
        <f t="shared" si="16"/>
        <v>-6.0370000000003472</v>
      </c>
      <c r="D48" s="27">
        <f t="shared" si="14"/>
        <v>6.1910000000004572</v>
      </c>
      <c r="E48" s="27">
        <f t="shared" si="14"/>
        <v>8.7919999999998026</v>
      </c>
      <c r="F48" s="27">
        <f t="shared" si="15"/>
        <v>14.98300000000026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3.3980000000000246</v>
      </c>
      <c r="C49" s="27">
        <f t="shared" si="16"/>
        <v>-8.7510000000002321</v>
      </c>
      <c r="D49" s="27">
        <f t="shared" si="14"/>
        <v>4.2300000000001319</v>
      </c>
      <c r="E49" s="27">
        <f t="shared" si="14"/>
        <v>8.9150000000000205</v>
      </c>
      <c r="F49" s="27">
        <f t="shared" si="15"/>
        <v>13.145000000000152</v>
      </c>
    </row>
    <row r="50" spans="1:6" x14ac:dyDescent="0.2">
      <c r="A50" t="str">
        <f>$A$12</f>
        <v>Non-marketed services</v>
      </c>
      <c r="B50" s="27">
        <f t="shared" si="14"/>
        <v>-1.6190000000002556</v>
      </c>
      <c r="C50" s="27">
        <f t="shared" si="16"/>
        <v>4.2429999999998245</v>
      </c>
      <c r="D50" s="27">
        <f t="shared" si="14"/>
        <v>12.982000000000312</v>
      </c>
      <c r="E50" s="27">
        <f t="shared" si="14"/>
        <v>18.662999999999386</v>
      </c>
      <c r="F50" s="27">
        <f t="shared" si="15"/>
        <v>31.644999999999698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31.291999999999689</v>
      </c>
      <c r="C52" s="29">
        <f>D14-C14</f>
        <v>-16.288000000000466</v>
      </c>
      <c r="D52" s="29">
        <f t="shared" si="14"/>
        <v>18.996000000000777</v>
      </c>
      <c r="E52" s="29">
        <f t="shared" si="14"/>
        <v>31.741999999999166</v>
      </c>
      <c r="F52" s="29">
        <f t="shared" si="15"/>
        <v>50.737999999999943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Lancashire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6.6530000000000067</v>
      </c>
      <c r="C5" s="11">
        <v>7.4240000000000039</v>
      </c>
      <c r="D5" s="11">
        <v>7.4130000000000047</v>
      </c>
      <c r="E5" s="11">
        <v>7.6299999999999901</v>
      </c>
      <c r="F5" s="11">
        <v>7.8059999999999796</v>
      </c>
      <c r="G5" s="10"/>
    </row>
    <row r="6" spans="1:7" x14ac:dyDescent="0.2">
      <c r="A6" s="10" t="str">
        <f>name!B5</f>
        <v>Mining and quarrying</v>
      </c>
      <c r="B6" s="11">
        <v>0.48999999999999955</v>
      </c>
      <c r="C6" s="11">
        <v>0.38200000000000045</v>
      </c>
      <c r="D6" s="11">
        <v>0.35100000000000076</v>
      </c>
      <c r="E6" s="11">
        <v>0.28599999999999981</v>
      </c>
      <c r="F6" s="11">
        <v>0.21299999999999999</v>
      </c>
    </row>
    <row r="7" spans="1:7" x14ac:dyDescent="0.2">
      <c r="A7" s="10" t="str">
        <f>name!B6</f>
        <v>Food drink and tobacco</v>
      </c>
      <c r="B7" s="11">
        <v>14.702000000000011</v>
      </c>
      <c r="C7" s="11">
        <v>15.255000000000017</v>
      </c>
      <c r="D7" s="11">
        <v>15.067999999999993</v>
      </c>
      <c r="E7" s="11">
        <v>14.817000000000014</v>
      </c>
      <c r="F7" s="11">
        <v>13.719999999999978</v>
      </c>
      <c r="G7" s="11"/>
    </row>
    <row r="8" spans="1:7" x14ac:dyDescent="0.2">
      <c r="A8" s="10" t="str">
        <f>name!B7</f>
        <v>Engineering</v>
      </c>
      <c r="B8" s="11">
        <v>7.7570000000000006</v>
      </c>
      <c r="C8" s="11">
        <v>7.4730000000000025</v>
      </c>
      <c r="D8" s="11">
        <v>6.8809999999999825</v>
      </c>
      <c r="E8" s="11">
        <v>7.3979999999999864</v>
      </c>
      <c r="F8" s="11">
        <v>7.1079999999999828</v>
      </c>
      <c r="G8" s="11"/>
    </row>
    <row r="9" spans="1:7" x14ac:dyDescent="0.2">
      <c r="A9" s="10" t="str">
        <f>name!B8</f>
        <v>Rest of manufacturing</v>
      </c>
      <c r="B9" s="11">
        <v>63.882999999999896</v>
      </c>
      <c r="C9" s="11">
        <v>67.695999999999941</v>
      </c>
      <c r="D9" s="11">
        <v>64.659000000000063</v>
      </c>
      <c r="E9" s="11">
        <v>59.496000000000009</v>
      </c>
      <c r="F9" s="11">
        <v>54.385999999999896</v>
      </c>
      <c r="G9" s="11"/>
    </row>
    <row r="10" spans="1:7" x14ac:dyDescent="0.2">
      <c r="A10" s="10" t="str">
        <f>name!B9</f>
        <v>Electricity and gas</v>
      </c>
      <c r="B10" s="11">
        <v>2.5289999999999968</v>
      </c>
      <c r="C10" s="11">
        <v>2.6090000000000027</v>
      </c>
      <c r="D10" s="11">
        <v>2.4850000000000048</v>
      </c>
      <c r="E10" s="11">
        <v>2.3969999999999998</v>
      </c>
      <c r="F10" s="11">
        <v>2.3540000000000054</v>
      </c>
      <c r="G10" s="11"/>
    </row>
    <row r="11" spans="1:7" x14ac:dyDescent="0.2">
      <c r="A11" s="10" t="str">
        <f>name!B10</f>
        <v>Water and sewerage</v>
      </c>
      <c r="B11" s="11">
        <v>4.9890000000000017</v>
      </c>
      <c r="C11" s="11">
        <v>5.3349999999999991</v>
      </c>
      <c r="D11" s="11">
        <v>4.8880000000000132</v>
      </c>
      <c r="E11" s="11">
        <v>4.9689999999999923</v>
      </c>
      <c r="F11" s="11">
        <v>5.0449999999999955</v>
      </c>
      <c r="G11" s="11"/>
    </row>
    <row r="12" spans="1:7" x14ac:dyDescent="0.2">
      <c r="A12" s="10" t="str">
        <f>name!B11</f>
        <v>Construction</v>
      </c>
      <c r="B12" s="11">
        <v>47.805999999999919</v>
      </c>
      <c r="C12" s="11">
        <v>53.857999999999919</v>
      </c>
      <c r="D12" s="11">
        <v>52.543999999999933</v>
      </c>
      <c r="E12" s="11">
        <v>52.888999999999953</v>
      </c>
      <c r="F12" s="11">
        <v>54.622000000000021</v>
      </c>
      <c r="G12" s="11"/>
    </row>
    <row r="13" spans="1:7" x14ac:dyDescent="0.2">
      <c r="A13" s="10" t="str">
        <f>name!B12</f>
        <v>Wholesale and retail trade</v>
      </c>
      <c r="B13" s="11">
        <v>110.74700000000024</v>
      </c>
      <c r="C13" s="11">
        <v>121.87700000000025</v>
      </c>
      <c r="D13" s="11">
        <v>116.91599999999988</v>
      </c>
      <c r="E13" s="11">
        <v>118.17800000000022</v>
      </c>
      <c r="F13" s="11">
        <v>120.06500000000004</v>
      </c>
      <c r="G13" s="11"/>
    </row>
    <row r="14" spans="1:7" x14ac:dyDescent="0.2">
      <c r="A14" s="10" t="str">
        <f>name!B13</f>
        <v>Transport and storage</v>
      </c>
      <c r="B14" s="11">
        <v>26.60700000000001</v>
      </c>
      <c r="C14" s="11">
        <v>34.78900000000003</v>
      </c>
      <c r="D14" s="11">
        <v>34.237999999999957</v>
      </c>
      <c r="E14" s="11">
        <v>36.451000000000072</v>
      </c>
      <c r="F14" s="11">
        <v>37.152000000000086</v>
      </c>
      <c r="G14" s="11"/>
    </row>
    <row r="15" spans="1:7" x14ac:dyDescent="0.2">
      <c r="A15" s="10" t="str">
        <f>name!B14</f>
        <v>Accommodation and food</v>
      </c>
      <c r="B15" s="11">
        <v>49.132000000000019</v>
      </c>
      <c r="C15" s="11">
        <v>48.109999999999921</v>
      </c>
      <c r="D15" s="11">
        <v>47.585000000000036</v>
      </c>
      <c r="E15" s="11">
        <v>50.301000000000023</v>
      </c>
      <c r="F15" s="11">
        <v>56.504999999999988</v>
      </c>
      <c r="G15" s="11"/>
    </row>
    <row r="16" spans="1:7" x14ac:dyDescent="0.2">
      <c r="A16" s="10" t="str">
        <f>name!B15</f>
        <v>Media</v>
      </c>
      <c r="B16" s="11">
        <v>2.8860000000000063</v>
      </c>
      <c r="C16" s="11">
        <v>4.0010000000000066</v>
      </c>
      <c r="D16" s="11">
        <v>3.3820000000000081</v>
      </c>
      <c r="E16" s="11">
        <v>3.358000000000005</v>
      </c>
      <c r="F16" s="11">
        <v>3.4360000000000004</v>
      </c>
      <c r="G16" s="11"/>
    </row>
    <row r="17" spans="1:7" x14ac:dyDescent="0.2">
      <c r="A17" s="10" t="str">
        <f>name!B16</f>
        <v>Information technology</v>
      </c>
      <c r="B17" s="11">
        <v>16.524000000000026</v>
      </c>
      <c r="C17" s="11">
        <v>13.192000000000009</v>
      </c>
      <c r="D17" s="11">
        <v>11.794999999999993</v>
      </c>
      <c r="E17" s="11">
        <v>12.887999999999984</v>
      </c>
      <c r="F17" s="11">
        <v>14.200999999999967</v>
      </c>
      <c r="G17" s="11"/>
    </row>
    <row r="18" spans="1:7" x14ac:dyDescent="0.2">
      <c r="A18" s="10" t="str">
        <f>name!B17</f>
        <v>Finance and insurance</v>
      </c>
      <c r="B18" s="11">
        <v>9.2680000000000202</v>
      </c>
      <c r="C18" s="11">
        <v>10.161999999999981</v>
      </c>
      <c r="D18" s="11">
        <v>9.7570000000000103</v>
      </c>
      <c r="E18" s="11">
        <v>9.7940000000000076</v>
      </c>
      <c r="F18" s="11">
        <v>9.5749999999999904</v>
      </c>
      <c r="G18" s="11"/>
    </row>
    <row r="19" spans="1:7" x14ac:dyDescent="0.2">
      <c r="A19" s="10" t="str">
        <f>name!B18</f>
        <v>Real estate</v>
      </c>
      <c r="B19" s="11">
        <v>10.211</v>
      </c>
      <c r="C19" s="11">
        <v>8.654000000000007</v>
      </c>
      <c r="D19" s="11">
        <v>8.5870000000000033</v>
      </c>
      <c r="E19" s="11">
        <v>8.7819999999999947</v>
      </c>
      <c r="F19" s="11">
        <v>9.9010000000000069</v>
      </c>
      <c r="G19" s="11"/>
    </row>
    <row r="20" spans="1:7" x14ac:dyDescent="0.2">
      <c r="A20" s="10" t="str">
        <f>name!B19</f>
        <v>Professional services</v>
      </c>
      <c r="B20" s="11">
        <v>44.845000000000013</v>
      </c>
      <c r="C20" s="11">
        <v>44.547000000000139</v>
      </c>
      <c r="D20" s="11">
        <v>46.830000000000005</v>
      </c>
      <c r="E20" s="11">
        <v>48.991000000000149</v>
      </c>
      <c r="F20" s="11">
        <v>51.475000000000009</v>
      </c>
      <c r="G20" s="11"/>
    </row>
    <row r="21" spans="1:7" x14ac:dyDescent="0.2">
      <c r="A21" s="10" t="str">
        <f>name!B20</f>
        <v>Support services</v>
      </c>
      <c r="B21" s="11">
        <v>46.084000000000096</v>
      </c>
      <c r="C21" s="11">
        <v>50.300000000000018</v>
      </c>
      <c r="D21" s="11">
        <v>44.319999999999943</v>
      </c>
      <c r="E21" s="11">
        <v>46.72199999999998</v>
      </c>
      <c r="F21" s="11">
        <v>50.05900000000009</v>
      </c>
      <c r="G21" s="11"/>
    </row>
    <row r="22" spans="1:7" x14ac:dyDescent="0.2">
      <c r="A22" s="10" t="str">
        <f>name!B21</f>
        <v>Public admin. and defence</v>
      </c>
      <c r="B22" s="11">
        <v>35.033000000000122</v>
      </c>
      <c r="C22" s="11">
        <v>32.116000000000021</v>
      </c>
      <c r="D22" s="11">
        <v>33.460000000000036</v>
      </c>
      <c r="E22" s="11">
        <v>32.735000000000035</v>
      </c>
      <c r="F22" s="11">
        <v>33.432000000000038</v>
      </c>
      <c r="G22" s="11"/>
    </row>
    <row r="23" spans="1:7" x14ac:dyDescent="0.2">
      <c r="A23" s="10" t="str">
        <f>name!B22</f>
        <v>Education</v>
      </c>
      <c r="B23" s="11">
        <v>62.792000000000044</v>
      </c>
      <c r="C23" s="11">
        <v>61.261999999999894</v>
      </c>
      <c r="D23" s="11">
        <v>62.621999999999879</v>
      </c>
      <c r="E23" s="11">
        <v>66.627999999999929</v>
      </c>
      <c r="F23" s="11">
        <v>72.282999999999802</v>
      </c>
      <c r="G23" s="11"/>
    </row>
    <row r="24" spans="1:7" x14ac:dyDescent="0.2">
      <c r="A24" s="10" t="str">
        <f>name!B23</f>
        <v>Health and social work</v>
      </c>
      <c r="B24" s="11">
        <v>106.43200000000007</v>
      </c>
      <c r="C24" s="11">
        <v>109.26000000000005</v>
      </c>
      <c r="D24" s="11">
        <v>110.79899999999991</v>
      </c>
      <c r="E24" s="11">
        <v>120.50000000000013</v>
      </c>
      <c r="F24" s="11">
        <v>132.81099999999967</v>
      </c>
      <c r="G24" s="11"/>
    </row>
    <row r="25" spans="1:7" x14ac:dyDescent="0.2">
      <c r="A25" s="10" t="str">
        <f>name!B24</f>
        <v>Arts and entertainment</v>
      </c>
      <c r="B25" s="11">
        <v>17.061000000000003</v>
      </c>
      <c r="C25" s="11">
        <v>20.188000000000006</v>
      </c>
      <c r="D25" s="11">
        <v>18.770999999999987</v>
      </c>
      <c r="E25" s="11">
        <v>17.546000000000006</v>
      </c>
      <c r="F25" s="11">
        <v>18.348000000000038</v>
      </c>
      <c r="G25" s="11"/>
    </row>
    <row r="26" spans="1:7" x14ac:dyDescent="0.2">
      <c r="A26" s="10" t="str">
        <f>name!B25</f>
        <v>Other services</v>
      </c>
      <c r="B26" s="11">
        <v>20.576000000000022</v>
      </c>
      <c r="C26" s="11">
        <v>19.809000000000019</v>
      </c>
      <c r="D26" s="11">
        <v>18.660000000000029</v>
      </c>
      <c r="E26" s="11">
        <v>18.250999999999991</v>
      </c>
      <c r="F26" s="11">
        <v>18.252000000000013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707.00700000000063</v>
      </c>
      <c r="C28" s="11">
        <f t="shared" ref="C28:F28" si="0">SUM(C5:C26)</f>
        <v>738.29900000000009</v>
      </c>
      <c r="D28" s="11">
        <f t="shared" si="0"/>
        <v>722.01099999999963</v>
      </c>
      <c r="E28" s="11">
        <f t="shared" si="0"/>
        <v>741.00700000000052</v>
      </c>
      <c r="F28" s="11">
        <f t="shared" si="0"/>
        <v>772.74899999999968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0.9410090706315497</v>
      </c>
      <c r="C32" s="18">
        <f t="shared" ref="C32:E32" si="1">C5/C$28*100</f>
        <v>1.0055546601038337</v>
      </c>
      <c r="D32" s="18">
        <f t="shared" si="1"/>
        <v>1.0267156594567131</v>
      </c>
      <c r="E32" s="18">
        <f t="shared" si="1"/>
        <v>1.0296798815665689</v>
      </c>
      <c r="F32" s="18">
        <f>F5/F$28*100</f>
        <v>1.0101598319764868</v>
      </c>
    </row>
    <row r="33" spans="1:6" x14ac:dyDescent="0.2">
      <c r="A33" t="str">
        <f>$A$6</f>
        <v>Mining and quarrying</v>
      </c>
      <c r="B33" s="18">
        <f t="shared" ref="B33:F53" si="2">B6/B$28*100</f>
        <v>6.9306244492628663E-2</v>
      </c>
      <c r="C33" s="18">
        <f t="shared" si="2"/>
        <v>5.174055497840311E-2</v>
      </c>
      <c r="D33" s="18">
        <f t="shared" si="2"/>
        <v>4.8614217788925787E-2</v>
      </c>
      <c r="E33" s="18">
        <f t="shared" si="2"/>
        <v>3.8596126622285565E-2</v>
      </c>
      <c r="F33" s="18">
        <f t="shared" si="2"/>
        <v>2.7563930849473773E-2</v>
      </c>
    </row>
    <row r="34" spans="1:6" x14ac:dyDescent="0.2">
      <c r="A34" t="str">
        <f>$A$7</f>
        <v>Food drink and tobacco</v>
      </c>
      <c r="B34" s="18">
        <f t="shared" si="2"/>
        <v>2.0794702174094453</v>
      </c>
      <c r="C34" s="18">
        <f t="shared" si="2"/>
        <v>2.0662360371610977</v>
      </c>
      <c r="D34" s="18">
        <f t="shared" si="2"/>
        <v>2.086948813799236</v>
      </c>
      <c r="E34" s="18">
        <f t="shared" si="2"/>
        <v>1.9995762523161056</v>
      </c>
      <c r="F34" s="18">
        <f t="shared" si="2"/>
        <v>1.7754794894590591</v>
      </c>
    </row>
    <row r="35" spans="1:6" x14ac:dyDescent="0.2">
      <c r="A35" t="str">
        <f>$A$8</f>
        <v>Engineering</v>
      </c>
      <c r="B35" s="18">
        <f t="shared" si="2"/>
        <v>1.0971602827129001</v>
      </c>
      <c r="C35" s="18">
        <f t="shared" si="2"/>
        <v>1.0121915375748853</v>
      </c>
      <c r="D35" s="18">
        <f t="shared" si="2"/>
        <v>0.95303257152591669</v>
      </c>
      <c r="E35" s="18">
        <f t="shared" si="2"/>
        <v>0.99837113549534373</v>
      </c>
      <c r="F35" s="18">
        <f t="shared" si="2"/>
        <v>0.91983295999088777</v>
      </c>
    </row>
    <row r="36" spans="1:6" x14ac:dyDescent="0.2">
      <c r="A36" t="str">
        <f>$A$9</f>
        <v>Rest of manufacturing</v>
      </c>
      <c r="B36" s="18">
        <f t="shared" si="2"/>
        <v>9.0356955447399869</v>
      </c>
      <c r="C36" s="18">
        <f t="shared" si="2"/>
        <v>9.1691848424554188</v>
      </c>
      <c r="D36" s="18">
        <f t="shared" si="2"/>
        <v>8.9554037265360353</v>
      </c>
      <c r="E36" s="18">
        <f t="shared" si="2"/>
        <v>8.029073949368895</v>
      </c>
      <c r="F36" s="18">
        <f t="shared" si="2"/>
        <v>7.0379903435656228</v>
      </c>
    </row>
    <row r="37" spans="1:6" x14ac:dyDescent="0.2">
      <c r="A37" t="str">
        <f>$A$10</f>
        <v>Electricity and gas</v>
      </c>
      <c r="B37" s="18">
        <f t="shared" si="2"/>
        <v>0.3577050863711384</v>
      </c>
      <c r="C37" s="18">
        <f t="shared" si="2"/>
        <v>0.35337986371375313</v>
      </c>
      <c r="D37" s="18">
        <f t="shared" si="2"/>
        <v>0.34417758178199587</v>
      </c>
      <c r="E37" s="18">
        <f t="shared" si="2"/>
        <v>0.32347872557209284</v>
      </c>
      <c r="F37" s="18">
        <f t="shared" si="2"/>
        <v>0.30462672873080476</v>
      </c>
    </row>
    <row r="38" spans="1:6" x14ac:dyDescent="0.2">
      <c r="A38" t="str">
        <f>$A$11</f>
        <v>Water and sewerage</v>
      </c>
      <c r="B38" s="18">
        <f t="shared" si="2"/>
        <v>0.70565072198719347</v>
      </c>
      <c r="C38" s="18">
        <f t="shared" si="2"/>
        <v>0.72260696547062886</v>
      </c>
      <c r="D38" s="18">
        <f t="shared" si="2"/>
        <v>0.67699799587541132</v>
      </c>
      <c r="E38" s="18">
        <f t="shared" si="2"/>
        <v>0.67057396218928955</v>
      </c>
      <c r="F38" s="18">
        <f t="shared" si="2"/>
        <v>0.65286399594176092</v>
      </c>
    </row>
    <row r="39" spans="1:6" x14ac:dyDescent="0.2">
      <c r="A39" t="str">
        <f>$A$12</f>
        <v>Construction</v>
      </c>
      <c r="B39" s="18">
        <f t="shared" si="2"/>
        <v>6.7617435188053134</v>
      </c>
      <c r="C39" s="18">
        <f t="shared" si="2"/>
        <v>7.294876466038815</v>
      </c>
      <c r="D39" s="18">
        <f t="shared" si="2"/>
        <v>7.277451451570677</v>
      </c>
      <c r="E39" s="18">
        <f t="shared" si="2"/>
        <v>7.137449443797415</v>
      </c>
      <c r="F39" s="18">
        <f t="shared" si="2"/>
        <v>7.0685306613143526</v>
      </c>
    </row>
    <row r="40" spans="1:6" x14ac:dyDescent="0.2">
      <c r="A40" t="str">
        <f>$A$13</f>
        <v>Wholesale and retail trade</v>
      </c>
      <c r="B40" s="18">
        <f t="shared" si="2"/>
        <v>15.664201344541162</v>
      </c>
      <c r="C40" s="18">
        <f t="shared" si="2"/>
        <v>16.507810521211628</v>
      </c>
      <c r="D40" s="18">
        <f t="shared" si="2"/>
        <v>16.193105091196664</v>
      </c>
      <c r="E40" s="18">
        <f t="shared" si="2"/>
        <v>15.948297384505159</v>
      </c>
      <c r="F40" s="18">
        <f t="shared" si="2"/>
        <v>15.537386654657602</v>
      </c>
    </row>
    <row r="41" spans="1:6" x14ac:dyDescent="0.2">
      <c r="A41" t="str">
        <f>$A$14</f>
        <v>Transport and storage</v>
      </c>
      <c r="B41" s="18">
        <f t="shared" si="2"/>
        <v>3.7633290759497409</v>
      </c>
      <c r="C41" s="18">
        <f t="shared" si="2"/>
        <v>4.7120475579677104</v>
      </c>
      <c r="D41" s="18">
        <f t="shared" si="2"/>
        <v>4.7420330161174791</v>
      </c>
      <c r="E41" s="18">
        <f t="shared" si="2"/>
        <v>4.9191168234578146</v>
      </c>
      <c r="F41" s="18">
        <f t="shared" si="2"/>
        <v>4.8077706991532958</v>
      </c>
    </row>
    <row r="42" spans="1:6" x14ac:dyDescent="0.2">
      <c r="A42" t="str">
        <f>$A$15</f>
        <v>Accommodation and food</v>
      </c>
      <c r="B42" s="18">
        <f t="shared" si="2"/>
        <v>6.9492947028812981</v>
      </c>
      <c r="C42" s="18">
        <f t="shared" si="2"/>
        <v>6.5163301047407503</v>
      </c>
      <c r="D42" s="18">
        <f t="shared" si="2"/>
        <v>6.5906198105015106</v>
      </c>
      <c r="E42" s="18">
        <f t="shared" si="2"/>
        <v>6.7881949833132467</v>
      </c>
      <c r="F42" s="18">
        <f t="shared" si="2"/>
        <v>7.31220616267378</v>
      </c>
    </row>
    <row r="43" spans="1:6" x14ac:dyDescent="0.2">
      <c r="A43" t="str">
        <f>$A$16</f>
        <v>Media</v>
      </c>
      <c r="B43" s="18">
        <f t="shared" si="2"/>
        <v>0.40819963593005493</v>
      </c>
      <c r="C43" s="18">
        <f t="shared" si="2"/>
        <v>0.54192136248322242</v>
      </c>
      <c r="D43" s="18">
        <f t="shared" si="2"/>
        <v>0.46841391613147304</v>
      </c>
      <c r="E43" s="18">
        <f t="shared" si="2"/>
        <v>0.45316710908264063</v>
      </c>
      <c r="F43" s="18">
        <f t="shared" si="2"/>
        <v>0.44464632112108871</v>
      </c>
    </row>
    <row r="44" spans="1:6" x14ac:dyDescent="0.2">
      <c r="A44" t="str">
        <f>$A$17</f>
        <v>Information technology</v>
      </c>
      <c r="B44" s="18">
        <f t="shared" si="2"/>
        <v>2.3371762938697938</v>
      </c>
      <c r="C44" s="18">
        <f t="shared" si="2"/>
        <v>1.7868099509819202</v>
      </c>
      <c r="D44" s="18">
        <f t="shared" si="2"/>
        <v>1.6336316205708776</v>
      </c>
      <c r="E44" s="18">
        <f t="shared" si="2"/>
        <v>1.7392548248532032</v>
      </c>
      <c r="F44" s="18">
        <f t="shared" si="2"/>
        <v>1.8377247980909679</v>
      </c>
    </row>
    <row r="45" spans="1:6" x14ac:dyDescent="0.2">
      <c r="A45" t="str">
        <f>$A$18</f>
        <v>Finance and insurance</v>
      </c>
      <c r="B45" s="18">
        <f t="shared" si="2"/>
        <v>1.3108781101177234</v>
      </c>
      <c r="C45" s="18">
        <f t="shared" si="2"/>
        <v>1.3764071196087195</v>
      </c>
      <c r="D45" s="18">
        <f t="shared" si="2"/>
        <v>1.351364452896149</v>
      </c>
      <c r="E45" s="18">
        <f t="shared" si="2"/>
        <v>1.3217149095757532</v>
      </c>
      <c r="F45" s="18">
        <f t="shared" si="2"/>
        <v>1.2390828069657798</v>
      </c>
    </row>
    <row r="46" spans="1:6" x14ac:dyDescent="0.2">
      <c r="A46" t="str">
        <f>$A$19</f>
        <v>Real estate</v>
      </c>
      <c r="B46" s="18">
        <f t="shared" si="2"/>
        <v>1.4442572704372081</v>
      </c>
      <c r="C46" s="18">
        <f t="shared" si="2"/>
        <v>1.1721538292751319</v>
      </c>
      <c r="D46" s="18">
        <f t="shared" si="2"/>
        <v>1.1893170602663958</v>
      </c>
      <c r="E46" s="18">
        <f t="shared" si="2"/>
        <v>1.1851439999892024</v>
      </c>
      <c r="F46" s="18">
        <f t="shared" si="2"/>
        <v>1.2812698560593427</v>
      </c>
    </row>
    <row r="47" spans="1:6" x14ac:dyDescent="0.2">
      <c r="A47" s="10" t="str">
        <f>$A$20</f>
        <v>Professional services</v>
      </c>
      <c r="B47" s="18">
        <f t="shared" si="2"/>
        <v>6.3429357842284411</v>
      </c>
      <c r="C47" s="18">
        <f t="shared" si="2"/>
        <v>6.0337343000600212</v>
      </c>
      <c r="D47" s="18">
        <f t="shared" si="2"/>
        <v>6.4860507665395719</v>
      </c>
      <c r="E47" s="18">
        <f t="shared" si="2"/>
        <v>6.6114085292041933</v>
      </c>
      <c r="F47" s="18">
        <f t="shared" si="2"/>
        <v>6.6612832886228297</v>
      </c>
    </row>
    <row r="48" spans="1:6" x14ac:dyDescent="0.2">
      <c r="A48" s="10" t="str">
        <f>$A$21</f>
        <v>Support services</v>
      </c>
      <c r="B48" s="18">
        <f t="shared" si="2"/>
        <v>6.5181815738740987</v>
      </c>
      <c r="C48" s="18">
        <f t="shared" si="2"/>
        <v>6.8129578937530741</v>
      </c>
      <c r="D48" s="18">
        <f t="shared" si="2"/>
        <v>6.1384106336330007</v>
      </c>
      <c r="E48" s="18">
        <f t="shared" si="2"/>
        <v>6.3052035945679252</v>
      </c>
      <c r="F48" s="18">
        <f t="shared" si="2"/>
        <v>6.4780413821305647</v>
      </c>
    </row>
    <row r="49" spans="1:9" x14ac:dyDescent="0.2">
      <c r="A49" s="10" t="str">
        <f>$A$22</f>
        <v>Public admin. and defence</v>
      </c>
      <c r="B49" s="18">
        <f t="shared" si="2"/>
        <v>4.9551135985923889</v>
      </c>
      <c r="C49" s="18">
        <f t="shared" si="2"/>
        <v>4.3499991195978884</v>
      </c>
      <c r="D49" s="18">
        <f t="shared" si="2"/>
        <v>4.6342784251209546</v>
      </c>
      <c r="E49" s="18">
        <f t="shared" si="2"/>
        <v>4.4176370803514695</v>
      </c>
      <c r="F49" s="18">
        <f t="shared" si="2"/>
        <v>4.3263724702329025</v>
      </c>
    </row>
    <row r="50" spans="1:9" x14ac:dyDescent="0.2">
      <c r="A50" s="10" t="str">
        <f>$A$23</f>
        <v>Education</v>
      </c>
      <c r="B50" s="18">
        <f t="shared" si="2"/>
        <v>8.8813830697574403</v>
      </c>
      <c r="C50" s="18">
        <f t="shared" si="2"/>
        <v>8.2977221965626242</v>
      </c>
      <c r="D50" s="18">
        <f t="shared" si="2"/>
        <v>8.6732750609062617</v>
      </c>
      <c r="E50" s="18">
        <f t="shared" si="2"/>
        <v>8.9915479880756717</v>
      </c>
      <c r="F50" s="18">
        <f t="shared" si="2"/>
        <v>9.3540075755516767</v>
      </c>
    </row>
    <row r="51" spans="1:9" x14ac:dyDescent="0.2">
      <c r="A51" s="10" t="str">
        <f>$A$24</f>
        <v>Health and social work</v>
      </c>
      <c r="B51" s="18">
        <f t="shared" si="2"/>
        <v>15.053882069060135</v>
      </c>
      <c r="C51" s="18">
        <f t="shared" si="2"/>
        <v>14.798882295655288</v>
      </c>
      <c r="D51" s="18">
        <f t="shared" si="2"/>
        <v>15.345888082037526</v>
      </c>
      <c r="E51" s="18">
        <f t="shared" si="2"/>
        <v>16.261654748200765</v>
      </c>
      <c r="F51" s="18">
        <f t="shared" si="2"/>
        <v>17.186822629340153</v>
      </c>
    </row>
    <row r="52" spans="1:9" x14ac:dyDescent="0.2">
      <c r="A52" s="10" t="str">
        <f>$A$25</f>
        <v>Arts and entertainment</v>
      </c>
      <c r="B52" s="18">
        <f t="shared" si="2"/>
        <v>2.4131302801810994</v>
      </c>
      <c r="C52" s="18">
        <f t="shared" si="2"/>
        <v>2.7343935180733014</v>
      </c>
      <c r="D52" s="18">
        <f t="shared" si="2"/>
        <v>2.5998218863701519</v>
      </c>
      <c r="E52" s="18">
        <f t="shared" si="2"/>
        <v>2.3678588731280534</v>
      </c>
      <c r="F52" s="18">
        <f t="shared" si="2"/>
        <v>2.3743802968363656</v>
      </c>
    </row>
    <row r="53" spans="1:9" x14ac:dyDescent="0.2">
      <c r="A53" s="10" t="str">
        <f>$A$26</f>
        <v>Other services</v>
      </c>
      <c r="B53" s="18">
        <f t="shared" si="2"/>
        <v>2.9102965034292452</v>
      </c>
      <c r="C53" s="18">
        <f t="shared" si="2"/>
        <v>2.6830593025319032</v>
      </c>
      <c r="D53" s="18">
        <f t="shared" si="2"/>
        <v>2.5844481593770787</v>
      </c>
      <c r="E53" s="18">
        <f t="shared" si="2"/>
        <v>2.4629996747669023</v>
      </c>
      <c r="F53" s="18">
        <f t="shared" si="2"/>
        <v>2.3619571167351907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Lancashire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2.7791708878807109</v>
      </c>
      <c r="C63" s="18">
        <f>IF(AND(D$3-C$3 &lt;&gt; 0,C5&lt;&gt;0,D5&lt;&gt;0),(EXP(LN(D5/C5)/(D$3-C$3))-1)*100,0)</f>
        <v>-0.14816810344826514</v>
      </c>
      <c r="D63" s="18">
        <f t="shared" ref="B63:E78" si="3">IF(AND(E$3-D$3 &lt;&gt; 0,D5&lt;&gt;0,E5&lt;&gt;0),(EXP(LN(E5/D5)/(E$3-D$3))-1)*100,0)</f>
        <v>0.57872074807601148</v>
      </c>
      <c r="E63" s="18">
        <f t="shared" si="3"/>
        <v>0.22830846238446334</v>
      </c>
      <c r="F63" s="18">
        <f>IF(AND(F$3-D$3 &lt;&gt; 0,D5&lt;&gt;0,F5&lt;&gt;0),(EXP(LN(F5/D5)/(F$3-D$3))-1)*100,0)</f>
        <v>0.34497670019815185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-6.0348479781316193</v>
      </c>
      <c r="C64" s="18">
        <f t="shared" ref="C64:C78" si="4">IF(AND(D$3-C$3 &lt;&gt; 0,C6&lt;&gt;0,D6&lt;&gt;0),(EXP(LN(D6/C6)/(D$3-C$3))-1)*100,0)</f>
        <v>-8.1151832460732098</v>
      </c>
      <c r="D64" s="18">
        <f t="shared" si="3"/>
        <v>-4.0131403494603539</v>
      </c>
      <c r="E64" s="18">
        <f t="shared" si="3"/>
        <v>-2.9039959537194404</v>
      </c>
      <c r="F64" s="18">
        <f t="shared" ref="F64:F84" si="5">IF(AND(F$3-D$3 &lt;&gt; 0,D6&lt;&gt;0,F6&lt;&gt;0),(EXP(LN(F6/D6)/(F$3-D$3))-1)*100,0)</f>
        <v>-3.2751275268872115</v>
      </c>
    </row>
    <row r="65" spans="1:6" x14ac:dyDescent="0.2">
      <c r="A65" t="str">
        <f>$A$7</f>
        <v>Food drink and tobacco</v>
      </c>
      <c r="B65" s="18">
        <f t="shared" si="3"/>
        <v>0.9273681373593412</v>
      </c>
      <c r="C65" s="18">
        <f t="shared" si="4"/>
        <v>-1.2258275975091659</v>
      </c>
      <c r="D65" s="18">
        <f t="shared" si="3"/>
        <v>-0.33539866989437117</v>
      </c>
      <c r="E65" s="18">
        <f t="shared" si="3"/>
        <v>-0.76625466473150272</v>
      </c>
      <c r="F65" s="18">
        <f t="shared" si="5"/>
        <v>-0.62284335577234007</v>
      </c>
    </row>
    <row r="66" spans="1:6" x14ac:dyDescent="0.2">
      <c r="A66" t="str">
        <f>$A$8</f>
        <v>Engineering</v>
      </c>
      <c r="B66" s="18">
        <f t="shared" si="3"/>
        <v>-0.92814431602264991</v>
      </c>
      <c r="C66" s="18">
        <f t="shared" si="4"/>
        <v>-7.9218520005355231</v>
      </c>
      <c r="D66" s="18">
        <f t="shared" si="3"/>
        <v>1.4594617041329139</v>
      </c>
      <c r="E66" s="18">
        <f t="shared" si="3"/>
        <v>-0.3990893444959065</v>
      </c>
      <c r="F66" s="18">
        <f t="shared" si="5"/>
        <v>0.21661373645585069</v>
      </c>
    </row>
    <row r="67" spans="1:6" x14ac:dyDescent="0.2">
      <c r="A67" t="str">
        <f>$A$9</f>
        <v>Rest of manufacturing</v>
      </c>
      <c r="B67" s="18">
        <f t="shared" si="3"/>
        <v>1.4598991507401626</v>
      </c>
      <c r="C67" s="18">
        <f t="shared" si="4"/>
        <v>-4.4862325691324205</v>
      </c>
      <c r="D67" s="18">
        <f t="shared" si="3"/>
        <v>-1.6505904424461759</v>
      </c>
      <c r="E67" s="18">
        <f t="shared" si="3"/>
        <v>-0.89400297113267913</v>
      </c>
      <c r="F67" s="18">
        <f t="shared" si="5"/>
        <v>-1.1468432954052199</v>
      </c>
    </row>
    <row r="68" spans="1:6" x14ac:dyDescent="0.2">
      <c r="A68" t="str">
        <f>$A$10</f>
        <v>Electricity and gas</v>
      </c>
      <c r="B68" s="18">
        <f t="shared" si="3"/>
        <v>0.78161474560387578</v>
      </c>
      <c r="C68" s="18">
        <f t="shared" si="4"/>
        <v>-4.7527788424682971</v>
      </c>
      <c r="D68" s="18">
        <f t="shared" si="3"/>
        <v>-0.71850043650427686</v>
      </c>
      <c r="E68" s="18">
        <f t="shared" si="3"/>
        <v>-0.18085572472217315</v>
      </c>
      <c r="F68" s="18">
        <f t="shared" si="5"/>
        <v>-0.36039335667925609</v>
      </c>
    </row>
    <row r="69" spans="1:6" x14ac:dyDescent="0.2">
      <c r="A69" t="str">
        <f>$A$11</f>
        <v>Water and sewerage</v>
      </c>
      <c r="B69" s="18">
        <f t="shared" si="3"/>
        <v>1.6904642315443974</v>
      </c>
      <c r="C69" s="18">
        <f t="shared" si="4"/>
        <v>-8.3786316776004899</v>
      </c>
      <c r="D69" s="18">
        <f t="shared" si="3"/>
        <v>0.32924865158430183</v>
      </c>
      <c r="E69" s="18">
        <f t="shared" si="3"/>
        <v>0.15190567181002645</v>
      </c>
      <c r="F69" s="18">
        <f t="shared" si="5"/>
        <v>0.21098514065271967</v>
      </c>
    </row>
    <row r="70" spans="1:6" x14ac:dyDescent="0.2">
      <c r="A70" t="str">
        <f>$A$12</f>
        <v>Construction</v>
      </c>
      <c r="B70" s="18">
        <f t="shared" si="3"/>
        <v>3.0248411820791743</v>
      </c>
      <c r="C70" s="18">
        <f t="shared" si="4"/>
        <v>-2.4397489695124008</v>
      </c>
      <c r="D70" s="18">
        <f t="shared" si="3"/>
        <v>0.13097497546841197</v>
      </c>
      <c r="E70" s="18">
        <f t="shared" si="3"/>
        <v>0.32293385415513853</v>
      </c>
      <c r="F70" s="18">
        <f t="shared" si="5"/>
        <v>0.25890670715684738</v>
      </c>
    </row>
    <row r="71" spans="1:6" x14ac:dyDescent="0.2">
      <c r="A71" t="str">
        <f>$A$13</f>
        <v>Wholesale and retail trade</v>
      </c>
      <c r="B71" s="18">
        <f t="shared" si="3"/>
        <v>2.4229891388584335</v>
      </c>
      <c r="C71" s="18">
        <f t="shared" si="4"/>
        <v>-4.0704973046599147</v>
      </c>
      <c r="D71" s="18">
        <f t="shared" si="3"/>
        <v>0.21495538265940972</v>
      </c>
      <c r="E71" s="18">
        <f t="shared" si="3"/>
        <v>0.15853854331255857</v>
      </c>
      <c r="F71" s="18">
        <f t="shared" si="5"/>
        <v>0.17734062661969308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6.932940366132323</v>
      </c>
      <c r="C72" s="18">
        <f t="shared" si="4"/>
        <v>-1.5838339705081306</v>
      </c>
      <c r="D72" s="18">
        <f t="shared" si="3"/>
        <v>1.2605336780527665</v>
      </c>
      <c r="E72" s="18">
        <f t="shared" si="3"/>
        <v>0.19066866792776249</v>
      </c>
      <c r="F72" s="18">
        <f t="shared" si="5"/>
        <v>0.54602844530176053</v>
      </c>
    </row>
    <row r="73" spans="1:6" x14ac:dyDescent="0.2">
      <c r="A73" t="str">
        <f>$A$15</f>
        <v>Accommodation and food</v>
      </c>
      <c r="B73" s="18">
        <f t="shared" si="6"/>
        <v>-0.52413404807961639</v>
      </c>
      <c r="C73" s="18">
        <f>IF(AND(D$3-C$3 &lt;&gt; 0,C15&lt;&gt;0,D15&lt;&gt;0),(EXP(LN(D15/C15)/(D$3-C$3))-1)*100,0)</f>
        <v>-1.091249220536028</v>
      </c>
      <c r="D73" s="18">
        <f t="shared" si="3"/>
        <v>1.1163324450659484</v>
      </c>
      <c r="E73" s="18">
        <f t="shared" si="3"/>
        <v>1.1698313486504075</v>
      </c>
      <c r="F73" s="18">
        <f t="shared" si="5"/>
        <v>1.1519952364899</v>
      </c>
    </row>
    <row r="74" spans="1:6" x14ac:dyDescent="0.2">
      <c r="A74" t="str">
        <f>$A$16</f>
        <v>Media</v>
      </c>
      <c r="B74" s="18">
        <f t="shared" si="6"/>
        <v>8.5095734194718951</v>
      </c>
      <c r="C74" s="18">
        <f>IF(AND(D$3-C$3 &lt;&gt; 0,C16&lt;&gt;0,D16&lt;&gt;0),(EXP(LN(D16/C16)/(D$3-C$3))-1)*100,0)</f>
        <v>-15.471132216945705</v>
      </c>
      <c r="D74" s="18">
        <f t="shared" si="3"/>
        <v>-0.14233244757507757</v>
      </c>
      <c r="E74" s="18">
        <f t="shared" si="3"/>
        <v>0.22988829352501572</v>
      </c>
      <c r="F74" s="18">
        <f t="shared" si="5"/>
        <v>0.10566080604428318</v>
      </c>
    </row>
    <row r="75" spans="1:6" x14ac:dyDescent="0.2">
      <c r="A75" t="str">
        <f>$A$17</f>
        <v>Information technology</v>
      </c>
      <c r="B75" s="18">
        <f t="shared" si="6"/>
        <v>-5.4745259425336146</v>
      </c>
      <c r="C75" s="18">
        <f t="shared" si="4"/>
        <v>-10.589751364463428</v>
      </c>
      <c r="D75" s="18">
        <f t="shared" si="3"/>
        <v>1.7882192124394125</v>
      </c>
      <c r="E75" s="18">
        <f t="shared" si="3"/>
        <v>0.97487867027339359</v>
      </c>
      <c r="F75" s="18">
        <f t="shared" si="5"/>
        <v>1.2452674954218645</v>
      </c>
    </row>
    <row r="76" spans="1:6" x14ac:dyDescent="0.2">
      <c r="A76" t="str">
        <f>$A$18</f>
        <v>Finance and insurance</v>
      </c>
      <c r="B76" s="18">
        <f t="shared" si="6"/>
        <v>2.3288966367940755</v>
      </c>
      <c r="C76" s="18">
        <f t="shared" si="4"/>
        <v>-3.9854359378072357</v>
      </c>
      <c r="D76" s="18">
        <f t="shared" si="3"/>
        <v>7.5728202421565527E-2</v>
      </c>
      <c r="E76" s="18">
        <f t="shared" si="3"/>
        <v>-0.22588866882440328</v>
      </c>
      <c r="F76" s="18">
        <f t="shared" si="5"/>
        <v>-0.1254508516067121</v>
      </c>
    </row>
    <row r="77" spans="1:6" x14ac:dyDescent="0.2">
      <c r="A77" t="str">
        <f>$A$19</f>
        <v>Real estate</v>
      </c>
      <c r="B77" s="18">
        <f t="shared" si="6"/>
        <v>-4.0517288746872886</v>
      </c>
      <c r="C77" s="18">
        <f t="shared" si="4"/>
        <v>-0.77420845851633446</v>
      </c>
      <c r="D77" s="18">
        <f t="shared" si="3"/>
        <v>0.45010475102058578</v>
      </c>
      <c r="E77" s="18">
        <f t="shared" si="3"/>
        <v>1.2065365303318032</v>
      </c>
      <c r="F77" s="18">
        <f t="shared" si="5"/>
        <v>0.95376179610893175</v>
      </c>
    </row>
    <row r="78" spans="1:6" x14ac:dyDescent="0.2">
      <c r="A78" t="str">
        <f>$A$20</f>
        <v>Professional services</v>
      </c>
      <c r="B78" s="18">
        <f t="shared" si="6"/>
        <v>-0.16654336206967102</v>
      </c>
      <c r="C78" s="18">
        <f t="shared" si="4"/>
        <v>5.1249242373220705</v>
      </c>
      <c r="D78" s="18">
        <f t="shared" si="3"/>
        <v>0.90633425117314648</v>
      </c>
      <c r="E78" s="18">
        <f t="shared" si="3"/>
        <v>0.49582159868748477</v>
      </c>
      <c r="F78" s="18">
        <f t="shared" si="5"/>
        <v>0.63247324986899223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2.2126043827768171</v>
      </c>
      <c r="C79" s="18">
        <f t="shared" ref="C79:C84" si="8">IF(AND(D$3-C$3 &lt;&gt; 0,C21&lt;&gt;0,D21&lt;&gt;0),(EXP(LN(D21/C21)/(D$3-C$3))-1)*100,0)</f>
        <v>-11.888667992047864</v>
      </c>
      <c r="D79" s="18">
        <f t="shared" ref="D79:D84" si="9">IF(AND(E$3-D$3 &lt;&gt; 0,D21&lt;&gt;0,E21&lt;&gt;0),(EXP(LN(E21/D21)/(E$3-D$3))-1)*100,0)</f>
        <v>1.0611729901269129</v>
      </c>
      <c r="E79" s="18">
        <f t="shared" ref="E79:E84" si="10">IF(AND(F$3-E$3 &lt;&gt; 0,E21&lt;&gt;0,F21&lt;&gt;0),(EXP(LN(F21/E21)/(F$3-E$3))-1)*100,0)</f>
        <v>0.69225673546506883</v>
      </c>
      <c r="F79" s="18">
        <f t="shared" si="5"/>
        <v>0.81507894360044464</v>
      </c>
    </row>
    <row r="80" spans="1:6" x14ac:dyDescent="0.2">
      <c r="A80" s="10" t="str">
        <f>$A$22</f>
        <v>Public admin. and defence</v>
      </c>
      <c r="B80" s="18">
        <f t="shared" si="7"/>
        <v>-2.1499549282054886</v>
      </c>
      <c r="C80" s="18">
        <f t="shared" si="8"/>
        <v>4.1848299912816467</v>
      </c>
      <c r="D80" s="18">
        <f t="shared" si="9"/>
        <v>-0.43715874051351022</v>
      </c>
      <c r="E80" s="18">
        <f t="shared" si="10"/>
        <v>0.21090893318416182</v>
      </c>
      <c r="F80" s="18">
        <f t="shared" si="5"/>
        <v>-5.5809803445883155E-3</v>
      </c>
    </row>
    <row r="81" spans="1:6" x14ac:dyDescent="0.2">
      <c r="A81" s="10" t="str">
        <f>$A$23</f>
        <v>Education</v>
      </c>
      <c r="B81" s="18">
        <f t="shared" si="7"/>
        <v>-0.6148005251530253</v>
      </c>
      <c r="C81" s="18">
        <f t="shared" si="8"/>
        <v>2.2199732297345731</v>
      </c>
      <c r="D81" s="18">
        <f t="shared" si="9"/>
        <v>1.2478870470587378</v>
      </c>
      <c r="E81" s="18">
        <f t="shared" si="10"/>
        <v>0.81796783046832466</v>
      </c>
      <c r="F81" s="18">
        <f t="shared" si="5"/>
        <v>0.96107101616160762</v>
      </c>
    </row>
    <row r="82" spans="1:6" x14ac:dyDescent="0.2">
      <c r="A82" s="10" t="str">
        <f>$A$24</f>
        <v>Health and social work</v>
      </c>
      <c r="B82" s="18">
        <f t="shared" si="7"/>
        <v>0.65775575889666094</v>
      </c>
      <c r="C82" s="18">
        <f t="shared" si="8"/>
        <v>1.4085667215814279</v>
      </c>
      <c r="D82" s="18">
        <f t="shared" si="9"/>
        <v>1.6928084085452433</v>
      </c>
      <c r="E82" s="18">
        <f t="shared" si="10"/>
        <v>0.97751993721655328</v>
      </c>
      <c r="F82" s="18">
        <f t="shared" si="5"/>
        <v>1.2153886498405209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4.2970928712496637</v>
      </c>
      <c r="C83" s="18">
        <f t="shared" si="8"/>
        <v>-7.019021200713393</v>
      </c>
      <c r="D83" s="18">
        <f t="shared" si="9"/>
        <v>-1.3406742611633216</v>
      </c>
      <c r="E83" s="18">
        <f t="shared" si="10"/>
        <v>0.44794602241555737</v>
      </c>
      <c r="F83" s="18">
        <f t="shared" si="5"/>
        <v>-0.15183494027158906</v>
      </c>
    </row>
    <row r="84" spans="1:6" x14ac:dyDescent="0.2">
      <c r="A84" s="10" t="str">
        <f>$A$26</f>
        <v>Other services</v>
      </c>
      <c r="B84" s="18">
        <f t="shared" si="7"/>
        <v>-0.94522856735240746</v>
      </c>
      <c r="C84" s="18">
        <f t="shared" si="8"/>
        <v>-5.8003937604118816</v>
      </c>
      <c r="D84" s="18">
        <f t="shared" si="9"/>
        <v>-0.44226556014503871</v>
      </c>
      <c r="E84" s="18">
        <f t="shared" si="10"/>
        <v>5.4790167371976395E-4</v>
      </c>
      <c r="F84" s="18">
        <f t="shared" si="5"/>
        <v>-0.14727499281221856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1.0885906143612845</v>
      </c>
      <c r="C86" s="18">
        <f>IF(AND(D$3-C$3 &lt;&gt; 0,C28&lt;&gt;0,D28&lt;&gt;0),(EXP(LN(D28/C28)/(D$3-C$3))-1)*100,0)</f>
        <v>-2.206152249969251</v>
      </c>
      <c r="D86" s="18">
        <f>IF(AND(E$3-D$3 &lt;&gt; 0,D28&lt;&gt;0,E28&lt;&gt;0),(EXP(LN(E28/D28)/(E$3-D$3))-1)*100,0)</f>
        <v>0.52074514294226937</v>
      </c>
      <c r="E86" s="18">
        <f>IF(AND(F$3-E$3 &lt;&gt; 0,E28&lt;&gt;0,F28&lt;&gt;0),(EXP(LN(F28/E28)/(F$3-E$3))-1)*100,0)</f>
        <v>0.42032303962924455</v>
      </c>
      <c r="F86" s="18">
        <f>IF(AND(F$3-D$3 &lt;&gt; 0,D28&lt;&gt;0,F28&lt;&gt;0),(EXP(LN(F28/D28)/(F$3-D$3))-1)*100,0)</f>
        <v>0.45378592205260748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0.77099999999999724</v>
      </c>
      <c r="C90" s="27">
        <f>D5-C5</f>
        <v>-1.0999999999999233E-2</v>
      </c>
      <c r="D90" s="27">
        <f t="shared" si="11"/>
        <v>0.21699999999998543</v>
      </c>
      <c r="E90" s="27">
        <f t="shared" si="11"/>
        <v>0.1759999999999895</v>
      </c>
      <c r="F90" s="27">
        <f>F5-D5</f>
        <v>0.39299999999997492</v>
      </c>
    </row>
    <row r="91" spans="1:6" x14ac:dyDescent="0.2">
      <c r="A91" t="str">
        <f>$A$6</f>
        <v>Mining and quarrying</v>
      </c>
      <c r="B91" s="27">
        <f t="shared" si="11"/>
        <v>-0.1079999999999991</v>
      </c>
      <c r="C91" s="27">
        <f t="shared" ref="C91:C105" si="12">D6-C6</f>
        <v>-3.0999999999999694E-2</v>
      </c>
      <c r="D91" s="27">
        <f t="shared" si="11"/>
        <v>-6.5000000000000946E-2</v>
      </c>
      <c r="E91" s="27">
        <f t="shared" si="11"/>
        <v>-7.2999999999999815E-2</v>
      </c>
      <c r="F91" s="27">
        <f t="shared" ref="F91:F111" si="13">F6-D6</f>
        <v>-0.13800000000000076</v>
      </c>
    </row>
    <row r="92" spans="1:6" x14ac:dyDescent="0.2">
      <c r="A92" t="str">
        <f>$A$7</f>
        <v>Food drink and tobacco</v>
      </c>
      <c r="B92" s="27">
        <f t="shared" si="11"/>
        <v>0.55300000000000615</v>
      </c>
      <c r="C92" s="27">
        <f t="shared" si="12"/>
        <v>-0.18700000000002426</v>
      </c>
      <c r="D92" s="27">
        <f t="shared" si="11"/>
        <v>-0.25099999999997813</v>
      </c>
      <c r="E92" s="27">
        <f t="shared" si="11"/>
        <v>-1.0970000000000368</v>
      </c>
      <c r="F92" s="27">
        <f t="shared" si="13"/>
        <v>-1.348000000000015</v>
      </c>
    </row>
    <row r="93" spans="1:6" x14ac:dyDescent="0.2">
      <c r="A93" t="str">
        <f>$A$8</f>
        <v>Engineering</v>
      </c>
      <c r="B93" s="27">
        <f t="shared" si="11"/>
        <v>-0.28399999999999803</v>
      </c>
      <c r="C93" s="27">
        <f t="shared" si="12"/>
        <v>-0.59200000000002007</v>
      </c>
      <c r="D93" s="27">
        <f t="shared" si="11"/>
        <v>0.5170000000000039</v>
      </c>
      <c r="E93" s="27">
        <f t="shared" si="11"/>
        <v>-0.29000000000000359</v>
      </c>
      <c r="F93" s="27">
        <f t="shared" si="13"/>
        <v>0.22700000000000031</v>
      </c>
    </row>
    <row r="94" spans="1:6" x14ac:dyDescent="0.2">
      <c r="A94" t="str">
        <f>$A$9</f>
        <v>Rest of manufacturing</v>
      </c>
      <c r="B94" s="27">
        <f t="shared" si="11"/>
        <v>3.813000000000045</v>
      </c>
      <c r="C94" s="27">
        <f t="shared" si="12"/>
        <v>-3.0369999999998782</v>
      </c>
      <c r="D94" s="27">
        <f t="shared" si="11"/>
        <v>-5.1630000000000535</v>
      </c>
      <c r="E94" s="27">
        <f t="shared" si="11"/>
        <v>-5.1100000000001131</v>
      </c>
      <c r="F94" s="27">
        <f t="shared" si="13"/>
        <v>-10.273000000000167</v>
      </c>
    </row>
    <row r="95" spans="1:6" x14ac:dyDescent="0.2">
      <c r="A95" t="str">
        <f>$A$10</f>
        <v>Electricity and gas</v>
      </c>
      <c r="B95" s="27">
        <f t="shared" si="11"/>
        <v>8.0000000000005844E-2</v>
      </c>
      <c r="C95" s="27">
        <f t="shared" si="12"/>
        <v>-0.12399999999999789</v>
      </c>
      <c r="D95" s="27">
        <f t="shared" si="11"/>
        <v>-8.8000000000004963E-2</v>
      </c>
      <c r="E95" s="27">
        <f t="shared" si="11"/>
        <v>-4.2999999999994376E-2</v>
      </c>
      <c r="F95" s="27">
        <f t="shared" si="13"/>
        <v>-0.13099999999999934</v>
      </c>
    </row>
    <row r="96" spans="1:6" x14ac:dyDescent="0.2">
      <c r="A96" t="str">
        <f>$A$11</f>
        <v>Water and sewerage</v>
      </c>
      <c r="B96" s="27">
        <f t="shared" si="11"/>
        <v>0.34599999999999742</v>
      </c>
      <c r="C96" s="27">
        <f t="shared" si="12"/>
        <v>-0.44699999999998585</v>
      </c>
      <c r="D96" s="27">
        <f t="shared" si="11"/>
        <v>8.0999999999979089E-2</v>
      </c>
      <c r="E96" s="27">
        <f t="shared" si="11"/>
        <v>7.6000000000003176E-2</v>
      </c>
      <c r="F96" s="27">
        <f t="shared" si="13"/>
        <v>0.15699999999998226</v>
      </c>
    </row>
    <row r="97" spans="1:6" x14ac:dyDescent="0.2">
      <c r="A97" t="str">
        <f>$A$12</f>
        <v>Construction</v>
      </c>
      <c r="B97" s="27">
        <f t="shared" si="11"/>
        <v>6.0519999999999996</v>
      </c>
      <c r="C97" s="27">
        <f t="shared" si="12"/>
        <v>-1.3139999999999858</v>
      </c>
      <c r="D97" s="27">
        <f t="shared" si="11"/>
        <v>0.34500000000002018</v>
      </c>
      <c r="E97" s="27">
        <f t="shared" si="11"/>
        <v>1.733000000000068</v>
      </c>
      <c r="F97" s="27">
        <f t="shared" si="13"/>
        <v>2.0780000000000882</v>
      </c>
    </row>
    <row r="98" spans="1:6" x14ac:dyDescent="0.2">
      <c r="A98" t="str">
        <f>$A$13</f>
        <v>Wholesale and retail trade</v>
      </c>
      <c r="B98" s="27">
        <f t="shared" si="11"/>
        <v>11.13000000000001</v>
      </c>
      <c r="C98" s="27">
        <f t="shared" si="12"/>
        <v>-4.961000000000368</v>
      </c>
      <c r="D98" s="27">
        <f t="shared" si="11"/>
        <v>1.2620000000003415</v>
      </c>
      <c r="E98" s="27">
        <f t="shared" si="11"/>
        <v>1.8869999999998157</v>
      </c>
      <c r="F98" s="27">
        <f t="shared" si="13"/>
        <v>3.1490000000001572</v>
      </c>
    </row>
    <row r="99" spans="1:6" x14ac:dyDescent="0.2">
      <c r="A99" t="str">
        <f>$A$14</f>
        <v>Transport and storage</v>
      </c>
      <c r="B99" s="27">
        <f t="shared" si="11"/>
        <v>8.1820000000000199</v>
      </c>
      <c r="C99" s="27">
        <f t="shared" si="12"/>
        <v>-0.55100000000007299</v>
      </c>
      <c r="D99" s="27">
        <f t="shared" si="11"/>
        <v>2.2130000000001147</v>
      </c>
      <c r="E99" s="27">
        <f t="shared" si="11"/>
        <v>0.70100000000001472</v>
      </c>
      <c r="F99" s="27">
        <f t="shared" si="13"/>
        <v>2.9140000000001294</v>
      </c>
    </row>
    <row r="100" spans="1:6" x14ac:dyDescent="0.2">
      <c r="A100" t="str">
        <f>$A$15</f>
        <v>Accommodation and food</v>
      </c>
      <c r="B100" s="27">
        <f t="shared" si="11"/>
        <v>-1.0220000000000979</v>
      </c>
      <c r="C100" s="27">
        <f t="shared" si="12"/>
        <v>-0.52499999999988489</v>
      </c>
      <c r="D100" s="27">
        <f t="shared" si="11"/>
        <v>2.7159999999999869</v>
      </c>
      <c r="E100" s="27">
        <f t="shared" si="11"/>
        <v>6.2039999999999651</v>
      </c>
      <c r="F100" s="27">
        <f t="shared" si="13"/>
        <v>8.919999999999952</v>
      </c>
    </row>
    <row r="101" spans="1:6" x14ac:dyDescent="0.2">
      <c r="A101" t="str">
        <f>$A$16</f>
        <v>Media</v>
      </c>
      <c r="B101" s="27">
        <f t="shared" si="11"/>
        <v>1.1150000000000002</v>
      </c>
      <c r="C101" s="27">
        <f t="shared" si="12"/>
        <v>-0.61899999999999844</v>
      </c>
      <c r="D101" s="27">
        <f t="shared" si="11"/>
        <v>-2.400000000000313E-2</v>
      </c>
      <c r="E101" s="27">
        <f t="shared" si="11"/>
        <v>7.7999999999995406E-2</v>
      </c>
      <c r="F101" s="27">
        <f t="shared" si="13"/>
        <v>5.3999999999992276E-2</v>
      </c>
    </row>
    <row r="102" spans="1:6" x14ac:dyDescent="0.2">
      <c r="A102" t="str">
        <f>$A$17</f>
        <v>Information technology</v>
      </c>
      <c r="B102" s="27">
        <f t="shared" si="11"/>
        <v>-3.3320000000000167</v>
      </c>
      <c r="C102" s="27">
        <f t="shared" si="12"/>
        <v>-1.3970000000000162</v>
      </c>
      <c r="D102" s="27">
        <f t="shared" si="11"/>
        <v>1.0929999999999911</v>
      </c>
      <c r="E102" s="27">
        <f t="shared" si="11"/>
        <v>1.3129999999999828</v>
      </c>
      <c r="F102" s="27">
        <f t="shared" si="13"/>
        <v>2.4059999999999739</v>
      </c>
    </row>
    <row r="103" spans="1:6" x14ac:dyDescent="0.2">
      <c r="A103" t="str">
        <f>$A$18</f>
        <v>Finance and insurance</v>
      </c>
      <c r="B103" s="27">
        <f t="shared" si="11"/>
        <v>0.89399999999996105</v>
      </c>
      <c r="C103" s="27">
        <f t="shared" si="12"/>
        <v>-0.40499999999997094</v>
      </c>
      <c r="D103" s="27">
        <f t="shared" si="11"/>
        <v>3.6999999999997257E-2</v>
      </c>
      <c r="E103" s="27">
        <f t="shared" si="11"/>
        <v>-0.21900000000001718</v>
      </c>
      <c r="F103" s="27">
        <f t="shared" si="13"/>
        <v>-0.18200000000001992</v>
      </c>
    </row>
    <row r="104" spans="1:6" x14ac:dyDescent="0.2">
      <c r="A104" t="str">
        <f>$A$19</f>
        <v>Real estate</v>
      </c>
      <c r="B104" s="27">
        <f t="shared" si="11"/>
        <v>-1.5569999999999933</v>
      </c>
      <c r="C104" s="27">
        <f t="shared" si="12"/>
        <v>-6.7000000000003723E-2</v>
      </c>
      <c r="D104" s="27">
        <f t="shared" si="11"/>
        <v>0.1949999999999914</v>
      </c>
      <c r="E104" s="27">
        <f t="shared" si="11"/>
        <v>1.1190000000000122</v>
      </c>
      <c r="F104" s="27">
        <f t="shared" si="13"/>
        <v>1.3140000000000036</v>
      </c>
    </row>
    <row r="105" spans="1:6" x14ac:dyDescent="0.2">
      <c r="A105" t="str">
        <f>$A$20</f>
        <v>Professional services</v>
      </c>
      <c r="B105" s="27">
        <f t="shared" si="11"/>
        <v>-0.29799999999987392</v>
      </c>
      <c r="C105" s="27">
        <f t="shared" si="12"/>
        <v>2.2829999999998662</v>
      </c>
      <c r="D105" s="27">
        <f t="shared" si="11"/>
        <v>2.1610000000001435</v>
      </c>
      <c r="E105" s="27">
        <f t="shared" si="11"/>
        <v>2.4839999999998597</v>
      </c>
      <c r="F105" s="27">
        <f t="shared" si="13"/>
        <v>4.6450000000000031</v>
      </c>
    </row>
    <row r="106" spans="1:6" x14ac:dyDescent="0.2">
      <c r="A106" s="10" t="str">
        <f>$A$21</f>
        <v>Support services</v>
      </c>
      <c r="B106" s="27">
        <f t="shared" ref="B106:B111" si="14">C21-B21</f>
        <v>4.2159999999999229</v>
      </c>
      <c r="C106" s="27">
        <f t="shared" ref="C106:C111" si="15">D21-C21</f>
        <v>-5.980000000000075</v>
      </c>
      <c r="D106" s="27">
        <f t="shared" ref="D106:D111" si="16">E21-D21</f>
        <v>2.4020000000000366</v>
      </c>
      <c r="E106" s="27">
        <f t="shared" ref="E106:E111" si="17">F21-E21</f>
        <v>3.3370000000001099</v>
      </c>
      <c r="F106" s="27">
        <f t="shared" si="13"/>
        <v>5.7390000000001464</v>
      </c>
    </row>
    <row r="107" spans="1:6" x14ac:dyDescent="0.2">
      <c r="A107" s="10" t="str">
        <f>$A$22</f>
        <v>Public admin. and defence</v>
      </c>
      <c r="B107" s="27">
        <f t="shared" si="14"/>
        <v>-2.9170000000001011</v>
      </c>
      <c r="C107" s="27">
        <f t="shared" si="15"/>
        <v>1.3440000000000154</v>
      </c>
      <c r="D107" s="27">
        <f t="shared" si="16"/>
        <v>-0.72500000000000142</v>
      </c>
      <c r="E107" s="27">
        <f t="shared" si="17"/>
        <v>0.69700000000000273</v>
      </c>
      <c r="F107" s="27">
        <f t="shared" si="13"/>
        <v>-2.7999999999998693E-2</v>
      </c>
    </row>
    <row r="108" spans="1:6" x14ac:dyDescent="0.2">
      <c r="A108" s="10" t="str">
        <f>$A$23</f>
        <v>Education</v>
      </c>
      <c r="B108" s="27">
        <f t="shared" si="14"/>
        <v>-1.5300000000001504</v>
      </c>
      <c r="C108" s="27">
        <f t="shared" si="15"/>
        <v>1.3599999999999852</v>
      </c>
      <c r="D108" s="27">
        <f t="shared" si="16"/>
        <v>4.00600000000005</v>
      </c>
      <c r="E108" s="27">
        <f t="shared" si="17"/>
        <v>5.6549999999998732</v>
      </c>
      <c r="F108" s="27">
        <f t="shared" si="13"/>
        <v>9.6609999999999232</v>
      </c>
    </row>
    <row r="109" spans="1:6" x14ac:dyDescent="0.2">
      <c r="A109" s="10" t="str">
        <f>$A$24</f>
        <v>Health and social work</v>
      </c>
      <c r="B109" s="27">
        <f t="shared" si="14"/>
        <v>2.8279999999999745</v>
      </c>
      <c r="C109" s="27">
        <f t="shared" si="15"/>
        <v>1.5389999999998594</v>
      </c>
      <c r="D109" s="27">
        <f t="shared" si="16"/>
        <v>9.7010000000002208</v>
      </c>
      <c r="E109" s="27">
        <f t="shared" si="17"/>
        <v>12.310999999999538</v>
      </c>
      <c r="F109" s="27">
        <f t="shared" si="13"/>
        <v>22.011999999999759</v>
      </c>
    </row>
    <row r="110" spans="1:6" x14ac:dyDescent="0.2">
      <c r="A110" s="10" t="str">
        <f>$A$25</f>
        <v>Arts and entertainment</v>
      </c>
      <c r="B110" s="27">
        <f t="shared" si="14"/>
        <v>3.1270000000000024</v>
      </c>
      <c r="C110" s="27">
        <f t="shared" si="15"/>
        <v>-1.4170000000000194</v>
      </c>
      <c r="D110" s="27">
        <f t="shared" si="16"/>
        <v>-1.2249999999999801</v>
      </c>
      <c r="E110" s="27">
        <f t="shared" si="17"/>
        <v>0.80200000000003158</v>
      </c>
      <c r="F110" s="27">
        <f t="shared" si="13"/>
        <v>-0.42299999999994853</v>
      </c>
    </row>
    <row r="111" spans="1:6" x14ac:dyDescent="0.2">
      <c r="A111" s="10" t="str">
        <f>$A$26</f>
        <v>Other services</v>
      </c>
      <c r="B111" s="27">
        <f t="shared" si="14"/>
        <v>-0.76700000000000301</v>
      </c>
      <c r="C111" s="27">
        <f t="shared" si="15"/>
        <v>-1.1489999999999903</v>
      </c>
      <c r="D111" s="27">
        <f t="shared" si="16"/>
        <v>-0.409000000000038</v>
      </c>
      <c r="E111" s="27">
        <f t="shared" si="17"/>
        <v>1.0000000000225384E-3</v>
      </c>
      <c r="F111" s="27">
        <f t="shared" si="13"/>
        <v>-0.40800000000001546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31.291999999999462</v>
      </c>
      <c r="C113" s="29">
        <f>D28-C28</f>
        <v>-16.288000000000466</v>
      </c>
      <c r="D113" s="29">
        <f>E28-D28</f>
        <v>18.99600000000089</v>
      </c>
      <c r="E113" s="29">
        <f>F28-E28</f>
        <v>31.741999999999166</v>
      </c>
      <c r="F113" s="29">
        <f>F28-D28</f>
        <v>50.738000000000056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Lancashire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14.661000000000005</v>
      </c>
      <c r="C7" s="31">
        <f>'Ind T1'!C7</f>
        <v>15.750000000000005</v>
      </c>
      <c r="D7" s="31">
        <f>'Ind T1'!D7</f>
        <v>15.137000000000022</v>
      </c>
      <c r="E7" s="31">
        <f>'Ind T1'!E7</f>
        <v>15.281999999999982</v>
      </c>
      <c r="F7" s="31">
        <f>'Ind T1'!F7</f>
        <v>15.417999999999978</v>
      </c>
      <c r="H7" s="31">
        <f>C7-B7</f>
        <v>1.0890000000000004</v>
      </c>
      <c r="I7" s="31">
        <f>D7-C7</f>
        <v>-0.61299999999998356</v>
      </c>
      <c r="J7" s="31">
        <f>E7-D7</f>
        <v>0.14499999999996049</v>
      </c>
      <c r="K7" s="31">
        <f>F7-E7</f>
        <v>0.13599999999999568</v>
      </c>
      <c r="L7" s="31">
        <f>F7-D7</f>
        <v>0.28099999999995617</v>
      </c>
    </row>
    <row r="8" spans="1:12" x14ac:dyDescent="0.2">
      <c r="A8" t="str">
        <f>'Ind T2'!A5</f>
        <v>Agriculture</v>
      </c>
      <c r="B8" s="32">
        <f>'Ind T2'!B5</f>
        <v>6.6530000000000067</v>
      </c>
      <c r="C8" s="32">
        <f>'Ind T2'!C5</f>
        <v>7.4240000000000039</v>
      </c>
      <c r="D8" s="32">
        <f>'Ind T2'!D5</f>
        <v>7.4130000000000047</v>
      </c>
      <c r="E8" s="32">
        <f>'Ind T2'!E5</f>
        <v>7.6299999999999901</v>
      </c>
      <c r="F8" s="32">
        <f>'Ind T2'!F5</f>
        <v>7.8059999999999796</v>
      </c>
      <c r="H8" s="11">
        <f t="shared" ref="H8:H40" si="0">C8-B8</f>
        <v>0.77099999999999724</v>
      </c>
      <c r="I8" s="31">
        <f t="shared" ref="I8:I38" si="1">D8-C8</f>
        <v>-1.0999999999999233E-2</v>
      </c>
      <c r="J8" s="11">
        <f t="shared" ref="J8:J38" si="2">E8-D8</f>
        <v>0.21699999999998543</v>
      </c>
      <c r="K8" s="11">
        <f t="shared" ref="K8:K38" si="3">F8-E8</f>
        <v>0.1759999999999895</v>
      </c>
      <c r="L8" s="31">
        <f t="shared" ref="L8:L40" si="4">F8-D8</f>
        <v>0.39299999999997492</v>
      </c>
    </row>
    <row r="9" spans="1:12" x14ac:dyDescent="0.2">
      <c r="A9" t="str">
        <f>'Ind T2'!A6</f>
        <v>Mining and quarrying</v>
      </c>
      <c r="B9" s="32">
        <f>'Ind T2'!B6</f>
        <v>0.48999999999999955</v>
      </c>
      <c r="C9" s="32">
        <f>'Ind T2'!C6</f>
        <v>0.38200000000000045</v>
      </c>
      <c r="D9" s="32">
        <f>'Ind T2'!D6</f>
        <v>0.35100000000000076</v>
      </c>
      <c r="E9" s="32">
        <f>'Ind T2'!E6</f>
        <v>0.28599999999999981</v>
      </c>
      <c r="F9" s="32">
        <f>'Ind T2'!F6</f>
        <v>0.21299999999999999</v>
      </c>
      <c r="H9" s="11">
        <f t="shared" si="0"/>
        <v>-0.1079999999999991</v>
      </c>
      <c r="I9" s="31">
        <f t="shared" si="1"/>
        <v>-3.0999999999999694E-2</v>
      </c>
      <c r="J9" s="11">
        <f t="shared" si="2"/>
        <v>-6.5000000000000946E-2</v>
      </c>
      <c r="K9" s="11">
        <f t="shared" si="3"/>
        <v>-7.2999999999999815E-2</v>
      </c>
      <c r="L9" s="31">
        <f t="shared" si="4"/>
        <v>-0.13800000000000076</v>
      </c>
    </row>
    <row r="10" spans="1:12" x14ac:dyDescent="0.2">
      <c r="A10" t="str">
        <f>'Ind T2'!A10</f>
        <v>Electricity and gas</v>
      </c>
      <c r="B10" s="32">
        <f>'Ind T2'!B10</f>
        <v>2.5289999999999968</v>
      </c>
      <c r="C10" s="32">
        <f>'Ind T2'!C10</f>
        <v>2.6090000000000027</v>
      </c>
      <c r="D10" s="32">
        <f>'Ind T2'!D10</f>
        <v>2.4850000000000048</v>
      </c>
      <c r="E10" s="32">
        <f>'Ind T2'!E10</f>
        <v>2.3969999999999998</v>
      </c>
      <c r="F10" s="32">
        <f>'Ind T2'!F10</f>
        <v>2.3540000000000054</v>
      </c>
      <c r="H10" s="11">
        <f t="shared" si="0"/>
        <v>8.0000000000005844E-2</v>
      </c>
      <c r="I10" s="31">
        <f t="shared" si="1"/>
        <v>-0.12399999999999789</v>
      </c>
      <c r="J10" s="11">
        <f t="shared" si="2"/>
        <v>-8.8000000000004963E-2</v>
      </c>
      <c r="K10" s="11">
        <f t="shared" si="3"/>
        <v>-4.2999999999994376E-2</v>
      </c>
      <c r="L10" s="31">
        <f t="shared" si="4"/>
        <v>-0.13099999999999934</v>
      </c>
    </row>
    <row r="11" spans="1:12" x14ac:dyDescent="0.2">
      <c r="A11" t="str">
        <f>'Ind T2'!A11</f>
        <v>Water and sewerage</v>
      </c>
      <c r="B11" s="32">
        <f>'Ind T2'!B11</f>
        <v>4.9890000000000017</v>
      </c>
      <c r="C11" s="32">
        <f>'Ind T2'!C11</f>
        <v>5.3349999999999991</v>
      </c>
      <c r="D11" s="32">
        <f>'Ind T2'!D11</f>
        <v>4.8880000000000132</v>
      </c>
      <c r="E11" s="32">
        <f>'Ind T2'!E11</f>
        <v>4.9689999999999923</v>
      </c>
      <c r="F11" s="32">
        <f>'Ind T2'!F11</f>
        <v>5.0449999999999955</v>
      </c>
      <c r="H11" s="11">
        <f t="shared" ref="H11" si="5">C11-B11</f>
        <v>0.34599999999999742</v>
      </c>
      <c r="I11" s="31">
        <f t="shared" ref="I11" si="6">D11-C11</f>
        <v>-0.44699999999998585</v>
      </c>
      <c r="J11" s="11">
        <f t="shared" ref="J11" si="7">E11-D11</f>
        <v>8.0999999999979089E-2</v>
      </c>
      <c r="K11" s="11">
        <f t="shared" ref="K11" si="8">F11-E11</f>
        <v>7.6000000000003176E-2</v>
      </c>
      <c r="L11" s="31">
        <f t="shared" si="4"/>
        <v>0.15699999999998226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86.341999999999899</v>
      </c>
      <c r="C13" s="31">
        <f>'Ind T1'!C8</f>
        <v>90.423999999999964</v>
      </c>
      <c r="D13" s="31">
        <f>'Ind T1'!D8</f>
        <v>86.608000000000033</v>
      </c>
      <c r="E13" s="31">
        <f>'Ind T1'!E8</f>
        <v>81.711000000000013</v>
      </c>
      <c r="F13" s="31">
        <f>'Ind T1'!F8</f>
        <v>75.213999999999857</v>
      </c>
      <c r="H13" s="31">
        <f t="shared" si="0"/>
        <v>4.0820000000000647</v>
      </c>
      <c r="I13" s="31">
        <f t="shared" si="1"/>
        <v>-3.8159999999999314</v>
      </c>
      <c r="J13" s="31">
        <f t="shared" si="2"/>
        <v>-4.8970000000000198</v>
      </c>
      <c r="K13" s="31">
        <f t="shared" si="3"/>
        <v>-6.4970000000001562</v>
      </c>
      <c r="L13" s="31">
        <f t="shared" si="4"/>
        <v>-11.394000000000176</v>
      </c>
    </row>
    <row r="14" spans="1:12" x14ac:dyDescent="0.2">
      <c r="A14" t="str">
        <f>'Ind T2'!A7</f>
        <v>Food drink and tobacco</v>
      </c>
      <c r="B14" s="32">
        <f>'Ind T2'!B7</f>
        <v>14.702000000000011</v>
      </c>
      <c r="C14" s="32">
        <f>'Ind T2'!C7</f>
        <v>15.255000000000017</v>
      </c>
      <c r="D14" s="32">
        <f>'Ind T2'!D7</f>
        <v>15.067999999999993</v>
      </c>
      <c r="E14" s="32">
        <f>'Ind T2'!E7</f>
        <v>14.817000000000014</v>
      </c>
      <c r="F14" s="32">
        <f>'Ind T2'!F7</f>
        <v>13.719999999999978</v>
      </c>
      <c r="H14" s="11">
        <f t="shared" si="0"/>
        <v>0.55300000000000615</v>
      </c>
      <c r="I14" s="31">
        <f t="shared" si="1"/>
        <v>-0.18700000000002426</v>
      </c>
      <c r="J14" s="11">
        <f t="shared" si="2"/>
        <v>-0.25099999999997813</v>
      </c>
      <c r="K14" s="11">
        <f t="shared" si="3"/>
        <v>-1.0970000000000368</v>
      </c>
      <c r="L14" s="31">
        <f t="shared" si="4"/>
        <v>-1.348000000000015</v>
      </c>
    </row>
    <row r="15" spans="1:12" x14ac:dyDescent="0.2">
      <c r="A15" t="str">
        <f>'Ind T2'!A8</f>
        <v>Engineering</v>
      </c>
      <c r="B15" s="32">
        <f>'Ind T2'!B8</f>
        <v>7.7570000000000006</v>
      </c>
      <c r="C15" s="32">
        <f>'Ind T2'!C8</f>
        <v>7.4730000000000025</v>
      </c>
      <c r="D15" s="32">
        <f>'Ind T2'!D8</f>
        <v>6.8809999999999825</v>
      </c>
      <c r="E15" s="32">
        <f>'Ind T2'!E8</f>
        <v>7.3979999999999864</v>
      </c>
      <c r="F15" s="32">
        <f>'Ind T2'!F8</f>
        <v>7.1079999999999828</v>
      </c>
      <c r="H15" s="11">
        <f t="shared" si="0"/>
        <v>-0.28399999999999803</v>
      </c>
      <c r="I15" s="31">
        <f t="shared" si="1"/>
        <v>-0.59200000000002007</v>
      </c>
      <c r="J15" s="11">
        <f t="shared" si="2"/>
        <v>0.5170000000000039</v>
      </c>
      <c r="K15" s="11">
        <f t="shared" si="3"/>
        <v>-0.29000000000000359</v>
      </c>
      <c r="L15" s="31">
        <f t="shared" si="4"/>
        <v>0.22700000000000031</v>
      </c>
    </row>
    <row r="16" spans="1:12" x14ac:dyDescent="0.2">
      <c r="A16" t="str">
        <f>'Ind T2'!A9</f>
        <v>Rest of manufacturing</v>
      </c>
      <c r="B16" s="32">
        <f>'Ind T2'!B9</f>
        <v>63.882999999999896</v>
      </c>
      <c r="C16" s="32">
        <f>'Ind T2'!C9</f>
        <v>67.695999999999941</v>
      </c>
      <c r="D16" s="32">
        <f>'Ind T2'!D9</f>
        <v>64.659000000000063</v>
      </c>
      <c r="E16" s="32">
        <f>'Ind T2'!E9</f>
        <v>59.496000000000009</v>
      </c>
      <c r="F16" s="32">
        <f>'Ind T2'!F9</f>
        <v>54.385999999999896</v>
      </c>
      <c r="H16" s="11">
        <f t="shared" si="0"/>
        <v>3.813000000000045</v>
      </c>
      <c r="I16" s="31">
        <f t="shared" si="1"/>
        <v>-3.0369999999998782</v>
      </c>
      <c r="J16" s="11">
        <f t="shared" si="2"/>
        <v>-5.1630000000000535</v>
      </c>
      <c r="K16" s="11">
        <f t="shared" si="3"/>
        <v>-5.1100000000001131</v>
      </c>
      <c r="L16" s="31">
        <f t="shared" si="4"/>
        <v>-10.273000000000167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47.805999999999919</v>
      </c>
      <c r="C18" s="31">
        <f>'Ind T1'!C9</f>
        <v>53.857999999999919</v>
      </c>
      <c r="D18" s="31">
        <f>'Ind T1'!D9</f>
        <v>52.543999999999933</v>
      </c>
      <c r="E18" s="31">
        <f>'Ind T1'!E9</f>
        <v>52.888999999999953</v>
      </c>
      <c r="F18" s="31">
        <f>'Ind T1'!F9</f>
        <v>54.622000000000021</v>
      </c>
      <c r="H18" s="31">
        <f t="shared" si="0"/>
        <v>6.0519999999999996</v>
      </c>
      <c r="I18" s="31">
        <f t="shared" si="1"/>
        <v>-1.3139999999999858</v>
      </c>
      <c r="J18" s="31">
        <f t="shared" si="2"/>
        <v>0.34500000000002018</v>
      </c>
      <c r="K18" s="31">
        <f t="shared" si="3"/>
        <v>1.733000000000068</v>
      </c>
      <c r="L18" s="31">
        <f t="shared" si="4"/>
        <v>2.0780000000000882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186.48600000000027</v>
      </c>
      <c r="C20" s="31">
        <f>'Ind T1'!C10</f>
        <v>204.77600000000021</v>
      </c>
      <c r="D20" s="31">
        <f>'Ind T1'!D10</f>
        <v>198.73899999999986</v>
      </c>
      <c r="E20" s="31">
        <f>'Ind T1'!E10</f>
        <v>204.93000000000032</v>
      </c>
      <c r="F20" s="31">
        <f>'Ind T1'!F10</f>
        <v>213.72200000000012</v>
      </c>
      <c r="H20" s="31">
        <f t="shared" si="0"/>
        <v>18.289999999999935</v>
      </c>
      <c r="I20" s="31">
        <f t="shared" si="1"/>
        <v>-6.0370000000003472</v>
      </c>
      <c r="J20" s="31">
        <f t="shared" si="2"/>
        <v>6.1910000000004572</v>
      </c>
      <c r="K20" s="31">
        <f t="shared" si="3"/>
        <v>8.7919999999998026</v>
      </c>
      <c r="L20" s="31">
        <f t="shared" si="4"/>
        <v>14.98300000000026</v>
      </c>
    </row>
    <row r="21" spans="1:12" x14ac:dyDescent="0.2">
      <c r="A21" s="10" t="str">
        <f>'Ind T2'!A13</f>
        <v>Wholesale and retail trade</v>
      </c>
      <c r="B21" s="32">
        <f>'Ind T2'!B13</f>
        <v>110.74700000000024</v>
      </c>
      <c r="C21" s="32">
        <f>'Ind T2'!C13</f>
        <v>121.87700000000025</v>
      </c>
      <c r="D21" s="32">
        <f>'Ind T2'!D13</f>
        <v>116.91599999999988</v>
      </c>
      <c r="E21" s="32">
        <f>'Ind T2'!E13</f>
        <v>118.17800000000022</v>
      </c>
      <c r="F21" s="32">
        <f>'Ind T2'!F13</f>
        <v>120.06500000000004</v>
      </c>
      <c r="H21" s="11">
        <f t="shared" si="0"/>
        <v>11.13000000000001</v>
      </c>
      <c r="I21" s="31">
        <f t="shared" si="1"/>
        <v>-4.961000000000368</v>
      </c>
      <c r="J21" s="11">
        <f t="shared" si="2"/>
        <v>1.2620000000003415</v>
      </c>
      <c r="K21" s="11">
        <f t="shared" si="3"/>
        <v>1.8869999999998157</v>
      </c>
      <c r="L21" s="31">
        <f t="shared" si="4"/>
        <v>3.1490000000001572</v>
      </c>
    </row>
    <row r="22" spans="1:12" x14ac:dyDescent="0.2">
      <c r="A22" s="10" t="str">
        <f>'Ind T2'!A14</f>
        <v>Transport and storage</v>
      </c>
      <c r="B22" s="32">
        <f>'Ind T2'!B14</f>
        <v>26.60700000000001</v>
      </c>
      <c r="C22" s="32">
        <f>'Ind T2'!C14</f>
        <v>34.78900000000003</v>
      </c>
      <c r="D22" s="32">
        <f>'Ind T2'!D14</f>
        <v>34.237999999999957</v>
      </c>
      <c r="E22" s="32">
        <f>'Ind T2'!E14</f>
        <v>36.451000000000072</v>
      </c>
      <c r="F22" s="32">
        <f>'Ind T2'!F14</f>
        <v>37.152000000000086</v>
      </c>
      <c r="H22" s="11">
        <f t="shared" si="0"/>
        <v>8.1820000000000199</v>
      </c>
      <c r="I22" s="31">
        <f t="shared" si="1"/>
        <v>-0.55100000000007299</v>
      </c>
      <c r="J22" s="11">
        <f t="shared" si="2"/>
        <v>2.2130000000001147</v>
      </c>
      <c r="K22" s="11">
        <f t="shared" si="3"/>
        <v>0.70100000000001472</v>
      </c>
      <c r="L22" s="31">
        <f t="shared" si="4"/>
        <v>2.9140000000001294</v>
      </c>
    </row>
    <row r="23" spans="1:12" x14ac:dyDescent="0.2">
      <c r="A23" s="10" t="str">
        <f>'Ind T2'!A15</f>
        <v>Accommodation and food</v>
      </c>
      <c r="B23" s="32">
        <f>'Ind T2'!B15</f>
        <v>49.132000000000019</v>
      </c>
      <c r="C23" s="32">
        <f>'Ind T2'!C15</f>
        <v>48.109999999999921</v>
      </c>
      <c r="D23" s="32">
        <f>'Ind T2'!D15</f>
        <v>47.585000000000036</v>
      </c>
      <c r="E23" s="32">
        <f>'Ind T2'!E15</f>
        <v>50.301000000000023</v>
      </c>
      <c r="F23" s="32">
        <f>'Ind T2'!F15</f>
        <v>56.504999999999988</v>
      </c>
      <c r="H23" s="11">
        <f t="shared" si="0"/>
        <v>-1.0220000000000979</v>
      </c>
      <c r="I23" s="31">
        <f t="shared" si="1"/>
        <v>-0.52499999999988489</v>
      </c>
      <c r="J23" s="11">
        <f t="shared" si="2"/>
        <v>2.7159999999999869</v>
      </c>
      <c r="K23" s="11">
        <f t="shared" si="3"/>
        <v>6.2039999999999651</v>
      </c>
      <c r="L23" s="31">
        <f t="shared" si="4"/>
        <v>8.919999999999952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167.45500000000018</v>
      </c>
      <c r="C25" s="31">
        <f>'Ind T1'!C11</f>
        <v>170.85300000000021</v>
      </c>
      <c r="D25" s="31">
        <f>'Ind T1'!D11</f>
        <v>162.10199999999998</v>
      </c>
      <c r="E25" s="31">
        <f>'Ind T1'!E11</f>
        <v>166.33200000000011</v>
      </c>
      <c r="F25" s="31">
        <f>'Ind T1'!F11</f>
        <v>175.24700000000013</v>
      </c>
      <c r="H25" s="31">
        <f t="shared" si="0"/>
        <v>3.3980000000000246</v>
      </c>
      <c r="I25" s="31">
        <f t="shared" si="1"/>
        <v>-8.7510000000002321</v>
      </c>
      <c r="J25" s="31">
        <f t="shared" si="2"/>
        <v>4.2300000000001319</v>
      </c>
      <c r="K25" s="31">
        <f t="shared" si="3"/>
        <v>8.9150000000000205</v>
      </c>
      <c r="L25" s="31">
        <f t="shared" si="4"/>
        <v>13.145000000000152</v>
      </c>
    </row>
    <row r="26" spans="1:12" x14ac:dyDescent="0.2">
      <c r="A26" s="10" t="str">
        <f>'Ind T2'!A16</f>
        <v>Media</v>
      </c>
      <c r="B26" s="11">
        <f>'Ind T2'!B16</f>
        <v>2.8860000000000063</v>
      </c>
      <c r="C26" s="11">
        <f>'Ind T2'!C16</f>
        <v>4.0010000000000066</v>
      </c>
      <c r="D26" s="11">
        <f>'Ind T2'!D16</f>
        <v>3.3820000000000081</v>
      </c>
      <c r="E26" s="11">
        <f>'Ind T2'!E16</f>
        <v>3.358000000000005</v>
      </c>
      <c r="F26" s="11">
        <f>'Ind T2'!F16</f>
        <v>3.4360000000000004</v>
      </c>
      <c r="H26" s="11">
        <f t="shared" si="0"/>
        <v>1.1150000000000002</v>
      </c>
      <c r="I26" s="31">
        <f t="shared" si="1"/>
        <v>-0.61899999999999844</v>
      </c>
      <c r="J26" s="11">
        <f t="shared" si="2"/>
        <v>-2.400000000000313E-2</v>
      </c>
      <c r="K26" s="11">
        <f t="shared" si="3"/>
        <v>7.7999999999995406E-2</v>
      </c>
      <c r="L26" s="31">
        <f t="shared" si="4"/>
        <v>5.3999999999992276E-2</v>
      </c>
    </row>
    <row r="27" spans="1:12" x14ac:dyDescent="0.2">
      <c r="A27" s="10" t="str">
        <f>'Ind T2'!A17</f>
        <v>Information technology</v>
      </c>
      <c r="B27" s="11">
        <f>'Ind T2'!B17</f>
        <v>16.524000000000026</v>
      </c>
      <c r="C27" s="11">
        <f>'Ind T2'!C17</f>
        <v>13.192000000000009</v>
      </c>
      <c r="D27" s="11">
        <f>'Ind T2'!D17</f>
        <v>11.794999999999993</v>
      </c>
      <c r="E27" s="11">
        <f>'Ind T2'!E17</f>
        <v>12.887999999999984</v>
      </c>
      <c r="F27" s="11">
        <f>'Ind T2'!F17</f>
        <v>14.200999999999967</v>
      </c>
      <c r="H27" s="11">
        <f t="shared" si="0"/>
        <v>-3.3320000000000167</v>
      </c>
      <c r="I27" s="31">
        <f t="shared" si="1"/>
        <v>-1.3970000000000162</v>
      </c>
      <c r="J27" s="11">
        <f t="shared" si="2"/>
        <v>1.0929999999999911</v>
      </c>
      <c r="K27" s="11">
        <f t="shared" si="3"/>
        <v>1.3129999999999828</v>
      </c>
      <c r="L27" s="31">
        <f t="shared" si="4"/>
        <v>2.4059999999999739</v>
      </c>
    </row>
    <row r="28" spans="1:12" x14ac:dyDescent="0.2">
      <c r="A28" s="10" t="str">
        <f>'Ind T2'!A18</f>
        <v>Finance and insurance</v>
      </c>
      <c r="B28" s="11">
        <f>'Ind T2'!B18</f>
        <v>9.2680000000000202</v>
      </c>
      <c r="C28" s="11">
        <f>'Ind T2'!C18</f>
        <v>10.161999999999981</v>
      </c>
      <c r="D28" s="11">
        <f>'Ind T2'!D18</f>
        <v>9.7570000000000103</v>
      </c>
      <c r="E28" s="11">
        <f>'Ind T2'!E18</f>
        <v>9.7940000000000076</v>
      </c>
      <c r="F28" s="11">
        <f>'Ind T2'!F18</f>
        <v>9.5749999999999904</v>
      </c>
      <c r="H28" s="11">
        <f t="shared" si="0"/>
        <v>0.89399999999996105</v>
      </c>
      <c r="I28" s="31">
        <f t="shared" si="1"/>
        <v>-0.40499999999997094</v>
      </c>
      <c r="J28" s="11">
        <f t="shared" si="2"/>
        <v>3.6999999999997257E-2</v>
      </c>
      <c r="K28" s="11">
        <f t="shared" si="3"/>
        <v>-0.21900000000001718</v>
      </c>
      <c r="L28" s="31">
        <f t="shared" si="4"/>
        <v>-0.18200000000001992</v>
      </c>
    </row>
    <row r="29" spans="1:12" x14ac:dyDescent="0.2">
      <c r="A29" s="10" t="str">
        <f>'Ind T2'!A19</f>
        <v>Real estate</v>
      </c>
      <c r="B29" s="11">
        <f>'Ind T2'!B19</f>
        <v>10.211</v>
      </c>
      <c r="C29" s="11">
        <f>'Ind T2'!C19</f>
        <v>8.654000000000007</v>
      </c>
      <c r="D29" s="11">
        <f>'Ind T2'!D19</f>
        <v>8.5870000000000033</v>
      </c>
      <c r="E29" s="11">
        <f>'Ind T2'!E19</f>
        <v>8.7819999999999947</v>
      </c>
      <c r="F29" s="11">
        <f>'Ind T2'!F19</f>
        <v>9.9010000000000069</v>
      </c>
      <c r="H29" s="11">
        <f t="shared" ref="H29:H31" si="9">C29-B29</f>
        <v>-1.5569999999999933</v>
      </c>
      <c r="I29" s="31">
        <f t="shared" ref="I29:I31" si="10">D29-C29</f>
        <v>-6.7000000000003723E-2</v>
      </c>
      <c r="J29" s="11">
        <f t="shared" ref="J29:J31" si="11">E29-D29</f>
        <v>0.1949999999999914</v>
      </c>
      <c r="K29" s="11">
        <f t="shared" ref="K29:K31" si="12">F29-E29</f>
        <v>1.1190000000000122</v>
      </c>
      <c r="L29" s="31">
        <f t="shared" si="4"/>
        <v>1.3140000000000036</v>
      </c>
    </row>
    <row r="30" spans="1:12" x14ac:dyDescent="0.2">
      <c r="A30" s="10" t="str">
        <f>'Ind T2'!A20</f>
        <v>Professional services</v>
      </c>
      <c r="B30" s="11">
        <f>'Ind T2'!B20</f>
        <v>44.845000000000013</v>
      </c>
      <c r="C30" s="11">
        <f>'Ind T2'!C20</f>
        <v>44.547000000000139</v>
      </c>
      <c r="D30" s="11">
        <f>'Ind T2'!D20</f>
        <v>46.830000000000005</v>
      </c>
      <c r="E30" s="11">
        <f>'Ind T2'!E20</f>
        <v>48.991000000000149</v>
      </c>
      <c r="F30" s="11">
        <f>'Ind T2'!F20</f>
        <v>51.475000000000009</v>
      </c>
      <c r="H30" s="11">
        <f t="shared" si="9"/>
        <v>-0.29799999999987392</v>
      </c>
      <c r="I30" s="31">
        <f t="shared" si="10"/>
        <v>2.2829999999998662</v>
      </c>
      <c r="J30" s="11">
        <f t="shared" si="11"/>
        <v>2.1610000000001435</v>
      </c>
      <c r="K30" s="11">
        <f t="shared" si="12"/>
        <v>2.4839999999998597</v>
      </c>
      <c r="L30" s="31">
        <f t="shared" si="4"/>
        <v>4.6450000000000031</v>
      </c>
    </row>
    <row r="31" spans="1:12" x14ac:dyDescent="0.2">
      <c r="A31" s="10" t="str">
        <f>'Ind T2'!A21</f>
        <v>Support services</v>
      </c>
      <c r="B31" s="11">
        <f>'Ind T2'!B21</f>
        <v>46.084000000000096</v>
      </c>
      <c r="C31" s="11">
        <f>'Ind T2'!C21</f>
        <v>50.300000000000018</v>
      </c>
      <c r="D31" s="11">
        <f>'Ind T2'!D21</f>
        <v>44.319999999999943</v>
      </c>
      <c r="E31" s="11">
        <f>'Ind T2'!E21</f>
        <v>46.72199999999998</v>
      </c>
      <c r="F31" s="11">
        <f>'Ind T2'!F21</f>
        <v>50.05900000000009</v>
      </c>
      <c r="H31" s="11">
        <f t="shared" si="9"/>
        <v>4.2159999999999229</v>
      </c>
      <c r="I31" s="31">
        <f t="shared" si="10"/>
        <v>-5.980000000000075</v>
      </c>
      <c r="J31" s="11">
        <f t="shared" si="11"/>
        <v>2.4020000000000366</v>
      </c>
      <c r="K31" s="11">
        <f t="shared" si="12"/>
        <v>3.3370000000001099</v>
      </c>
      <c r="L31" s="31">
        <f t="shared" si="4"/>
        <v>5.7390000000001464</v>
      </c>
    </row>
    <row r="32" spans="1:12" x14ac:dyDescent="0.2">
      <c r="A32" s="10" t="str">
        <f>'Ind T2'!A25</f>
        <v>Arts and entertainment</v>
      </c>
      <c r="B32" s="11">
        <f>'Ind T2'!B25</f>
        <v>17.061000000000003</v>
      </c>
      <c r="C32" s="11">
        <f>'Ind T2'!C25</f>
        <v>20.188000000000006</v>
      </c>
      <c r="D32" s="11">
        <f>'Ind T2'!D25</f>
        <v>18.770999999999987</v>
      </c>
      <c r="E32" s="11">
        <f>'Ind T2'!E25</f>
        <v>17.546000000000006</v>
      </c>
      <c r="F32" s="11">
        <f>'Ind T2'!F25</f>
        <v>18.348000000000038</v>
      </c>
      <c r="H32" s="11">
        <f t="shared" ref="H32" si="13">C32-B32</f>
        <v>3.1270000000000024</v>
      </c>
      <c r="I32" s="31">
        <f t="shared" ref="I32:I33" si="14">D32-C32</f>
        <v>-1.4170000000000194</v>
      </c>
      <c r="J32" s="11">
        <f t="shared" ref="J32:J33" si="15">E32-D32</f>
        <v>-1.2249999999999801</v>
      </c>
      <c r="K32" s="11">
        <f t="shared" ref="K32:K33" si="16">F32-E32</f>
        <v>0.80200000000003158</v>
      </c>
      <c r="L32" s="31">
        <f t="shared" si="4"/>
        <v>-0.42299999999994853</v>
      </c>
    </row>
    <row r="33" spans="1:12" x14ac:dyDescent="0.2">
      <c r="A33" s="10" t="str">
        <f>'Ind T2'!A26</f>
        <v>Other services</v>
      </c>
      <c r="B33" s="11">
        <f>'Ind T2'!B26</f>
        <v>20.576000000000022</v>
      </c>
      <c r="C33" s="11">
        <f>'Ind T2'!C26</f>
        <v>19.809000000000019</v>
      </c>
      <c r="D33" s="11">
        <f>'Ind T2'!D26</f>
        <v>18.660000000000029</v>
      </c>
      <c r="E33" s="11">
        <f>'Ind T2'!E26</f>
        <v>18.250999999999991</v>
      </c>
      <c r="F33" s="11">
        <f>'Ind T2'!F26</f>
        <v>18.252000000000013</v>
      </c>
      <c r="H33" s="11">
        <f>C33-B33</f>
        <v>-0.76700000000000301</v>
      </c>
      <c r="I33" s="31">
        <f t="shared" si="14"/>
        <v>-1.1489999999999903</v>
      </c>
      <c r="J33" s="11">
        <f t="shared" si="15"/>
        <v>-0.409000000000038</v>
      </c>
      <c r="K33" s="11">
        <f t="shared" si="16"/>
        <v>1.0000000000225384E-3</v>
      </c>
      <c r="L33" s="31">
        <f t="shared" si="4"/>
        <v>-0.40800000000001546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204.25700000000023</v>
      </c>
      <c r="C35" s="31">
        <f>'Ind T1'!C12</f>
        <v>202.63799999999998</v>
      </c>
      <c r="D35" s="31">
        <f>'Ind T1'!D12</f>
        <v>206.8809999999998</v>
      </c>
      <c r="E35" s="31">
        <f>'Ind T1'!E12</f>
        <v>219.86300000000011</v>
      </c>
      <c r="F35" s="31">
        <f>'Ind T1'!F12</f>
        <v>238.5259999999995</v>
      </c>
      <c r="H35" s="31">
        <f t="shared" si="0"/>
        <v>-1.6190000000002556</v>
      </c>
      <c r="I35" s="31">
        <f t="shared" si="1"/>
        <v>4.2429999999998245</v>
      </c>
      <c r="J35" s="31">
        <f t="shared" si="2"/>
        <v>12.982000000000312</v>
      </c>
      <c r="K35" s="31">
        <f t="shared" si="3"/>
        <v>18.662999999999386</v>
      </c>
      <c r="L35" s="31">
        <f t="shared" si="4"/>
        <v>31.644999999999698</v>
      </c>
    </row>
    <row r="36" spans="1:12" x14ac:dyDescent="0.2">
      <c r="A36" s="10" t="str">
        <f>'Ind T2'!A22</f>
        <v>Public admin. and defence</v>
      </c>
      <c r="B36" s="32">
        <f>'Ind T2'!B22</f>
        <v>35.033000000000122</v>
      </c>
      <c r="C36" s="32">
        <f>'Ind T2'!C22</f>
        <v>32.116000000000021</v>
      </c>
      <c r="D36" s="32">
        <f>'Ind T2'!D22</f>
        <v>33.460000000000036</v>
      </c>
      <c r="E36" s="32">
        <f>'Ind T2'!E22</f>
        <v>32.735000000000035</v>
      </c>
      <c r="F36" s="32">
        <f>'Ind T2'!F22</f>
        <v>33.432000000000038</v>
      </c>
      <c r="H36" s="11">
        <f t="shared" si="0"/>
        <v>-2.9170000000001011</v>
      </c>
      <c r="I36" s="31">
        <f t="shared" si="1"/>
        <v>1.3440000000000154</v>
      </c>
      <c r="J36" s="11">
        <f t="shared" si="2"/>
        <v>-0.72500000000000142</v>
      </c>
      <c r="K36" s="11">
        <f t="shared" si="3"/>
        <v>0.69700000000000273</v>
      </c>
      <c r="L36" s="31">
        <f t="shared" si="4"/>
        <v>-2.7999999999998693E-2</v>
      </c>
    </row>
    <row r="37" spans="1:12" x14ac:dyDescent="0.2">
      <c r="A37" s="10" t="str">
        <f>'Ind T2'!A23</f>
        <v>Education</v>
      </c>
      <c r="B37" s="32">
        <f>'Ind T2'!B23</f>
        <v>62.792000000000044</v>
      </c>
      <c r="C37" s="32">
        <f>'Ind T2'!C23</f>
        <v>61.261999999999894</v>
      </c>
      <c r="D37" s="32">
        <f>'Ind T2'!D23</f>
        <v>62.621999999999879</v>
      </c>
      <c r="E37" s="32">
        <f>'Ind T2'!E23</f>
        <v>66.627999999999929</v>
      </c>
      <c r="F37" s="32">
        <f>'Ind T2'!F23</f>
        <v>72.282999999999802</v>
      </c>
      <c r="H37" s="11">
        <f t="shared" si="0"/>
        <v>-1.5300000000001504</v>
      </c>
      <c r="I37" s="31">
        <f t="shared" si="1"/>
        <v>1.3599999999999852</v>
      </c>
      <c r="J37" s="11">
        <f t="shared" si="2"/>
        <v>4.00600000000005</v>
      </c>
      <c r="K37" s="11">
        <f t="shared" si="3"/>
        <v>5.6549999999998732</v>
      </c>
      <c r="L37" s="31">
        <f t="shared" si="4"/>
        <v>9.6609999999999232</v>
      </c>
    </row>
    <row r="38" spans="1:12" x14ac:dyDescent="0.2">
      <c r="A38" s="10" t="str">
        <f>'Ind T2'!A24</f>
        <v>Health and social work</v>
      </c>
      <c r="B38" s="32">
        <f>'Ind T2'!B24</f>
        <v>106.43200000000007</v>
      </c>
      <c r="C38" s="32">
        <f>'Ind T2'!C24</f>
        <v>109.26000000000005</v>
      </c>
      <c r="D38" s="32">
        <f>'Ind T2'!D24</f>
        <v>110.79899999999991</v>
      </c>
      <c r="E38" s="32">
        <f>'Ind T2'!E24</f>
        <v>120.50000000000013</v>
      </c>
      <c r="F38" s="32">
        <f>'Ind T2'!F24</f>
        <v>132.81099999999967</v>
      </c>
      <c r="H38" s="11">
        <f t="shared" si="0"/>
        <v>2.8279999999999745</v>
      </c>
      <c r="I38" s="31">
        <f t="shared" si="1"/>
        <v>1.5389999999998594</v>
      </c>
      <c r="J38" s="11">
        <f t="shared" si="2"/>
        <v>9.7010000000002208</v>
      </c>
      <c r="K38" s="11">
        <f t="shared" si="3"/>
        <v>12.310999999999538</v>
      </c>
      <c r="L38" s="31">
        <f t="shared" si="4"/>
        <v>22.011999999999759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707.00700000000052</v>
      </c>
      <c r="C40" s="33">
        <f>'Ind T1'!C14</f>
        <v>738.29900000000021</v>
      </c>
      <c r="D40" s="33">
        <f>'Ind T1'!D14</f>
        <v>722.01099999999974</v>
      </c>
      <c r="E40" s="33">
        <f>'Ind T1'!E14</f>
        <v>741.00700000000052</v>
      </c>
      <c r="F40" s="33">
        <f>'Ind T1'!F14</f>
        <v>772.74899999999968</v>
      </c>
      <c r="G40" s="24"/>
      <c r="H40" s="34">
        <f t="shared" si="0"/>
        <v>31.291999999999689</v>
      </c>
      <c r="I40" s="34">
        <f>D40-C40</f>
        <v>-16.288000000000466</v>
      </c>
      <c r="J40" s="34">
        <f>E40-D40</f>
        <v>18.996000000000777</v>
      </c>
      <c r="K40" s="34">
        <f>F40-E40</f>
        <v>31.741999999999166</v>
      </c>
      <c r="L40" s="205">
        <f t="shared" si="4"/>
        <v>50.737999999999943</v>
      </c>
    </row>
    <row r="44" spans="1:12" ht="15.75" x14ac:dyDescent="0.25">
      <c r="A44" s="19" t="str">
        <f>CONCATENATE(A1," (Continued)")</f>
        <v>Industry Table 4  Employment by Industry Group in Sector (SIC 2007), 2015-2035, Lancashire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1.8073753158202477</v>
      </c>
      <c r="C50" s="44">
        <f t="shared" ref="B50:E54" si="17">IF(AND(D$5-C$5 &lt;&gt; 0,C7&lt;&gt;0,D7&lt;&gt;0),(EXP(LN(D7/C7)/(D$5-C$5))-1)*100,0)</f>
        <v>-3.8920634920633912</v>
      </c>
      <c r="D50" s="44">
        <f t="shared" si="17"/>
        <v>0.19085364306659081</v>
      </c>
      <c r="E50" s="44">
        <f t="shared" si="17"/>
        <v>8.863918944757021E-2</v>
      </c>
      <c r="F50" s="44">
        <f>IF(AND(F$5-D$5 &lt;&gt; 0,D7&lt;&gt;0,F7&lt;&gt;0),(EXP(LN(F7/D7)/(F$5-D$5))-1)*100,0)</f>
        <v>0.12269908218329739</v>
      </c>
      <c r="H50" s="44">
        <f>(B7/B$40)*100</f>
        <v>2.0736711234825105</v>
      </c>
      <c r="I50" s="44">
        <f>(C7/C$40)*100</f>
        <v>2.1332820442666183</v>
      </c>
      <c r="J50" s="44">
        <f>(D7/D$40)*100</f>
        <v>2.0965054549030455</v>
      </c>
      <c r="K50" s="44">
        <f>(E7/E$40)*100</f>
        <v>2.0623286959502369</v>
      </c>
      <c r="L50" s="44">
        <f>(F7/F$40)*100</f>
        <v>1.995214487498526</v>
      </c>
    </row>
    <row r="51" spans="1:12" x14ac:dyDescent="0.2">
      <c r="A51" t="str">
        <f>A8</f>
        <v>Agriculture</v>
      </c>
      <c r="B51" s="40">
        <f t="shared" si="17"/>
        <v>2.7791708878807109</v>
      </c>
      <c r="C51" s="44">
        <f t="shared" si="17"/>
        <v>-0.14816810344826514</v>
      </c>
      <c r="D51" s="40">
        <f t="shared" si="17"/>
        <v>0.57872074807601148</v>
      </c>
      <c r="E51" s="40">
        <f t="shared" si="17"/>
        <v>0.22830846238446334</v>
      </c>
      <c r="F51" s="44">
        <f t="shared" ref="F51:F83" si="18">IF(AND(F$5-D$5 &lt;&gt; 0,D8&lt;&gt;0,F8&lt;&gt;0),(EXP(LN(F8/D8)/(F$5-D$5))-1)*100,0)</f>
        <v>0.34497670019815185</v>
      </c>
      <c r="H51" s="40">
        <f t="shared" ref="H51:L54" si="19">(B8/B$7)*100</f>
        <v>45.378896391787762</v>
      </c>
      <c r="I51" s="40">
        <f t="shared" si="19"/>
        <v>47.13650793650794</v>
      </c>
      <c r="J51" s="40">
        <f t="shared" si="19"/>
        <v>48.972715861795564</v>
      </c>
      <c r="K51" s="40">
        <f t="shared" si="19"/>
        <v>49.928019892684198</v>
      </c>
      <c r="L51" s="40">
        <f t="shared" si="19"/>
        <v>50.629134777532691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-6.0348479781316193</v>
      </c>
      <c r="C52" s="44">
        <f t="shared" si="17"/>
        <v>-8.1151832460732098</v>
      </c>
      <c r="D52" s="40">
        <f t="shared" si="17"/>
        <v>-4.0131403494603539</v>
      </c>
      <c r="E52" s="40">
        <f t="shared" si="17"/>
        <v>-2.9039959537194404</v>
      </c>
      <c r="F52" s="44">
        <f t="shared" si="18"/>
        <v>-3.2751275268872115</v>
      </c>
      <c r="H52" s="40">
        <f t="shared" si="19"/>
        <v>3.3422003956073891</v>
      </c>
      <c r="I52" s="40">
        <f t="shared" si="19"/>
        <v>2.4253968253968274</v>
      </c>
      <c r="J52" s="40">
        <f t="shared" si="19"/>
        <v>2.3188214309308335</v>
      </c>
      <c r="K52" s="40">
        <f t="shared" si="19"/>
        <v>1.8714827902107063</v>
      </c>
      <c r="L52" s="40">
        <f t="shared" si="19"/>
        <v>1.3815021403554306</v>
      </c>
    </row>
    <row r="53" spans="1:12" x14ac:dyDescent="0.2">
      <c r="A53" t="str">
        <f>A10</f>
        <v>Electricity and gas</v>
      </c>
      <c r="B53" s="40">
        <f t="shared" si="17"/>
        <v>0.78161474560387578</v>
      </c>
      <c r="C53" s="44">
        <f t="shared" si="17"/>
        <v>-4.7527788424682971</v>
      </c>
      <c r="D53" s="40">
        <f t="shared" si="17"/>
        <v>-0.71850043650427686</v>
      </c>
      <c r="E53" s="40">
        <f t="shared" si="17"/>
        <v>-0.18085572472217315</v>
      </c>
      <c r="F53" s="44">
        <f t="shared" si="18"/>
        <v>-0.36039335667925609</v>
      </c>
      <c r="H53" s="40">
        <f t="shared" si="19"/>
        <v>17.249846531614459</v>
      </c>
      <c r="I53" s="40">
        <f t="shared" si="19"/>
        <v>16.565079365079377</v>
      </c>
      <c r="J53" s="40">
        <f t="shared" si="19"/>
        <v>16.416727224681253</v>
      </c>
      <c r="K53" s="40">
        <f t="shared" si="19"/>
        <v>15.685119748724006</v>
      </c>
      <c r="L53" s="40">
        <f t="shared" si="19"/>
        <v>15.267868724867096</v>
      </c>
    </row>
    <row r="54" spans="1:12" x14ac:dyDescent="0.2">
      <c r="A54" t="str">
        <f>A11</f>
        <v>Water and sewerage</v>
      </c>
      <c r="B54" s="40">
        <f t="shared" si="17"/>
        <v>1.6904642315443974</v>
      </c>
      <c r="C54" s="44">
        <f t="shared" si="17"/>
        <v>-8.3786316776004899</v>
      </c>
      <c r="D54" s="40">
        <f t="shared" si="17"/>
        <v>0.32924865158430183</v>
      </c>
      <c r="E54" s="40">
        <f t="shared" si="17"/>
        <v>0.15190567181002645</v>
      </c>
      <c r="F54" s="44">
        <f t="shared" si="18"/>
        <v>0.21098514065271967</v>
      </c>
      <c r="H54" s="40">
        <f t="shared" si="19"/>
        <v>34.029056680990379</v>
      </c>
      <c r="I54" s="40">
        <f t="shared" si="19"/>
        <v>33.873015873015852</v>
      </c>
      <c r="J54" s="40">
        <f t="shared" si="19"/>
        <v>32.291735482592365</v>
      </c>
      <c r="K54" s="40">
        <f t="shared" si="19"/>
        <v>32.515377568381091</v>
      </c>
      <c r="L54" s="40">
        <f t="shared" si="19"/>
        <v>32.721494357244794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1.1615331303710397</v>
      </c>
      <c r="C56" s="44">
        <f t="shared" si="20"/>
        <v>-4.2201185525965856</v>
      </c>
      <c r="D56" s="44">
        <f t="shared" si="20"/>
        <v>-1.1573220716450172</v>
      </c>
      <c r="E56" s="44">
        <f t="shared" si="20"/>
        <v>-0.82508977324702304</v>
      </c>
      <c r="F56" s="44">
        <f t="shared" si="18"/>
        <v>-0.93595776626160809</v>
      </c>
      <c r="H56" s="44">
        <f>(B13/B$40)*100</f>
        <v>12.212326044862333</v>
      </c>
      <c r="I56" s="44">
        <f>(C13/C$40)*100</f>
        <v>12.2476124171914</v>
      </c>
      <c r="J56" s="44">
        <f>(D13/D$40)*100</f>
        <v>11.995385111861186</v>
      </c>
      <c r="K56" s="44">
        <f>(E13/E$40)*100</f>
        <v>11.027021337180344</v>
      </c>
      <c r="L56" s="44">
        <f>(F13/F$40)*100</f>
        <v>9.7333027930155698</v>
      </c>
    </row>
    <row r="57" spans="1:12" x14ac:dyDescent="0.2">
      <c r="A57" t="str">
        <f>A14</f>
        <v>Food drink and tobacco</v>
      </c>
      <c r="B57" s="40">
        <f t="shared" si="20"/>
        <v>0.9273681373593412</v>
      </c>
      <c r="C57" s="44">
        <f t="shared" si="20"/>
        <v>-1.2258275975091659</v>
      </c>
      <c r="D57" s="40">
        <f t="shared" si="20"/>
        <v>-0.33539866989437117</v>
      </c>
      <c r="E57" s="40">
        <f t="shared" si="20"/>
        <v>-0.76625466473150272</v>
      </c>
      <c r="F57" s="44">
        <f t="shared" si="18"/>
        <v>-0.62284335577234007</v>
      </c>
      <c r="H57" s="40">
        <f t="shared" ref="H57:L59" si="21">(B14/B$13)*100</f>
        <v>17.027634291538334</v>
      </c>
      <c r="I57" s="40">
        <f t="shared" si="21"/>
        <v>16.870521100592789</v>
      </c>
      <c r="J57" s="40">
        <f t="shared" si="21"/>
        <v>17.397930907075544</v>
      </c>
      <c r="K57" s="40">
        <f t="shared" si="21"/>
        <v>18.133421448764565</v>
      </c>
      <c r="L57" s="40">
        <f t="shared" si="21"/>
        <v>18.241284867178987</v>
      </c>
    </row>
    <row r="58" spans="1:12" x14ac:dyDescent="0.2">
      <c r="A58" t="str">
        <f>A15</f>
        <v>Engineering</v>
      </c>
      <c r="B58" s="40">
        <f t="shared" si="20"/>
        <v>-0.92814431602264991</v>
      </c>
      <c r="C58" s="44">
        <f t="shared" si="20"/>
        <v>-7.9218520005355231</v>
      </c>
      <c r="D58" s="40">
        <f t="shared" si="20"/>
        <v>1.4594617041329139</v>
      </c>
      <c r="E58" s="40">
        <f t="shared" si="20"/>
        <v>-0.3990893444959065</v>
      </c>
      <c r="F58" s="44">
        <f t="shared" si="18"/>
        <v>0.21661373645585069</v>
      </c>
      <c r="H58" s="40">
        <f t="shared" si="21"/>
        <v>8.9840402121794831</v>
      </c>
      <c r="I58" s="40">
        <f t="shared" si="21"/>
        <v>8.2643988321684567</v>
      </c>
      <c r="J58" s="40">
        <f t="shared" si="21"/>
        <v>7.9449935340845883</v>
      </c>
      <c r="K58" s="40">
        <f t="shared" si="21"/>
        <v>9.0538605573300845</v>
      </c>
      <c r="L58" s="40">
        <f t="shared" si="21"/>
        <v>9.4503682825005928</v>
      </c>
    </row>
    <row r="59" spans="1:12" x14ac:dyDescent="0.2">
      <c r="A59" t="str">
        <f>A16</f>
        <v>Rest of manufacturing</v>
      </c>
      <c r="B59" s="40">
        <f t="shared" si="20"/>
        <v>1.4598991507401626</v>
      </c>
      <c r="C59" s="44">
        <f t="shared" si="20"/>
        <v>-4.4862325691324205</v>
      </c>
      <c r="D59" s="40">
        <f t="shared" si="20"/>
        <v>-1.6505904424461759</v>
      </c>
      <c r="E59" s="40">
        <f t="shared" si="20"/>
        <v>-0.89400297113267913</v>
      </c>
      <c r="F59" s="44">
        <f t="shared" si="18"/>
        <v>-1.1468432954052199</v>
      </c>
      <c r="H59" s="40">
        <f t="shared" si="21"/>
        <v>73.988325496282187</v>
      </c>
      <c r="I59" s="40">
        <f t="shared" si="21"/>
        <v>74.86508006723875</v>
      </c>
      <c r="J59" s="40">
        <f t="shared" si="21"/>
        <v>74.657075558839864</v>
      </c>
      <c r="K59" s="40">
        <f t="shared" si="21"/>
        <v>72.812717993905352</v>
      </c>
      <c r="L59" s="40">
        <f t="shared" si="21"/>
        <v>72.308346850320419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3.0248411820791743</v>
      </c>
      <c r="C61" s="44">
        <f>IF(AND(D$5-C$5 &lt;&gt; 0,C18&lt;&gt;0,D18&lt;&gt;0),(EXP(LN(D18/C18)/(D$5-C$5))-1)*100,0)</f>
        <v>-2.4397489695124008</v>
      </c>
      <c r="D61" s="44">
        <f>IF(AND(E$5-D$5 &lt;&gt; 0,D18&lt;&gt;0,E18&lt;&gt;0),(EXP(LN(E18/D18)/(E$5-D$5))-1)*100,0)</f>
        <v>0.13097497546841197</v>
      </c>
      <c r="E61" s="44">
        <f>IF(AND(F$5-E$5 &lt;&gt; 0,E18&lt;&gt;0,F18&lt;&gt;0),(EXP(LN(F18/E18)/(F$5-E$5))-1)*100,0)</f>
        <v>0.32293385415513853</v>
      </c>
      <c r="F61" s="44">
        <f t="shared" si="18"/>
        <v>0.25890670715684738</v>
      </c>
      <c r="H61" s="44">
        <f>(B18/B$40)*100</f>
        <v>6.7617435188053134</v>
      </c>
      <c r="I61" s="44">
        <f>(C18/C$40)*100</f>
        <v>7.294876466038815</v>
      </c>
      <c r="J61" s="44">
        <f>(D18/D$40)*100</f>
        <v>7.2774514515706752</v>
      </c>
      <c r="K61" s="44">
        <f>(E18/E$40)*100</f>
        <v>7.137449443797415</v>
      </c>
      <c r="L61" s="44">
        <f>(F18/F$40)*100</f>
        <v>7.0685306613143526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2.3665826849338822</v>
      </c>
      <c r="C63" s="44">
        <f t="shared" si="22"/>
        <v>-2.9480993866470406</v>
      </c>
      <c r="D63" s="44">
        <f t="shared" si="22"/>
        <v>0.61540692148462917</v>
      </c>
      <c r="E63" s="44">
        <f t="shared" si="22"/>
        <v>0.42096003472942289</v>
      </c>
      <c r="F63" s="44">
        <f t="shared" si="18"/>
        <v>0.4857338740418049</v>
      </c>
      <c r="H63" s="44">
        <f>(B20/B$40)*100</f>
        <v>26.376825123372207</v>
      </c>
      <c r="I63" s="44">
        <f>(C20/C$40)*100</f>
        <v>27.736188183920085</v>
      </c>
      <c r="J63" s="44">
        <f>(D20/D$40)*100</f>
        <v>27.525757917815646</v>
      </c>
      <c r="K63" s="44">
        <f>(E20/E$40)*100</f>
        <v>27.65560919127622</v>
      </c>
      <c r="L63" s="44">
        <f>(F20/F$40)*100</f>
        <v>27.657363516484679</v>
      </c>
    </row>
    <row r="64" spans="1:12" x14ac:dyDescent="0.2">
      <c r="A64" t="str">
        <f>A21</f>
        <v>Wholesale and retail trade</v>
      </c>
      <c r="B64" s="40">
        <f t="shared" si="22"/>
        <v>2.4229891388584335</v>
      </c>
      <c r="C64" s="44">
        <f t="shared" si="22"/>
        <v>-4.0704973046599147</v>
      </c>
      <c r="D64" s="40">
        <f t="shared" si="22"/>
        <v>0.21495538265940972</v>
      </c>
      <c r="E64" s="40">
        <f t="shared" si="22"/>
        <v>0.15853854331255857</v>
      </c>
      <c r="F64" s="44">
        <f t="shared" si="18"/>
        <v>0.17734062661969308</v>
      </c>
      <c r="H64" s="40">
        <f t="shared" ref="H64:L66" si="23">(B21/B$20)*100</f>
        <v>59.386227384361334</v>
      </c>
      <c r="I64" s="40">
        <f t="shared" si="23"/>
        <v>59.517228581474455</v>
      </c>
      <c r="J64" s="40">
        <f t="shared" si="23"/>
        <v>58.828916317381072</v>
      </c>
      <c r="K64" s="40">
        <f t="shared" si="23"/>
        <v>57.667496218220869</v>
      </c>
      <c r="L64" s="40">
        <f t="shared" si="23"/>
        <v>56.178119239011416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6.932940366132323</v>
      </c>
      <c r="C65" s="44">
        <f t="shared" si="22"/>
        <v>-1.5838339705081306</v>
      </c>
      <c r="D65" s="40">
        <f t="shared" si="22"/>
        <v>1.2605336780527665</v>
      </c>
      <c r="E65" s="40">
        <f t="shared" si="22"/>
        <v>0.19066866792776249</v>
      </c>
      <c r="F65" s="44">
        <f t="shared" si="18"/>
        <v>0.54602844530176053</v>
      </c>
      <c r="H65" s="40">
        <f t="shared" si="23"/>
        <v>14.267558958849442</v>
      </c>
      <c r="I65" s="40">
        <f t="shared" si="23"/>
        <v>16.98880728210337</v>
      </c>
      <c r="J65" s="40">
        <f t="shared" si="23"/>
        <v>17.227620145014306</v>
      </c>
      <c r="K65" s="40">
        <f t="shared" si="23"/>
        <v>17.787049236324606</v>
      </c>
      <c r="L65" s="40">
        <f t="shared" si="23"/>
        <v>17.383329746118818</v>
      </c>
    </row>
    <row r="66" spans="1:12" x14ac:dyDescent="0.2">
      <c r="A66" t="str">
        <f>A23</f>
        <v>Accommodation and food</v>
      </c>
      <c r="B66" s="40">
        <f t="shared" si="22"/>
        <v>-0.52413404807961639</v>
      </c>
      <c r="C66" s="44">
        <f t="shared" si="22"/>
        <v>-1.091249220536028</v>
      </c>
      <c r="D66" s="40">
        <f t="shared" si="22"/>
        <v>1.1163324450659484</v>
      </c>
      <c r="E66" s="40">
        <f t="shared" si="22"/>
        <v>1.1698313486504075</v>
      </c>
      <c r="F66" s="44">
        <f t="shared" si="18"/>
        <v>1.1519952364899</v>
      </c>
      <c r="H66" s="40">
        <f t="shared" si="23"/>
        <v>26.346213656789217</v>
      </c>
      <c r="I66" s="40">
        <f t="shared" si="23"/>
        <v>23.493964136422175</v>
      </c>
      <c r="J66" s="40">
        <f t="shared" si="23"/>
        <v>23.943463537604632</v>
      </c>
      <c r="K66" s="40">
        <f t="shared" si="23"/>
        <v>24.545454545454518</v>
      </c>
      <c r="L66" s="40">
        <f t="shared" si="23"/>
        <v>26.438551014869766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0.50348522886374258</v>
      </c>
      <c r="C68" s="44">
        <f t="shared" si="24"/>
        <v>-5.1219469368405708</v>
      </c>
      <c r="D68" s="44">
        <f t="shared" si="24"/>
        <v>0.51652992563135935</v>
      </c>
      <c r="E68" s="44">
        <f t="shared" si="24"/>
        <v>0.52347151285332405</v>
      </c>
      <c r="F68" s="44">
        <f t="shared" si="18"/>
        <v>0.52115759718318611</v>
      </c>
      <c r="H68" s="44">
        <f>(B25/B$40)*100</f>
        <v>23.685055452067669</v>
      </c>
      <c r="I68" s="44">
        <f>(C25/C$40)*100</f>
        <v>23.141437276767292</v>
      </c>
      <c r="J68" s="44">
        <f>(D25/D$40)*100</f>
        <v>22.451458495784696</v>
      </c>
      <c r="K68" s="44">
        <f>(E25/E$40)*100</f>
        <v>22.446751515167872</v>
      </c>
      <c r="L68" s="44">
        <f>(F25/F$40)*100</f>
        <v>22.678385866562131</v>
      </c>
    </row>
    <row r="69" spans="1:12" x14ac:dyDescent="0.2">
      <c r="A69" t="str">
        <f>A26</f>
        <v>Media</v>
      </c>
      <c r="B69" s="40">
        <f t="shared" si="24"/>
        <v>8.5095734194718951</v>
      </c>
      <c r="C69" s="44">
        <f t="shared" si="24"/>
        <v>-15.471132216945705</v>
      </c>
      <c r="D69" s="40">
        <f t="shared" si="24"/>
        <v>-0.14233244757507757</v>
      </c>
      <c r="E69" s="40">
        <f t="shared" si="24"/>
        <v>0.22988829352501572</v>
      </c>
      <c r="F69" s="44">
        <f t="shared" si="18"/>
        <v>0.10566080604428318</v>
      </c>
      <c r="H69" s="40">
        <f t="shared" ref="H69:L71" si="25">(B26/B$25)*100</f>
        <v>1.7234480905317866</v>
      </c>
      <c r="I69" s="40">
        <f t="shared" si="25"/>
        <v>2.3417791902980936</v>
      </c>
      <c r="J69" s="40">
        <f t="shared" si="25"/>
        <v>2.0863406990660258</v>
      </c>
      <c r="K69" s="40">
        <f t="shared" si="25"/>
        <v>2.0188538585479661</v>
      </c>
      <c r="L69" s="40">
        <f t="shared" si="25"/>
        <v>1.9606612381381696</v>
      </c>
    </row>
    <row r="70" spans="1:12" x14ac:dyDescent="0.2">
      <c r="A70" t="str">
        <f>A27</f>
        <v>Information technology</v>
      </c>
      <c r="B70" s="40">
        <f t="shared" si="24"/>
        <v>-5.4745259425336146</v>
      </c>
      <c r="C70" s="44">
        <f t="shared" si="24"/>
        <v>-10.589751364463428</v>
      </c>
      <c r="D70" s="40">
        <f t="shared" si="24"/>
        <v>1.7882192124394125</v>
      </c>
      <c r="E70" s="40">
        <f t="shared" si="24"/>
        <v>0.97487867027339359</v>
      </c>
      <c r="F70" s="44">
        <f t="shared" si="18"/>
        <v>1.2452674954218645</v>
      </c>
      <c r="H70" s="40">
        <f t="shared" si="25"/>
        <v>9.8677256576393706</v>
      </c>
      <c r="I70" s="40">
        <f t="shared" si="25"/>
        <v>7.7212574552392956</v>
      </c>
      <c r="J70" s="40">
        <f t="shared" si="25"/>
        <v>7.2762828342648422</v>
      </c>
      <c r="K70" s="40">
        <f t="shared" si="25"/>
        <v>7.7483587042781759</v>
      </c>
      <c r="L70" s="40">
        <f t="shared" si="25"/>
        <v>8.1034197447031655</v>
      </c>
    </row>
    <row r="71" spans="1:12" x14ac:dyDescent="0.2">
      <c r="A71" t="str">
        <f>A28</f>
        <v>Finance and insurance</v>
      </c>
      <c r="B71" s="40">
        <f t="shared" si="24"/>
        <v>2.3288966367940755</v>
      </c>
      <c r="C71" s="44">
        <f t="shared" si="24"/>
        <v>-3.9854359378072357</v>
      </c>
      <c r="D71" s="40">
        <f t="shared" si="24"/>
        <v>7.5728202421565527E-2</v>
      </c>
      <c r="E71" s="40">
        <f t="shared" si="24"/>
        <v>-0.22588866882440328</v>
      </c>
      <c r="F71" s="44">
        <f t="shared" si="18"/>
        <v>-0.1254508516067121</v>
      </c>
      <c r="H71" s="40">
        <f t="shared" si="25"/>
        <v>5.5346212415275806</v>
      </c>
      <c r="I71" s="40">
        <f t="shared" si="25"/>
        <v>5.9478030821817409</v>
      </c>
      <c r="J71" s="40">
        <f t="shared" si="25"/>
        <v>6.0190497341180311</v>
      </c>
      <c r="K71" s="40">
        <f t="shared" si="25"/>
        <v>5.8882235528942122</v>
      </c>
      <c r="L71" s="40">
        <f t="shared" si="25"/>
        <v>5.4637169252540607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-4.0517288746872886</v>
      </c>
      <c r="C72" s="44">
        <f t="shared" si="27"/>
        <v>-0.77420845851633446</v>
      </c>
      <c r="D72" s="40">
        <f t="shared" si="27"/>
        <v>0.45010475102058578</v>
      </c>
      <c r="E72" s="40">
        <f t="shared" si="27"/>
        <v>1.2065365303318032</v>
      </c>
      <c r="F72" s="44">
        <f t="shared" si="18"/>
        <v>0.95376179610893175</v>
      </c>
      <c r="H72" s="40">
        <f t="shared" ref="H72:L72" si="28">(B29/B$25)*100</f>
        <v>6.0977576065211485</v>
      </c>
      <c r="I72" s="40">
        <f t="shared" si="28"/>
        <v>5.0651729849636808</v>
      </c>
      <c r="J72" s="40">
        <f t="shared" si="28"/>
        <v>5.2972819582731887</v>
      </c>
      <c r="K72" s="40">
        <f t="shared" si="28"/>
        <v>5.2798018420989283</v>
      </c>
      <c r="L72" s="40">
        <f t="shared" si="28"/>
        <v>5.6497400811426157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-0.16654336206967102</v>
      </c>
      <c r="C73" s="44">
        <f t="shared" si="29"/>
        <v>5.1249242373220705</v>
      </c>
      <c r="D73" s="40">
        <f t="shared" si="29"/>
        <v>0.90633425117314648</v>
      </c>
      <c r="E73" s="40">
        <f t="shared" si="29"/>
        <v>0.49582159868748477</v>
      </c>
      <c r="F73" s="44">
        <f t="shared" si="18"/>
        <v>0.63247324986899223</v>
      </c>
      <c r="H73" s="40">
        <f t="shared" ref="H73:L73" si="30">(B30/B$25)*100</f>
        <v>26.780329043623642</v>
      </c>
      <c r="I73" s="40">
        <f t="shared" si="30"/>
        <v>26.073291074783633</v>
      </c>
      <c r="J73" s="40">
        <f t="shared" si="30"/>
        <v>28.889217899840848</v>
      </c>
      <c r="K73" s="40">
        <f t="shared" si="30"/>
        <v>29.453743116177357</v>
      </c>
      <c r="L73" s="40">
        <f t="shared" si="30"/>
        <v>29.372828065530349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2.2126043827768171</v>
      </c>
      <c r="C74" s="44">
        <f t="shared" si="31"/>
        <v>-11.888667992047864</v>
      </c>
      <c r="D74" s="40">
        <f t="shared" si="31"/>
        <v>1.0611729901269129</v>
      </c>
      <c r="E74" s="40">
        <f t="shared" si="31"/>
        <v>0.69225673546506883</v>
      </c>
      <c r="F74" s="44">
        <f t="shared" si="18"/>
        <v>0.81507894360044464</v>
      </c>
      <c r="H74" s="40">
        <f>(B31/B$25)*100</f>
        <v>27.520229315338472</v>
      </c>
      <c r="I74" s="40">
        <f t="shared" ref="I74:L74" si="32">(C31/C$25)*100</f>
        <v>29.440513189701061</v>
      </c>
      <c r="J74" s="40">
        <f t="shared" si="32"/>
        <v>27.340810107216413</v>
      </c>
      <c r="K74" s="40">
        <f t="shared" si="32"/>
        <v>28.089603924680727</v>
      </c>
      <c r="L74" s="40">
        <f t="shared" si="32"/>
        <v>28.564825646088121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4.2970928712496637</v>
      </c>
      <c r="C75" s="44">
        <f t="shared" si="33"/>
        <v>-7.019021200713393</v>
      </c>
      <c r="D75" s="40">
        <f t="shared" si="33"/>
        <v>-1.3406742611633216</v>
      </c>
      <c r="E75" s="40">
        <f t="shared" si="33"/>
        <v>0.44794602241555737</v>
      </c>
      <c r="F75" s="44">
        <f t="shared" si="18"/>
        <v>-0.15183494027158906</v>
      </c>
      <c r="H75" s="40">
        <f t="shared" ref="H75:L75" si="34">(B32/B$25)*100</f>
        <v>10.18840882625182</v>
      </c>
      <c r="I75" s="40">
        <f t="shared" si="34"/>
        <v>11.816005572041451</v>
      </c>
      <c r="J75" s="40">
        <f t="shared" si="34"/>
        <v>11.579746085797824</v>
      </c>
      <c r="K75" s="40">
        <f t="shared" si="34"/>
        <v>10.548781954163958</v>
      </c>
      <c r="L75" s="40">
        <f t="shared" si="34"/>
        <v>10.469794062095229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-0.94522856735240746</v>
      </c>
      <c r="C76" s="44">
        <f t="shared" si="35"/>
        <v>-5.8003937604118816</v>
      </c>
      <c r="D76" s="40">
        <f t="shared" si="35"/>
        <v>-0.44226556014503871</v>
      </c>
      <c r="E76" s="40">
        <f t="shared" si="35"/>
        <v>5.4790167371976395E-4</v>
      </c>
      <c r="F76" s="44">
        <f t="shared" si="18"/>
        <v>-0.14727499281221856</v>
      </c>
      <c r="H76" s="40">
        <f t="shared" ref="H76:L76" si="36">(B33/B$25)*100</f>
        <v>12.287480218566181</v>
      </c>
      <c r="I76" s="40">
        <f t="shared" si="36"/>
        <v>11.594177450791028</v>
      </c>
      <c r="J76" s="40">
        <f t="shared" si="36"/>
        <v>11.511270681422827</v>
      </c>
      <c r="K76" s="40">
        <f t="shared" si="36"/>
        <v>10.972633047158682</v>
      </c>
      <c r="L76" s="40">
        <f t="shared" si="36"/>
        <v>10.415014237048279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-0.19874895601956766</v>
      </c>
      <c r="C78" s="44">
        <f t="shared" ref="C78:C83" si="38">IF(AND(D$5-C$5 &lt;&gt; 0,C35&lt;&gt;0,D35&lt;&gt;0),(EXP(LN(D35/C35)/(D$5-C$5))-1)*100,0)</f>
        <v>2.0938817003720134</v>
      </c>
      <c r="D78" s="44">
        <f t="shared" si="37"/>
        <v>1.2246557692203952</v>
      </c>
      <c r="E78" s="44">
        <f t="shared" si="37"/>
        <v>0.81806495302176874</v>
      </c>
      <c r="F78" s="44">
        <f t="shared" si="18"/>
        <v>0.95341343812063162</v>
      </c>
      <c r="H78" s="44">
        <f>(B35/B$40)*100</f>
        <v>28.890378737409968</v>
      </c>
      <c r="I78" s="44">
        <f>(C35/C$40)*100</f>
        <v>27.446603611815799</v>
      </c>
      <c r="J78" s="44">
        <f>(D35/D$40)*100</f>
        <v>28.653441568064736</v>
      </c>
      <c r="K78" s="44">
        <f>(E35/E$40)*100</f>
        <v>29.670839816627907</v>
      </c>
      <c r="L78" s="44">
        <f>(F35/F$40)*100</f>
        <v>30.867202675124727</v>
      </c>
    </row>
    <row r="79" spans="1:12" x14ac:dyDescent="0.2">
      <c r="A79" t="str">
        <f>A36</f>
        <v>Public admin. and defence</v>
      </c>
      <c r="B79" s="40">
        <f t="shared" si="37"/>
        <v>-2.1499549282054886</v>
      </c>
      <c r="C79" s="44">
        <f t="shared" si="38"/>
        <v>4.1848299912816467</v>
      </c>
      <c r="D79" s="40">
        <f t="shared" si="37"/>
        <v>-0.43715874051351022</v>
      </c>
      <c r="E79" s="40">
        <f t="shared" si="37"/>
        <v>0.21090893318416182</v>
      </c>
      <c r="F79" s="44">
        <f t="shared" si="18"/>
        <v>-5.5809803445883155E-3</v>
      </c>
      <c r="H79" s="40">
        <f>(B36/B$35)*100</f>
        <v>17.151431774676063</v>
      </c>
      <c r="I79" s="40">
        <f t="shared" ref="I79:L81" si="39">(C36/C$35)*100</f>
        <v>15.848952318913542</v>
      </c>
      <c r="J79" s="40">
        <f t="shared" si="39"/>
        <v>16.173549045103254</v>
      </c>
      <c r="K79" s="40">
        <f t="shared" si="39"/>
        <v>14.888817127029114</v>
      </c>
      <c r="L79" s="40">
        <f t="shared" si="39"/>
        <v>14.016082104257025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-0.6148005251530253</v>
      </c>
      <c r="C80" s="44">
        <f t="shared" si="38"/>
        <v>2.2199732297345731</v>
      </c>
      <c r="D80" s="40">
        <f t="shared" si="40"/>
        <v>1.2478870470587378</v>
      </c>
      <c r="E80" s="40">
        <f t="shared" si="40"/>
        <v>0.81796783046832466</v>
      </c>
      <c r="F80" s="44">
        <f t="shared" si="18"/>
        <v>0.96107101616160762</v>
      </c>
      <c r="H80" s="40">
        <f>(B37/B$35)*100</f>
        <v>30.741663688392549</v>
      </c>
      <c r="I80" s="40">
        <f t="shared" si="39"/>
        <v>30.232236796652106</v>
      </c>
      <c r="J80" s="40">
        <f t="shared" si="39"/>
        <v>30.269575263073911</v>
      </c>
      <c r="K80" s="40">
        <f t="shared" si="39"/>
        <v>30.304325875658883</v>
      </c>
      <c r="L80" s="40">
        <f t="shared" si="39"/>
        <v>30.30403394179249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0.65775575889666094</v>
      </c>
      <c r="C81" s="44">
        <f t="shared" si="38"/>
        <v>1.4085667215814279</v>
      </c>
      <c r="D81" s="40">
        <f t="shared" si="40"/>
        <v>1.6928084085452433</v>
      </c>
      <c r="E81" s="40">
        <f t="shared" si="40"/>
        <v>0.97751993721655328</v>
      </c>
      <c r="F81" s="44">
        <f t="shared" si="18"/>
        <v>1.2153886498405209</v>
      </c>
      <c r="H81" s="40">
        <f>(B38/B$35)*100</f>
        <v>52.106904536931388</v>
      </c>
      <c r="I81" s="40">
        <f t="shared" si="39"/>
        <v>53.918810884434343</v>
      </c>
      <c r="J81" s="40">
        <f t="shared" si="39"/>
        <v>53.556875691822846</v>
      </c>
      <c r="K81" s="40">
        <f t="shared" si="39"/>
        <v>54.806856997311989</v>
      </c>
      <c r="L81" s="40">
        <f t="shared" si="39"/>
        <v>55.679883953950494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1.0885906143612845</v>
      </c>
      <c r="C83" s="206">
        <f t="shared" si="38"/>
        <v>-2.206152249969251</v>
      </c>
      <c r="D83" s="43">
        <f>IF(AND(E$5-D$5 &lt;&gt; 0,D40&lt;&gt;0,E40&lt;&gt;0),(EXP(LN(E40/D40)/(E$5-D$5))-1)*100,0)</f>
        <v>0.52074514294226937</v>
      </c>
      <c r="E83" s="43">
        <f>IF(AND(F$5-E$5 &lt;&gt; 0,E40&lt;&gt;0,F40&lt;&gt;0),(EXP(LN(F40/E40)/(F$5-E$5))-1)*100,0)</f>
        <v>0.42032303962924455</v>
      </c>
      <c r="F83" s="206">
        <f t="shared" si="18"/>
        <v>0.45378592205260748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0.6410695271736877</v>
      </c>
      <c r="C89" s="44">
        <f>IF(AND(F$5-D$5 &lt;&gt; 0,D7&lt;&gt;0,F7&lt;&gt;0),(EXP(LN(F7/D7)/(F$5-D$5))-1)*100,0)</f>
        <v>0.12269908218329739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2.1869167030996506</v>
      </c>
      <c r="C90" s="44">
        <f t="shared" ref="C90:C122" si="43">IF(AND(F$5-D$5 &lt;&gt; 0,D8&lt;&gt;0,F8&lt;&gt;0),(EXP(LN(F8/D8)/(F$5-D$5))-1)*100,0)</f>
        <v>0.34497670019815185</v>
      </c>
    </row>
    <row r="91" spans="1:12" x14ac:dyDescent="0.2">
      <c r="A91" s="30" t="str">
        <f t="shared" si="41"/>
        <v>Mining and quarrying</v>
      </c>
      <c r="B91" s="44">
        <f t="shared" si="42"/>
        <v>-6.454649343763541</v>
      </c>
      <c r="C91" s="44">
        <f t="shared" si="43"/>
        <v>-3.2751275268872115</v>
      </c>
    </row>
    <row r="92" spans="1:12" x14ac:dyDescent="0.2">
      <c r="A92" s="30" t="str">
        <f t="shared" si="41"/>
        <v>Electricity and gas</v>
      </c>
      <c r="B92" s="44">
        <f t="shared" si="42"/>
        <v>-0.35041078620470234</v>
      </c>
      <c r="C92" s="44">
        <f t="shared" si="43"/>
        <v>-0.36039335667925609</v>
      </c>
    </row>
    <row r="93" spans="1:12" x14ac:dyDescent="0.2">
      <c r="A93" s="30" t="str">
        <f t="shared" si="41"/>
        <v>Water and sewerage</v>
      </c>
      <c r="B93" s="44">
        <f t="shared" si="42"/>
        <v>-0.40820988925297508</v>
      </c>
      <c r="C93" s="44">
        <f t="shared" si="43"/>
        <v>0.21098514065271967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6.1539647098918238E-2</v>
      </c>
      <c r="C95" s="44">
        <f t="shared" si="43"/>
        <v>-0.93595776626160809</v>
      </c>
    </row>
    <row r="96" spans="1:12" x14ac:dyDescent="0.2">
      <c r="A96" s="30" t="str">
        <f t="shared" si="41"/>
        <v>Food drink and tobacco</v>
      </c>
      <c r="B96" s="44">
        <f t="shared" si="42"/>
        <v>0.49300631413911056</v>
      </c>
      <c r="C96" s="44">
        <f t="shared" si="43"/>
        <v>-0.62284335577234007</v>
      </c>
    </row>
    <row r="97" spans="1:3" x14ac:dyDescent="0.2">
      <c r="A97" s="30" t="str">
        <f t="shared" si="41"/>
        <v>Engineering</v>
      </c>
      <c r="B97" s="44">
        <f t="shared" si="42"/>
        <v>-2.3681422305695587</v>
      </c>
      <c r="C97" s="44">
        <f t="shared" si="43"/>
        <v>0.21661373645585069</v>
      </c>
    </row>
    <row r="98" spans="1:3" x14ac:dyDescent="0.2">
      <c r="A98" s="30" t="str">
        <f t="shared" si="41"/>
        <v>Rest of manufacturing</v>
      </c>
      <c r="B98" s="44">
        <f t="shared" si="42"/>
        <v>0.24177222613517291</v>
      </c>
      <c r="C98" s="44">
        <f t="shared" si="43"/>
        <v>-1.1468432954052199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1.9079686468866708</v>
      </c>
      <c r="C100" s="44">
        <f t="shared" si="43"/>
        <v>0.25890670715684738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1.2808583477866176</v>
      </c>
      <c r="C102" s="44">
        <f t="shared" si="43"/>
        <v>0.4857338740418049</v>
      </c>
    </row>
    <row r="103" spans="1:3" x14ac:dyDescent="0.2">
      <c r="A103" s="30" t="str">
        <f t="shared" si="41"/>
        <v>Wholesale and retail trade</v>
      </c>
      <c r="B103" s="44">
        <f t="shared" si="42"/>
        <v>1.0900463360190349</v>
      </c>
      <c r="C103" s="44">
        <f t="shared" si="43"/>
        <v>0.17734062661969308</v>
      </c>
    </row>
    <row r="104" spans="1:3" x14ac:dyDescent="0.2">
      <c r="A104" s="30" t="str">
        <f t="shared" si="41"/>
        <v>Transport and storage</v>
      </c>
      <c r="B104" s="44">
        <f t="shared" si="42"/>
        <v>5.1725722071874758</v>
      </c>
      <c r="C104" s="44">
        <f t="shared" si="43"/>
        <v>0.54602844530176053</v>
      </c>
    </row>
    <row r="105" spans="1:3" x14ac:dyDescent="0.2">
      <c r="A105" s="30" t="str">
        <f t="shared" si="41"/>
        <v>Accommodation and food</v>
      </c>
      <c r="B105" s="44">
        <f t="shared" si="42"/>
        <v>-0.63781662224001723</v>
      </c>
      <c r="C105" s="44">
        <f t="shared" si="43"/>
        <v>1.1519952364899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-0.64767134331428222</v>
      </c>
      <c r="C107" s="44">
        <f t="shared" si="43"/>
        <v>0.52115759718318611</v>
      </c>
    </row>
    <row r="108" spans="1:3" x14ac:dyDescent="0.2">
      <c r="A108" s="30" t="str">
        <f t="shared" si="41"/>
        <v>Media</v>
      </c>
      <c r="B108" s="44">
        <f t="shared" si="42"/>
        <v>3.2227571764306351</v>
      </c>
      <c r="C108" s="44">
        <f t="shared" si="43"/>
        <v>0.10566080604428318</v>
      </c>
    </row>
    <row r="109" spans="1:3" x14ac:dyDescent="0.2">
      <c r="A109" s="30" t="str">
        <f t="shared" si="41"/>
        <v>Information technology</v>
      </c>
      <c r="B109" s="44">
        <f t="shared" si="42"/>
        <v>-6.5204631938922786</v>
      </c>
      <c r="C109" s="44">
        <f t="shared" si="43"/>
        <v>1.2452674954218645</v>
      </c>
    </row>
    <row r="110" spans="1:3" x14ac:dyDescent="0.2">
      <c r="A110" s="30" t="str">
        <f t="shared" si="41"/>
        <v>Finance and insurance</v>
      </c>
      <c r="B110" s="44">
        <f t="shared" si="42"/>
        <v>1.0336530541842359</v>
      </c>
      <c r="C110" s="44">
        <f t="shared" si="43"/>
        <v>-0.1254508516067121</v>
      </c>
    </row>
    <row r="111" spans="1:3" x14ac:dyDescent="0.2">
      <c r="A111" s="30" t="str">
        <f t="shared" si="41"/>
        <v>Real estate</v>
      </c>
      <c r="B111" s="44">
        <f t="shared" si="42"/>
        <v>-3.4050021089621407</v>
      </c>
      <c r="C111" s="44">
        <f t="shared" si="43"/>
        <v>0.95376179610893175</v>
      </c>
    </row>
    <row r="112" spans="1:3" x14ac:dyDescent="0.2">
      <c r="A112" s="30" t="str">
        <f t="shared" si="41"/>
        <v>Professional services</v>
      </c>
      <c r="B112" s="44">
        <f t="shared" si="42"/>
        <v>0.87000117477682437</v>
      </c>
      <c r="C112" s="44">
        <f t="shared" si="43"/>
        <v>0.63247324986899223</v>
      </c>
    </row>
    <row r="113" spans="1:3" x14ac:dyDescent="0.2">
      <c r="A113" s="30" t="str">
        <f t="shared" si="41"/>
        <v>Support services</v>
      </c>
      <c r="B113" s="44">
        <f t="shared" si="42"/>
        <v>-0.77755677983093463</v>
      </c>
      <c r="C113" s="44">
        <f t="shared" si="43"/>
        <v>0.81507894360044464</v>
      </c>
    </row>
    <row r="114" spans="1:3" x14ac:dyDescent="0.2">
      <c r="A114" s="30" t="str">
        <f t="shared" si="41"/>
        <v>Arts and entertainment</v>
      </c>
      <c r="B114" s="44">
        <f t="shared" si="42"/>
        <v>1.9287234923353491</v>
      </c>
      <c r="C114" s="44">
        <f t="shared" si="43"/>
        <v>-0.15183494027158906</v>
      </c>
    </row>
    <row r="115" spans="1:3" x14ac:dyDescent="0.2">
      <c r="A115" s="30" t="str">
        <f t="shared" si="41"/>
        <v>Other services</v>
      </c>
      <c r="B115" s="44">
        <f t="shared" si="42"/>
        <v>-1.9358795069717494</v>
      </c>
      <c r="C115" s="44">
        <f t="shared" si="43"/>
        <v>-0.14727499281221856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0.25562103192879881</v>
      </c>
      <c r="C117" s="44">
        <f t="shared" si="43"/>
        <v>0.95341343812063162</v>
      </c>
    </row>
    <row r="118" spans="1:3" x14ac:dyDescent="0.2">
      <c r="A118" s="30" t="str">
        <f t="shared" si="41"/>
        <v>Public admin. and defence</v>
      </c>
      <c r="B118" s="44">
        <f t="shared" si="42"/>
        <v>-0.91458754828559474</v>
      </c>
      <c r="C118" s="44">
        <f t="shared" si="43"/>
        <v>-5.5809803445883155E-3</v>
      </c>
    </row>
    <row r="119" spans="1:3" x14ac:dyDescent="0.2">
      <c r="A119" s="30" t="str">
        <f t="shared" si="41"/>
        <v>Education</v>
      </c>
      <c r="B119" s="44">
        <f t="shared" si="42"/>
        <v>-5.4205758538428128E-2</v>
      </c>
      <c r="C119" s="44">
        <f t="shared" si="43"/>
        <v>0.96107101616160762</v>
      </c>
    </row>
    <row r="120" spans="1:3" x14ac:dyDescent="0.2">
      <c r="A120" s="30" t="str">
        <f t="shared" si="41"/>
        <v>Health and social work</v>
      </c>
      <c r="B120" s="44">
        <f t="shared" si="42"/>
        <v>0.80747191937537988</v>
      </c>
      <c r="C120" s="44">
        <f t="shared" si="43"/>
        <v>1.2153886498405209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0.42087936780841328</v>
      </c>
      <c r="C122" s="206">
        <f t="shared" si="43"/>
        <v>0.45378592205260748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Lancashire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263.17045025472646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59.609074831469243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52.347334779256386</v>
      </c>
      <c r="G9" s="299" t="str">
        <f>CONCATENATE("(",ROUND((F9/$H11)*100,1),")")</f>
        <v>(7.3)</v>
      </c>
      <c r="H9" s="249">
        <f>SUM(H30,H51,H72,H93,H114,H135,H156,H177,H198,H219,H240,H261,H282,H303,H324,H345,H366,H387,H408,H429,H450,H471)</f>
        <v>375.12685986545199</v>
      </c>
      <c r="I9" s="299" t="str">
        <f>CONCATENATE("(",ROUND((H9/$H11)*100,1),")")</f>
        <v>(52)</v>
      </c>
      <c r="K9" s="249">
        <f>B14-B9</f>
        <v>2.2628762343258586</v>
      </c>
      <c r="L9" s="249">
        <f>D14-D9</f>
        <v>2.2119076455880204</v>
      </c>
      <c r="M9" s="249">
        <f>F14-F9</f>
        <v>0.98199282672129584</v>
      </c>
      <c r="N9" s="249">
        <f>SUM(K9:M9)</f>
        <v>5.4567767066351749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167.93628084852691</v>
      </c>
      <c r="C10" s="299" t="str">
        <f>CONCATENATE("(",ROUND((B10/$H11)*100,1),")")</f>
        <v>(23.3)</v>
      </c>
      <c r="D10" s="249">
        <f t="shared" ref="D10" si="1">SUM(D31,D52,D73,D94,D115,D136,D157,D178,D199,D220,D241,D262,D283,D304,D325,D346,D367,D388,D409,D430,D451,D472)</f>
        <v>150.30413705189639</v>
      </c>
      <c r="E10" s="299" t="str">
        <f>CONCATENATE("(",ROUND((D10/$H11)*100,1),")")</f>
        <v>(20.8)</v>
      </c>
      <c r="F10" s="249">
        <f t="shared" ref="F10" si="2">SUM(F31,F52,F73,F94,F115,F136,F157,F178,F199,F220,F241,F262,F283,F304,F325,F346,F367,F388,F409,F430,F451,F472)</f>
        <v>28.64372223412451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346.88414013454781</v>
      </c>
      <c r="I10" s="299" t="str">
        <f>CONCATENATE("(",ROUND((H10/$H11)*100,1),")")</f>
        <v>(48)</v>
      </c>
      <c r="K10" s="249">
        <f t="shared" ref="K10:K11" si="4">B15-B10</f>
        <v>9.0935717898109374</v>
      </c>
      <c r="L10" s="249">
        <f t="shared" ref="L10:L11" si="5">D15-D10</f>
        <v>3.1702794086713197</v>
      </c>
      <c r="M10" s="249">
        <f t="shared" ref="M10:M11" si="6">F15-F10</f>
        <v>1.2753720948828757</v>
      </c>
      <c r="N10" s="249">
        <f t="shared" ref="N10:N11" si="7">SUM(K10:M10)</f>
        <v>13.539223293365133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431.10673110325331</v>
      </c>
      <c r="C11" s="299" t="str">
        <f>CONCATENATE("(",ROUND((B11/$H11)*100,1),")")</f>
        <v>(59.7)</v>
      </c>
      <c r="D11" s="249">
        <f t="shared" ref="D11" si="8">SUM(D32,D53,D74,D95,D116,D137,D158,D179,D200,D221,D242,D263,D284,D305,D326,D347,D368,D389,D410,D431,D452,D473)</f>
        <v>209.91321188336559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80.991057013380896</v>
      </c>
      <c r="G11" s="299" t="str">
        <f>CONCATENATE("(",ROUND((F11/$H11)*100,1),")")</f>
        <v>(11.2)</v>
      </c>
      <c r="H11" s="249">
        <f t="shared" ref="H11" si="10">SUM(H32,H53,H74,H95,H116,H137,H158,H179,H200,H221,H242,H263,H284,H305,H326,H347,H368,H389,H410,H431,H452,H473)</f>
        <v>722.01099999999985</v>
      </c>
      <c r="I11" s="299" t="str">
        <f>CONCATENATE("(",ROUND((H11/$H11)*100,1),")")</f>
        <v>(100)</v>
      </c>
      <c r="K11" s="249">
        <f t="shared" si="4"/>
        <v>11.356448024136853</v>
      </c>
      <c r="L11" s="249">
        <f t="shared" si="5"/>
        <v>5.3821870542593899</v>
      </c>
      <c r="M11" s="249">
        <f t="shared" si="6"/>
        <v>2.2573649216041645</v>
      </c>
      <c r="N11" s="249">
        <f t="shared" si="7"/>
        <v>18.996000000000407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265.43332648905232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61.820982477057264</v>
      </c>
      <c r="E14" s="299" t="str">
        <f>CONCATENATE("(",ROUND((D14/$H16)*100,1),")")</f>
        <v>(8.3)</v>
      </c>
      <c r="F14" s="249">
        <f t="shared" ref="F14" si="12">SUM(F35,F56,F77,F98,F119,F140,F161,F182,F203,F224,F245,F266,F287,F308,F329,F350,F371,F392,F413,F434,F455,F476)</f>
        <v>53.329327605977682</v>
      </c>
      <c r="G14" s="299" t="str">
        <f>CONCATENATE("(",ROUND((F14/$H16)*100,1),")")</f>
        <v>(7.2)</v>
      </c>
      <c r="H14" s="249">
        <f t="shared" ref="H14" si="13">SUM(H35,H56,H77,H98,H119,H140,H161,H182,H203,H224,H245,H266,H287,H308,H329,H350,H371,H392,H413,H434,H455,H476)</f>
        <v>380.5836365720873</v>
      </c>
      <c r="I14" s="299" t="str">
        <f>CONCATENATE("(",ROUND((H14/$H16)*100,1),")")</f>
        <v>(51.4)</v>
      </c>
      <c r="K14" s="249">
        <f>B19-B14</f>
        <v>3.2643005484675314</v>
      </c>
      <c r="L14" s="249">
        <f>D19-D14</f>
        <v>4.4396534642416796</v>
      </c>
      <c r="M14" s="249">
        <f>F19-F14</f>
        <v>2.4658523277225513</v>
      </c>
      <c r="N14" s="249">
        <f>SUM(K14:M14)</f>
        <v>10.169806340431762</v>
      </c>
    </row>
    <row r="15" spans="1:17" x14ac:dyDescent="0.2">
      <c r="A15" s="282" t="s">
        <v>365</v>
      </c>
      <c r="B15" s="249">
        <f t="shared" si="0"/>
        <v>177.02985263833784</v>
      </c>
      <c r="C15" s="299" t="str">
        <f>CONCATENATE("(",ROUND((B15/$H16)*100,1),")")</f>
        <v>(23.9)</v>
      </c>
      <c r="D15" s="249">
        <f t="shared" ref="D15" si="14">SUM(D36,D57,D78,D99,D120,D141,D162,D183,D204,D225,D246,D267,D288,D309,D330,D351,D372,D393,D414,D435,D456,D477)</f>
        <v>153.47441646056771</v>
      </c>
      <c r="E15" s="299" t="str">
        <f>CONCATENATE("(",ROUND((D15/$H16)*100,1),")")</f>
        <v>(20.7)</v>
      </c>
      <c r="F15" s="249">
        <f t="shared" ref="F15" si="15">SUM(F36,F57,F78,F99,F120,F141,F162,F183,F204,F225,F246,F267,F288,F309,F330,F351,F372,F393,F414,F435,F456,F477)</f>
        <v>29.919094329007386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360.42336342791293</v>
      </c>
      <c r="I15" s="299" t="str">
        <f>CONCATENATE("(",ROUND((H15/$H16)*100,1),")")</f>
        <v>(48.6)</v>
      </c>
      <c r="K15" s="249">
        <f t="shared" ref="K15:K16" si="17">B20-B15</f>
        <v>15.712163717662378</v>
      </c>
      <c r="L15" s="249">
        <f t="shared" ref="L15:L16" si="18">D20-D15</f>
        <v>3.2853232459389119</v>
      </c>
      <c r="M15" s="249">
        <f t="shared" ref="M15:M16" si="19">F20-F15</f>
        <v>2.5747066959665972</v>
      </c>
      <c r="N15" s="249">
        <f t="shared" ref="N15:N16" si="20">SUM(K15:M15)</f>
        <v>21.572193659567887</v>
      </c>
    </row>
    <row r="16" spans="1:17" x14ac:dyDescent="0.2">
      <c r="A16" s="282" t="s">
        <v>363</v>
      </c>
      <c r="B16" s="249">
        <f t="shared" si="0"/>
        <v>442.46317912739016</v>
      </c>
      <c r="C16" s="299" t="str">
        <f>CONCATENATE("(",ROUND((B16/$H16)*100,1),")")</f>
        <v>(59.7)</v>
      </c>
      <c r="D16" s="249">
        <f t="shared" ref="D16" si="21">SUM(D37,D58,D79,D100,D121,D142,D163,D184,D205,D226,D247,D268,D289,D310,D331,D352,D373,D394,D415,D436,D457,D478)</f>
        <v>215.29539893762498</v>
      </c>
      <c r="E16" s="299" t="str">
        <f>CONCATENATE("(",ROUND((D16/$H16)*100,1),")")</f>
        <v>(29.1)</v>
      </c>
      <c r="F16" s="249">
        <f t="shared" ref="F16" si="22">SUM(F37,F58,F79,F100,F121,F142,F163,F184,F205,F226,F247,F268,F289,F310,F331,F352,F373,F394,F415,F436,F457,F478)</f>
        <v>83.24842193498506</v>
      </c>
      <c r="G16" s="299" t="str">
        <f>CONCATENATE("(",ROUND((F16/$H16)*100,1),")")</f>
        <v>(11.2)</v>
      </c>
      <c r="H16" s="249">
        <f t="shared" ref="H16" si="23">SUM(H37,H58,H79,H100,H121,H142,H163,H184,H205,H226,H247,H268,H289,H310,H331,H352,H373,H394,H415,H436,H457,H478)</f>
        <v>741.00700000000006</v>
      </c>
      <c r="I16" s="299" t="str">
        <f>CONCATENATE("(",ROUND((H16/$H16)*100,1),")")</f>
        <v>(100)</v>
      </c>
      <c r="K16" s="249">
        <f t="shared" si="17"/>
        <v>18.976464266129824</v>
      </c>
      <c r="L16" s="249">
        <f t="shared" si="18"/>
        <v>7.7249767101806128</v>
      </c>
      <c r="M16" s="249">
        <f t="shared" si="19"/>
        <v>5.0405590236891555</v>
      </c>
      <c r="N16" s="249">
        <f t="shared" si="20"/>
        <v>31.741999999999592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268.69762703751985</v>
      </c>
      <c r="C19" s="299" t="str">
        <f>CONCATENATE("(",ROUND((B19/$H21)*100,1),")")</f>
        <v>(34.8)</v>
      </c>
      <c r="D19" s="249">
        <f t="shared" ref="D19" si="24">SUM(D40,D61,D82,D103,D124,D145,D166,D187,D208,D229,D250,D271,D292,D313,D334,D355,D376,D397,D418,D439,D460,D481)</f>
        <v>66.260635941298943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55.795179933700233</v>
      </c>
      <c r="G19" s="299" t="str">
        <f>CONCATENATE("(",ROUND((F19/$H21)*100,1),")")</f>
        <v>(7.2)</v>
      </c>
      <c r="H19" s="249">
        <f t="shared" ref="H19" si="26">SUM(H40,H61,H82,H103,H124,H145,H166,H187,H208,H229,H250,H271,H292,H313,H334,H355,H376,H397,H418,H439,H460,H481)</f>
        <v>390.75344291251901</v>
      </c>
      <c r="I19" s="299" t="str">
        <f>CONCATENATE("(",ROUND((H19/$H21)*100,1),")")</f>
        <v>(50.6)</v>
      </c>
      <c r="K19" s="249">
        <f>B19-B9</f>
        <v>5.52717678279339</v>
      </c>
      <c r="L19" s="249">
        <f>D19-D9</f>
        <v>6.6515611098297001</v>
      </c>
      <c r="M19" s="249">
        <f>F19-F9</f>
        <v>3.4478451544438471</v>
      </c>
      <c r="N19" s="249">
        <f>SUM(K19:M19)</f>
        <v>15.626583047066937</v>
      </c>
    </row>
    <row r="20" spans="1:14" x14ac:dyDescent="0.2">
      <c r="A20" s="282" t="s">
        <v>365</v>
      </c>
      <c r="B20" s="249">
        <f t="shared" si="0"/>
        <v>192.74201635600022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156.75973970650662</v>
      </c>
      <c r="E20" s="299" t="str">
        <f>CONCATENATE("(",ROUND((D20/$H21)*100,1),")")</f>
        <v>(20.3)</v>
      </c>
      <c r="F20" s="249">
        <f t="shared" ref="F20" si="28">SUM(F41,F62,F83,F104,F125,F146,F167,F188,F209,F230,F251,F272,F293,F314,F335,F356,F377,F398,F419,F440,F461,F482)</f>
        <v>32.493801024973983</v>
      </c>
      <c r="G20" s="299" t="str">
        <f>CONCATENATE("(",ROUND((F20/$H21)*100,1),")")</f>
        <v>(4.2)</v>
      </c>
      <c r="H20" s="249">
        <f t="shared" ref="H20" si="29">SUM(H41,H62,H83,H104,H125,H146,H167,H188,H209,H230,H251,H272,H293,H314,H335,H356,H377,H398,H419,H440,H461,H482)</f>
        <v>381.99555708748079</v>
      </c>
      <c r="I20" s="299" t="str">
        <f>CONCATENATE("(",ROUND((H20/$H21)*100,1),")")</f>
        <v>(49.4)</v>
      </c>
      <c r="K20" s="249">
        <f t="shared" ref="K20:K21" si="30">B20-B10</f>
        <v>24.805735507473315</v>
      </c>
      <c r="L20" s="249">
        <f t="shared" ref="L20:L21" si="31">D20-D10</f>
        <v>6.4556026546102316</v>
      </c>
      <c r="M20" s="249">
        <f t="shared" ref="M20:M21" si="32">F20-F10</f>
        <v>3.8500787908494729</v>
      </c>
      <c r="N20" s="249">
        <f t="shared" ref="N20:N21" si="33">SUM(K20:M20)</f>
        <v>35.11141695293302</v>
      </c>
    </row>
    <row r="21" spans="1:14" x14ac:dyDescent="0.2">
      <c r="A21" s="282" t="s">
        <v>363</v>
      </c>
      <c r="B21" s="249">
        <f t="shared" si="0"/>
        <v>461.43964339351999</v>
      </c>
      <c r="C21" s="299" t="str">
        <f>CONCATENATE("(",ROUND((B21/$H21)*100,1),")")</f>
        <v>(59.7)</v>
      </c>
      <c r="D21" s="249">
        <f t="shared" ref="D21" si="34">SUM(D42,D63,D84,D105,D126,D147,D168,D189,D210,D231,D252,D273,D294,D315,D336,D357,D378,D399,D420,D441,D462,D483)</f>
        <v>223.02037564780559</v>
      </c>
      <c r="E21" s="299" t="str">
        <f>CONCATENATE("(",ROUND((D21/$H21)*100,1),")")</f>
        <v>(28.9)</v>
      </c>
      <c r="F21" s="249">
        <f>SUM(F42,F63,F84,F105,F126,F147,F168,F189,F210,F231,F252,F273,F294,F315,F336,F357,F378,F399,F420,F441,F462,F483)</f>
        <v>88.288980958674216</v>
      </c>
      <c r="G21" s="299" t="str">
        <f>CONCATENATE("(",ROUND((F21/$H21)*100,1),")")</f>
        <v>(11.4)</v>
      </c>
      <c r="H21" s="249">
        <f t="shared" ref="H21" si="35">SUM(H42,H63,H84,H105,H126,H147,H168,H189,H210,H231,H252,H273,H294,H315,H336,H357,H378,H399,H420,H441,H462,H483)</f>
        <v>772.74899999999991</v>
      </c>
      <c r="I21" s="299" t="str">
        <f>CONCATENATE("(",ROUND((H21/$H21)*100,1),")")</f>
        <v>(100)</v>
      </c>
      <c r="K21" s="249">
        <f t="shared" si="30"/>
        <v>30.332912290266677</v>
      </c>
      <c r="L21" s="249">
        <f t="shared" si="31"/>
        <v>13.107163764440003</v>
      </c>
      <c r="M21" s="249">
        <f t="shared" si="32"/>
        <v>7.29792394529332</v>
      </c>
      <c r="N21" s="249">
        <f t="shared" si="33"/>
        <v>50.738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2.7767181280601516</v>
      </c>
      <c r="C30" s="299" t="str">
        <f>CONCATENATE("(",ROUND((B30/$H32)*100,1),")")</f>
        <v>(37.5)</v>
      </c>
      <c r="D30" s="302">
        <f>'Ind T6'!M9</f>
        <v>1.6482194728611652E-2</v>
      </c>
      <c r="E30" s="299" t="str">
        <f>CONCATENATE("(",ROUND((D30/$H32)*100,1),")")</f>
        <v>(0.2)</v>
      </c>
      <c r="F30" s="302">
        <f>'Ind T6'!N9</f>
        <v>2.7857567509167831</v>
      </c>
      <c r="G30" s="299" t="str">
        <f>CONCATENATE("(",ROUND((F30/$H32)*100,1),")")</f>
        <v>(37.6)</v>
      </c>
      <c r="H30" s="302">
        <f>SUM(B30,D30,F30)</f>
        <v>5.5789570737055465</v>
      </c>
      <c r="I30" s="299" t="str">
        <f>CONCATENATE("(",ROUND((H30/$H32)*100,1),")")</f>
        <v>(75.3)</v>
      </c>
      <c r="K30" s="302">
        <f>B35-B30</f>
        <v>0.17040142026134886</v>
      </c>
      <c r="L30" s="302">
        <f>D35-D30</f>
        <v>4.3400716312422261E-4</v>
      </c>
      <c r="M30" s="302">
        <f>F35-F30</f>
        <v>-1.1235325161668808E-2</v>
      </c>
      <c r="N30" s="302">
        <f>SUM(K30:M30)</f>
        <v>0.15960010226280427</v>
      </c>
    </row>
    <row r="31" spans="1:14" x14ac:dyDescent="0.2">
      <c r="A31" s="282" t="s">
        <v>365</v>
      </c>
      <c r="B31" s="302">
        <f>'Ind T6'!L8</f>
        <v>0.60984120495253602</v>
      </c>
      <c r="C31" s="299" t="str">
        <f>CONCATENATE("(",ROUND((B31/$H32)*100,1),")")</f>
        <v>(8.2)</v>
      </c>
      <c r="D31" s="302">
        <f>'Ind T6'!M8</f>
        <v>0.21373684777152385</v>
      </c>
      <c r="E31" s="299" t="str">
        <f>CONCATENATE("(",ROUND((D31/$H32)*100,1),")")</f>
        <v>(2.9)</v>
      </c>
      <c r="F31" s="302">
        <f>'Ind T6'!N8</f>
        <v>1.0104648735703901</v>
      </c>
      <c r="G31" s="299" t="str">
        <f>CONCATENATE("(",ROUND((F31/$H32)*100,1),")")</f>
        <v>(13.6)</v>
      </c>
      <c r="H31" s="302">
        <f t="shared" ref="H31" si="36">SUM(B31,D31,F31)</f>
        <v>1.83404292629445</v>
      </c>
      <c r="I31" s="299" t="str">
        <f>CONCATENATE("(",ROUND((H31/$H32)*100,1),")")</f>
        <v>(24.7)</v>
      </c>
      <c r="K31" s="302">
        <f t="shared" ref="K31:K32" si="37">B36-B31</f>
        <v>1.6322580709281831E-2</v>
      </c>
      <c r="L31" s="302">
        <f t="shared" ref="L31:L32" si="38">D36-D31</f>
        <v>-9.6274584951791531E-4</v>
      </c>
      <c r="M31" s="302">
        <f t="shared" ref="M31:M32" si="39">F36-F31</f>
        <v>4.2040062877434226E-2</v>
      </c>
      <c r="N31" s="302">
        <f t="shared" ref="N31:N32" si="40">SUM(K31:M31)</f>
        <v>5.7399897737198141E-2</v>
      </c>
    </row>
    <row r="32" spans="1:14" x14ac:dyDescent="0.2">
      <c r="A32" s="282" t="s">
        <v>363</v>
      </c>
      <c r="B32" s="302">
        <f>SUM(B30:B31)</f>
        <v>3.3865593330126877</v>
      </c>
      <c r="C32" s="299" t="str">
        <f>CONCATENATE("(",ROUND((B32/$H32)*100,1),")")</f>
        <v>(45.7)</v>
      </c>
      <c r="D32" s="302">
        <f>SUM(D30:D31)</f>
        <v>0.2302190425001355</v>
      </c>
      <c r="E32" s="299" t="str">
        <f>CONCATENATE("(",ROUND((D32/$H32)*100,1),")")</f>
        <v>(3.1)</v>
      </c>
      <c r="F32" s="302">
        <f>SUM(F30:F31)</f>
        <v>3.7962216244871732</v>
      </c>
      <c r="G32" s="299" t="str">
        <f>CONCATENATE("(",ROUND((F32/$H32)*100,1),")")</f>
        <v>(51.2)</v>
      </c>
      <c r="H32" s="302">
        <f>SUM(H30:H31)</f>
        <v>7.4129999999999967</v>
      </c>
      <c r="I32" s="299" t="str">
        <f>CONCATENATE("(",ROUND((H32/$H32)*100,1),")")</f>
        <v>(100)</v>
      </c>
      <c r="K32" s="302">
        <f t="shared" si="37"/>
        <v>0.18672400097063058</v>
      </c>
      <c r="L32" s="302">
        <f t="shared" si="38"/>
        <v>-5.287386863936927E-4</v>
      </c>
      <c r="M32" s="302">
        <f t="shared" si="39"/>
        <v>3.080473771576564E-2</v>
      </c>
      <c r="N32" s="302">
        <f t="shared" si="40"/>
        <v>0.21700000000000252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2.9471195483215005</v>
      </c>
      <c r="C35" s="299" t="str">
        <f>CONCATENATE("(",ROUND((B35/$H37)*100,1),")")</f>
        <v>(38.6)</v>
      </c>
      <c r="D35" s="302">
        <f>'Ind T6'!R9</f>
        <v>1.6916201891735875E-2</v>
      </c>
      <c r="E35" s="299" t="str">
        <f>CONCATENATE("(",ROUND((D35/$H37)*100,1),")")</f>
        <v>(0.2)</v>
      </c>
      <c r="F35" s="302">
        <f>'Ind T6'!S9</f>
        <v>2.7745214257551143</v>
      </c>
      <c r="G35" s="299" t="str">
        <f>CONCATENATE("(",ROUND((F35/$H37)*100,1),")")</f>
        <v>(36.4)</v>
      </c>
      <c r="H35" s="302">
        <f>SUM(B35,D35,F35)</f>
        <v>5.7385571759683511</v>
      </c>
      <c r="I35" s="299" t="str">
        <f>CONCATENATE("(",ROUND((H35/$H37)*100,1),")")</f>
        <v>(75.2)</v>
      </c>
      <c r="K35" s="302">
        <f>B40-B35</f>
        <v>0.29715793175146388</v>
      </c>
      <c r="L35" s="302">
        <f>D40-D35</f>
        <v>4.4976028878519758E-4</v>
      </c>
      <c r="M35" s="302">
        <f>F40-F35</f>
        <v>-0.16673277176451906</v>
      </c>
      <c r="N35" s="302">
        <f>SUM(K35:M35)</f>
        <v>0.13087492027573</v>
      </c>
    </row>
    <row r="36" spans="1:14" x14ac:dyDescent="0.2">
      <c r="A36" s="282" t="s">
        <v>365</v>
      </c>
      <c r="B36" s="302">
        <f>'Ind T6'!Q8</f>
        <v>0.62616378566181785</v>
      </c>
      <c r="C36" s="299" t="str">
        <f>CONCATENATE("(",ROUND((B36/$H37)*100,1),")")</f>
        <v>(8.2)</v>
      </c>
      <c r="D36" s="302">
        <f>'Ind T6'!R8</f>
        <v>0.21277410192200594</v>
      </c>
      <c r="E36" s="299" t="str">
        <f>CONCATENATE("(",ROUND((D36/$H37)*100,1),")")</f>
        <v>(2.8)</v>
      </c>
      <c r="F36" s="302">
        <f>'Ind T6'!S8</f>
        <v>1.0525049364478243</v>
      </c>
      <c r="G36" s="299" t="str">
        <f>CONCATENATE("(",ROUND((F36/$H37)*100,1),")")</f>
        <v>(13.8)</v>
      </c>
      <c r="H36" s="302">
        <f t="shared" ref="H36" si="41">SUM(B36,D36,F36)</f>
        <v>1.8914428240316481</v>
      </c>
      <c r="I36" s="299" t="str">
        <f>CONCATENATE("(",ROUND((H36/$H37)*100,1),")")</f>
        <v>(24.8)</v>
      </c>
      <c r="K36" s="302">
        <f t="shared" ref="K36:K37" si="42">B41-B36</f>
        <v>9.0094371218637503E-3</v>
      </c>
      <c r="L36" s="302">
        <f t="shared" ref="L36:L37" si="43">D41-D36</f>
        <v>-1.2013054291877961E-2</v>
      </c>
      <c r="M36" s="302">
        <f t="shared" ref="M36:M37" si="44">F41-F36</f>
        <v>4.8128696894276457E-2</v>
      </c>
      <c r="N36" s="302">
        <f t="shared" ref="N36:N37" si="45">SUM(K36:M36)</f>
        <v>4.5125079724262246E-2</v>
      </c>
    </row>
    <row r="37" spans="1:14" x14ac:dyDescent="0.2">
      <c r="A37" s="282" t="s">
        <v>363</v>
      </c>
      <c r="B37" s="302">
        <f>SUM(B35:B36)</f>
        <v>3.5732833339833183</v>
      </c>
      <c r="C37" s="299" t="str">
        <f>CONCATENATE("(",ROUND((B37/$H37)*100,1),")")</f>
        <v>(46.8)</v>
      </c>
      <c r="D37" s="302">
        <f>SUM(D35:D36)</f>
        <v>0.22969030381374181</v>
      </c>
      <c r="E37" s="299" t="str">
        <f>CONCATENATE("(",ROUND((D37/$H37)*100,1),")")</f>
        <v>(3)</v>
      </c>
      <c r="F37" s="302">
        <f>SUM(F35:F36)</f>
        <v>3.8270263622029388</v>
      </c>
      <c r="G37" s="299" t="str">
        <f>CONCATENATE("(",ROUND((F37/$H37)*100,1),")")</f>
        <v>(50.2)</v>
      </c>
      <c r="H37" s="302">
        <f>SUM(H35:H36)</f>
        <v>7.629999999999999</v>
      </c>
      <c r="I37" s="299" t="str">
        <f>CONCATENATE("(",ROUND((H37/$H37)*100,1),")")</f>
        <v>(100)</v>
      </c>
      <c r="K37" s="302">
        <f t="shared" si="42"/>
        <v>0.30616736887332774</v>
      </c>
      <c r="L37" s="302">
        <f t="shared" si="43"/>
        <v>-1.156329400309275E-2</v>
      </c>
      <c r="M37" s="302">
        <f t="shared" si="44"/>
        <v>-0.11860407487024283</v>
      </c>
      <c r="N37" s="302">
        <f t="shared" si="45"/>
        <v>0.17599999999999216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3.2442774800729643</v>
      </c>
      <c r="C40" s="299" t="str">
        <f>CONCATENATE("(",ROUND((B40/$H42)*100,1),")")</f>
        <v>(41.6)</v>
      </c>
      <c r="D40" s="302">
        <f>'Ind T6'!W9</f>
        <v>1.7365962180521072E-2</v>
      </c>
      <c r="E40" s="299" t="str">
        <f>CONCATENATE("(",ROUND((D40/$H42)*100,1),")")</f>
        <v>(0.2)</v>
      </c>
      <c r="F40" s="302">
        <f>'Ind T6'!X9</f>
        <v>2.6077886539905952</v>
      </c>
      <c r="G40" s="299" t="str">
        <f>CONCATENATE("(",ROUND((F40/$H42)*100,1),")")</f>
        <v>(33.4)</v>
      </c>
      <c r="H40" s="302">
        <f>SUM(B40,D40,F40)</f>
        <v>5.8694320962440809</v>
      </c>
      <c r="I40" s="299" t="str">
        <f>CONCATENATE("(",ROUND((H40/$H42)*100,1),")")</f>
        <v>(75.2)</v>
      </c>
      <c r="K40" s="302">
        <f>B40-B30</f>
        <v>0.46755935201281273</v>
      </c>
      <c r="L40" s="302">
        <f>D40-D30</f>
        <v>8.8376745190942019E-4</v>
      </c>
      <c r="M40" s="302">
        <f>F40-F30</f>
        <v>-0.17796809692618787</v>
      </c>
      <c r="N40" s="302">
        <f>SUM(K40:M40)</f>
        <v>0.2904750225385343</v>
      </c>
    </row>
    <row r="41" spans="1:14" x14ac:dyDescent="0.2">
      <c r="A41" s="282" t="s">
        <v>365</v>
      </c>
      <c r="B41" s="302">
        <f>'Ind T6'!V8</f>
        <v>0.6351732227836816</v>
      </c>
      <c r="C41" s="299" t="str">
        <f>CONCATENATE("(",ROUND((B41/$H42)*100,1),")")</f>
        <v>(8.1)</v>
      </c>
      <c r="D41" s="302">
        <f>'Ind T6'!W8</f>
        <v>0.20076104763012798</v>
      </c>
      <c r="E41" s="299" t="str">
        <f>CONCATENATE("(",ROUND((D41/$H42)*100,1),")")</f>
        <v>(2.6)</v>
      </c>
      <c r="F41" s="302">
        <f>'Ind T6'!X8</f>
        <v>1.1006336333421007</v>
      </c>
      <c r="G41" s="299" t="str">
        <f>CONCATENATE("(",ROUND((F41/$H42)*100,1),")")</f>
        <v>(14.1)</v>
      </c>
      <c r="H41" s="302">
        <f t="shared" ref="H41" si="46">SUM(B41,D41,F41)</f>
        <v>1.9365679037559103</v>
      </c>
      <c r="I41" s="299" t="str">
        <f>CONCATENATE("(",ROUND((H41/$H42)*100,1),")")</f>
        <v>(24.8)</v>
      </c>
      <c r="K41" s="302">
        <f t="shared" ref="K41:K42" si="47">B41-B31</f>
        <v>2.5332017831145581E-2</v>
      </c>
      <c r="L41" s="302">
        <f t="shared" ref="L41:L42" si="48">D41-D31</f>
        <v>-1.2975800141395877E-2</v>
      </c>
      <c r="M41" s="302">
        <f t="shared" ref="M41:M42" si="49">F41-F31</f>
        <v>9.0168759771710683E-2</v>
      </c>
      <c r="N41" s="302">
        <f t="shared" ref="N41:N42" si="50">SUM(K41:M41)</f>
        <v>0.10252497746146039</v>
      </c>
    </row>
    <row r="42" spans="1:14" x14ac:dyDescent="0.2">
      <c r="A42" s="282" t="s">
        <v>363</v>
      </c>
      <c r="B42" s="302">
        <f>SUM(B40:B41)</f>
        <v>3.8794507028566461</v>
      </c>
      <c r="C42" s="299" t="str">
        <f>CONCATENATE("(",ROUND((B42/$H42)*100,1),")")</f>
        <v>(49.7)</v>
      </c>
      <c r="D42" s="302">
        <f>SUM(D40:D41)</f>
        <v>0.21812700981064906</v>
      </c>
      <c r="E42" s="299" t="str">
        <f>CONCATENATE("(",ROUND((D42/$H42)*100,1),")")</f>
        <v>(2.8)</v>
      </c>
      <c r="F42" s="302">
        <f>SUM(F40:F41)</f>
        <v>3.708422287332696</v>
      </c>
      <c r="G42" s="299" t="str">
        <f>CONCATENATE("(",ROUND((F42/$H42)*100,1),")")</f>
        <v>(47.5)</v>
      </c>
      <c r="H42" s="302">
        <f>SUM(H40:H41)</f>
        <v>7.8059999999999912</v>
      </c>
      <c r="I42" s="299" t="str">
        <f>CONCATENATE("(",ROUND((H42/$H42)*100,1),")")</f>
        <v>(100)</v>
      </c>
      <c r="K42" s="302">
        <f t="shared" si="47"/>
        <v>0.49289136984395832</v>
      </c>
      <c r="L42" s="302">
        <f t="shared" si="48"/>
        <v>-1.2092032689486443E-2</v>
      </c>
      <c r="M42" s="302">
        <f t="shared" si="49"/>
        <v>-8.7799337154477186E-2</v>
      </c>
      <c r="N42" s="302">
        <f t="shared" si="50"/>
        <v>0.39299999999999469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0.28514682981156958</v>
      </c>
      <c r="C51" s="299" t="str">
        <f>CONCATENATE("(",ROUND((B51/$H53)*100,1),")")</f>
        <v>(81.2)</v>
      </c>
      <c r="D51" s="302">
        <f>'Ind T6'!M18</f>
        <v>4.2947719688525869E-3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0.28944160178042216</v>
      </c>
      <c r="I51" s="299" t="str">
        <f>CONCATENATE("(",ROUND((H51/$H53)*100,1),")")</f>
        <v>(82.5)</v>
      </c>
      <c r="K51" s="302">
        <f>B56-B51</f>
        <v>-5.2796853142618366E-2</v>
      </c>
      <c r="L51" s="302">
        <f>D56-D51</f>
        <v>-6.9141219285028281E-4</v>
      </c>
      <c r="M51" s="302">
        <f>F56-F51</f>
        <v>0</v>
      </c>
      <c r="N51" s="302">
        <f>SUM(K51:M51)</f>
        <v>-5.3488265335468646E-2</v>
      </c>
    </row>
    <row r="52" spans="1:14" x14ac:dyDescent="0.2">
      <c r="A52" s="282" t="s">
        <v>365</v>
      </c>
      <c r="B52" s="302">
        <f>'Ind T6'!L17</f>
        <v>5.1537263625706459E-2</v>
      </c>
      <c r="C52" s="299" t="str">
        <f>CONCATENATE("(",ROUND((B52/$H53)*100,1),")")</f>
        <v>(14.7)</v>
      </c>
      <c r="D52" s="302">
        <f>'Ind T6'!M17</f>
        <v>1.0021134593871366E-2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6.1558398219577828E-2</v>
      </c>
      <c r="I52" s="299" t="str">
        <f>CONCATENATE("(",ROUND((H52/$H53)*100,1),")")</f>
        <v>(17.5)</v>
      </c>
      <c r="K52" s="302">
        <f t="shared" ref="K52:K53" si="52">B57-B52</f>
        <v>-9.7649817783086387E-3</v>
      </c>
      <c r="L52" s="302">
        <f t="shared" ref="L52:L53" si="53">D57-D52</f>
        <v>-1.746752886222511E-3</v>
      </c>
      <c r="M52" s="302">
        <f t="shared" ref="M52:M53" si="54">F57-F52</f>
        <v>0</v>
      </c>
      <c r="N52" s="302">
        <f t="shared" ref="N52:N53" si="55">SUM(K52:M52)</f>
        <v>-1.151173466453115E-2</v>
      </c>
    </row>
    <row r="53" spans="1:14" x14ac:dyDescent="0.2">
      <c r="A53" s="282" t="s">
        <v>363</v>
      </c>
      <c r="B53" s="302">
        <f>SUM(B51:B52)</f>
        <v>0.33668409343727601</v>
      </c>
      <c r="C53" s="299" t="str">
        <f>CONCATENATE("(",ROUND((B53/$H53)*100,1),")")</f>
        <v>(95.9)</v>
      </c>
      <c r="D53" s="302">
        <f>SUM(D51:D52)</f>
        <v>1.4315906562723954E-2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0.35099999999999998</v>
      </c>
      <c r="I53" s="299" t="str">
        <f>CONCATENATE("(",ROUND((H53/$H53)*100,1),")")</f>
        <v>(100)</v>
      </c>
      <c r="K53" s="302">
        <f t="shared" si="52"/>
        <v>-6.2561834920926984E-2</v>
      </c>
      <c r="L53" s="302">
        <f t="shared" si="53"/>
        <v>-2.4381650790727943E-3</v>
      </c>
      <c r="M53" s="302">
        <f t="shared" si="54"/>
        <v>0</v>
      </c>
      <c r="N53" s="302">
        <f t="shared" si="55"/>
        <v>-6.499999999999978E-2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0.23234997666895121</v>
      </c>
      <c r="C56" s="299" t="str">
        <f>CONCATENATE("(",ROUND((B56/$H58)*100,1),")")</f>
        <v>(81.2)</v>
      </c>
      <c r="D56" s="302">
        <f>'Ind T6'!R18</f>
        <v>3.6033597760023041E-3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0.2359533364449535</v>
      </c>
      <c r="I56" s="299" t="str">
        <f>CONCATENATE("(",ROUND((H56/$H58)*100,1),")")</f>
        <v>(82.5)</v>
      </c>
      <c r="K56" s="302">
        <f>B61-B56</f>
        <v>-5.8768807837664194E-2</v>
      </c>
      <c r="L56" s="302">
        <f>D61-D56</f>
        <v>-6.9881432146198319E-4</v>
      </c>
      <c r="M56" s="302">
        <f>F61-F56</f>
        <v>0</v>
      </c>
      <c r="N56" s="302">
        <f>SUM(K56:M56)</f>
        <v>-5.9467622159126175E-2</v>
      </c>
    </row>
    <row r="57" spans="1:14" x14ac:dyDescent="0.2">
      <c r="A57" s="282" t="s">
        <v>365</v>
      </c>
      <c r="B57" s="302">
        <f>'Ind T6'!Q17</f>
        <v>4.177228184739782E-2</v>
      </c>
      <c r="C57" s="299" t="str">
        <f>CONCATENATE("(",ROUND((B57/$H58)*100,1),")")</f>
        <v>(14.6)</v>
      </c>
      <c r="D57" s="302">
        <f>'Ind T6'!R17</f>
        <v>8.2743817076488552E-3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5.0046663555046673E-2</v>
      </c>
      <c r="I57" s="299" t="str">
        <f>CONCATENATE("(",ROUND((H57/$H58)*100,1),")")</f>
        <v>(17.5)</v>
      </c>
      <c r="K57" s="302">
        <f t="shared" ref="K57:K58" si="57">B62-B57</f>
        <v>-1.1620333795623727E-2</v>
      </c>
      <c r="L57" s="302">
        <f t="shared" ref="L57:L58" si="58">D62-D57</f>
        <v>-1.9120440452503884E-3</v>
      </c>
      <c r="M57" s="302">
        <f t="shared" ref="M57:M58" si="59">F62-F57</f>
        <v>0</v>
      </c>
      <c r="N57" s="302">
        <f t="shared" ref="N57:N58" si="60">SUM(K57:M57)</f>
        <v>-1.3532377840874115E-2</v>
      </c>
    </row>
    <row r="58" spans="1:14" x14ac:dyDescent="0.2">
      <c r="A58" s="282" t="s">
        <v>363</v>
      </c>
      <c r="B58" s="302">
        <f>SUM(B56:B57)</f>
        <v>0.27412225851634903</v>
      </c>
      <c r="C58" s="299" t="str">
        <f>CONCATENATE("(",ROUND((B58/$H58)*100,1),")")</f>
        <v>(95.8)</v>
      </c>
      <c r="D58" s="302">
        <f>SUM(D56:D57)</f>
        <v>1.187774148365116E-2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0.2860000000000002</v>
      </c>
      <c r="I58" s="299" t="str">
        <f>CONCATENATE("(",ROUND((H58/$H58)*100,1),")")</f>
        <v>(100)</v>
      </c>
      <c r="K58" s="302">
        <f t="shared" si="57"/>
        <v>-7.0389141633287911E-2</v>
      </c>
      <c r="L58" s="302">
        <f t="shared" si="58"/>
        <v>-2.6108583667123712E-3</v>
      </c>
      <c r="M58" s="302">
        <f t="shared" si="59"/>
        <v>0</v>
      </c>
      <c r="N58" s="302">
        <f t="shared" si="60"/>
        <v>-7.3000000000000287E-2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0.17358116883128702</v>
      </c>
      <c r="C61" s="299" t="str">
        <f>CONCATENATE("(",ROUND((B61/$H63)*100,1),")")</f>
        <v>(81.5)</v>
      </c>
      <c r="D61" s="302">
        <f>'Ind T6'!W18</f>
        <v>2.9045454545403209E-3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0.17648571428582735</v>
      </c>
      <c r="I61" s="299" t="str">
        <f>CONCATENATE("(",ROUND((H61/$H63)*100,1),")")</f>
        <v>(82.9)</v>
      </c>
      <c r="K61" s="302">
        <f>B61-B51</f>
        <v>-0.11156566098028256</v>
      </c>
      <c r="L61" s="302">
        <f>D61-D51</f>
        <v>-1.390226514312266E-3</v>
      </c>
      <c r="M61" s="302">
        <f>F61-F51</f>
        <v>0</v>
      </c>
      <c r="N61" s="302">
        <f>SUM(K61:M61)</f>
        <v>-0.11295588749459483</v>
      </c>
    </row>
    <row r="62" spans="1:14" x14ac:dyDescent="0.2">
      <c r="A62" s="282" t="s">
        <v>365</v>
      </c>
      <c r="B62" s="302">
        <f>'Ind T6'!V17</f>
        <v>3.0151948051774093E-2</v>
      </c>
      <c r="C62" s="299" t="str">
        <f>CONCATENATE("(",ROUND((B62/$H63)*100,1),")")</f>
        <v>(14.2)</v>
      </c>
      <c r="D62" s="302">
        <f>'Ind T6'!W17</f>
        <v>6.3623376623984668E-3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3.6514285714172562E-2</v>
      </c>
      <c r="I62" s="299" t="str">
        <f>CONCATENATE("(",ROUND((H62/$H63)*100,1),")")</f>
        <v>(17.1)</v>
      </c>
      <c r="K62" s="302">
        <f t="shared" ref="K62:K63" si="62">B62-B52</f>
        <v>-2.1385315573932365E-2</v>
      </c>
      <c r="L62" s="302">
        <f t="shared" ref="L62:L63" si="63">D62-D52</f>
        <v>-3.6587969314728994E-3</v>
      </c>
      <c r="M62" s="302">
        <f t="shared" ref="M62:M63" si="64">F62-F52</f>
        <v>0</v>
      </c>
      <c r="N62" s="302">
        <f t="shared" ref="N62:N63" si="65">SUM(K62:M62)</f>
        <v>-2.5044112505405267E-2</v>
      </c>
    </row>
    <row r="63" spans="1:14" x14ac:dyDescent="0.2">
      <c r="A63" s="282" t="s">
        <v>363</v>
      </c>
      <c r="B63" s="302">
        <f>SUM(B61:B62)</f>
        <v>0.20373311688306112</v>
      </c>
      <c r="C63" s="299" t="str">
        <f>CONCATENATE("(",ROUND((B63/$H63)*100,1),")")</f>
        <v>(95.6)</v>
      </c>
      <c r="D63" s="302">
        <f>SUM(D61:D62)</f>
        <v>9.2668831169387886E-3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0.21299999999999991</v>
      </c>
      <c r="I63" s="299" t="str">
        <f>CONCATENATE("(",ROUND((H63/$H63)*100,1),")")</f>
        <v>(100)</v>
      </c>
      <c r="K63" s="302">
        <f t="shared" si="62"/>
        <v>-0.13295097655421489</v>
      </c>
      <c r="L63" s="302">
        <f t="shared" si="63"/>
        <v>-5.0490234457851654E-3</v>
      </c>
      <c r="M63" s="302">
        <f t="shared" si="64"/>
        <v>0</v>
      </c>
      <c r="N63" s="302">
        <f t="shared" si="65"/>
        <v>-0.13800000000000007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8.6883635175555458</v>
      </c>
      <c r="C72" s="299" t="str">
        <f>CONCATENATE("(",ROUND((B72/$H74)*100,1),")")</f>
        <v>(57.7)</v>
      </c>
      <c r="D72" s="302">
        <f>'Ind T6'!M27</f>
        <v>0.59277387261883685</v>
      </c>
      <c r="E72" s="299" t="str">
        <f>CONCATENATE("(",ROUND((D72/$H74)*100,1),")")</f>
        <v>(3.9)</v>
      </c>
      <c r="F72" s="302">
        <f>'Ind T6'!N27</f>
        <v>5.8538813448103917E-2</v>
      </c>
      <c r="G72" s="299" t="str">
        <f>CONCATENATE("(",ROUND((F72/$H74)*100,1),")")</f>
        <v>(0.4)</v>
      </c>
      <c r="H72" s="302">
        <f>SUM(B72,D72,F72)</f>
        <v>9.3396762036224867</v>
      </c>
      <c r="I72" s="299" t="str">
        <f>CONCATENATE("(",ROUND((H72/$H74)*100,1),")")</f>
        <v>(62)</v>
      </c>
      <c r="K72" s="302">
        <f>B77-B72</f>
        <v>-0.27041020550841566</v>
      </c>
      <c r="L72" s="302">
        <f>D77-D72</f>
        <v>-1.2187594360206999E-2</v>
      </c>
      <c r="M72" s="302">
        <f>F77-F72</f>
        <v>-4.8018562067059234E-4</v>
      </c>
      <c r="N72" s="302">
        <f>SUM(K72:M72)</f>
        <v>-0.28307798548929325</v>
      </c>
    </row>
    <row r="73" spans="1:14" x14ac:dyDescent="0.2">
      <c r="A73" s="282" t="s">
        <v>365</v>
      </c>
      <c r="B73" s="302">
        <f>'Ind T6'!L26</f>
        <v>4.0454696826382897</v>
      </c>
      <c r="C73" s="299" t="str">
        <f>CONCATENATE("(",ROUND((B73/$H74)*100,1),")")</f>
        <v>(26.8)</v>
      </c>
      <c r="D73" s="302">
        <f>'Ind T6'!M26</f>
        <v>1.5225562414017058</v>
      </c>
      <c r="E73" s="299" t="str">
        <f>CONCATENATE("(",ROUND((D73/$H74)*100,1),")")</f>
        <v>(10.1)</v>
      </c>
      <c r="F73" s="302">
        <f>'Ind T6'!N26</f>
        <v>0.1602978723375125</v>
      </c>
      <c r="G73" s="299" t="str">
        <f>CONCATENATE("(",ROUND((F73/$H74)*100,1),")")</f>
        <v>(1.1)</v>
      </c>
      <c r="H73" s="302">
        <f t="shared" ref="H73" si="66">SUM(B73,D73,F73)</f>
        <v>5.7283237963775075</v>
      </c>
      <c r="I73" s="299" t="str">
        <f>CONCATENATE("(",ROUND((H73/$H74)*100,1),")")</f>
        <v>(38)</v>
      </c>
      <c r="K73" s="302">
        <f t="shared" ref="K73:K74" si="67">B78-B73</f>
        <v>6.5190712251561145E-2</v>
      </c>
      <c r="L73" s="302">
        <f t="shared" ref="L73:L74" si="68">D78-D73</f>
        <v>-3.4119249661417328E-2</v>
      </c>
      <c r="M73" s="302">
        <f t="shared" ref="M73:M74" si="69">F78-F73</f>
        <v>1.0065228991618935E-3</v>
      </c>
      <c r="N73" s="302">
        <f t="shared" ref="N73:N74" si="70">SUM(K73:M73)</f>
        <v>3.207798548930571E-2</v>
      </c>
    </row>
    <row r="74" spans="1:14" x14ac:dyDescent="0.2">
      <c r="A74" s="282" t="s">
        <v>363</v>
      </c>
      <c r="B74" s="302">
        <f>SUM(B72:B73)</f>
        <v>12.733833200193835</v>
      </c>
      <c r="C74" s="299" t="str">
        <f>CONCATENATE("(",ROUND((B74/$H74)*100,1),")")</f>
        <v>(84.5)</v>
      </c>
      <c r="D74" s="302">
        <f>SUM(D72:D73)</f>
        <v>2.1153301140205425</v>
      </c>
      <c r="E74" s="299" t="str">
        <f>CONCATENATE("(",ROUND((D74/$H74)*100,1),")")</f>
        <v>(14)</v>
      </c>
      <c r="F74" s="302">
        <f>SUM(F72:F73)</f>
        <v>0.21883668578561641</v>
      </c>
      <c r="G74" s="299" t="str">
        <f>CONCATENATE("(",ROUND((F74/$H74)*100,1),")")</f>
        <v>(1.5)</v>
      </c>
      <c r="H74" s="302">
        <f>SUM(H72:H73)</f>
        <v>15.067999999999994</v>
      </c>
      <c r="I74" s="299" t="str">
        <f>CONCATENATE("(",ROUND((H74/$H74)*100,1),")")</f>
        <v>(100)</v>
      </c>
      <c r="K74" s="302">
        <f t="shared" si="67"/>
        <v>-0.2052194932568554</v>
      </c>
      <c r="L74" s="302">
        <f t="shared" si="68"/>
        <v>-4.6306844021624105E-2</v>
      </c>
      <c r="M74" s="302">
        <f t="shared" si="69"/>
        <v>5.2633727849130119E-4</v>
      </c>
      <c r="N74" s="302">
        <f t="shared" si="70"/>
        <v>-0.25099999999998823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8.4179533120471302</v>
      </c>
      <c r="C77" s="299" t="str">
        <f>CONCATENATE("(",ROUND((B77/$H79)*100,1),")")</f>
        <v>(56.8)</v>
      </c>
      <c r="D77" s="302">
        <f>'Ind T6'!R27</f>
        <v>0.58058627825862985</v>
      </c>
      <c r="E77" s="299" t="str">
        <f>CONCATENATE("(",ROUND((D77/$H79)*100,1),")")</f>
        <v>(3.9)</v>
      </c>
      <c r="F77" s="302">
        <f>'Ind T6'!S27</f>
        <v>5.8058627827433325E-2</v>
      </c>
      <c r="G77" s="299" t="str">
        <f>CONCATENATE("(",ROUND((F77/$H79)*100,1),")")</f>
        <v>(0.4)</v>
      </c>
      <c r="H77" s="302">
        <f>SUM(B77,D77,F77)</f>
        <v>9.0565982181331943</v>
      </c>
      <c r="I77" s="299" t="str">
        <f>CONCATENATE("(",ROUND((H77/$H79)*100,1),")")</f>
        <v>(61.1)</v>
      </c>
      <c r="K77" s="302">
        <f>B82-B77</f>
        <v>-0.84141787894676412</v>
      </c>
      <c r="L77" s="302">
        <f>D82-D77</f>
        <v>-4.6491790076735429E-2</v>
      </c>
      <c r="M77" s="302">
        <f>F82-F77</f>
        <v>-2.6649270392616956E-3</v>
      </c>
      <c r="N77" s="302">
        <f>SUM(K77:M77)</f>
        <v>-0.89057459606276124</v>
      </c>
    </row>
    <row r="78" spans="1:14" x14ac:dyDescent="0.2">
      <c r="A78" s="282" t="s">
        <v>365</v>
      </c>
      <c r="B78" s="302">
        <f>'Ind T6'!Q26</f>
        <v>4.1106603948898508</v>
      </c>
      <c r="C78" s="299" t="str">
        <f>CONCATENATE("(",ROUND((B78/$H79)*100,1),")")</f>
        <v>(27.7)</v>
      </c>
      <c r="D78" s="302">
        <f>'Ind T6'!R26</f>
        <v>1.4884369917402884</v>
      </c>
      <c r="E78" s="299" t="str">
        <f>CONCATENATE("(",ROUND((D78/$H79)*100,1),")")</f>
        <v>(10)</v>
      </c>
      <c r="F78" s="302">
        <f>'Ind T6'!S26</f>
        <v>0.16130439523667439</v>
      </c>
      <c r="G78" s="299" t="str">
        <f>CONCATENATE("(",ROUND((F78/$H79)*100,1),")")</f>
        <v>(1.1)</v>
      </c>
      <c r="H78" s="302">
        <f t="shared" ref="H78" si="71">SUM(B78,D78,F78)</f>
        <v>5.760401781866813</v>
      </c>
      <c r="I78" s="299" t="str">
        <f>CONCATENATE("(",ROUND((H78/$H79)*100,1),")")</f>
        <v>(38.9)</v>
      </c>
      <c r="K78" s="302">
        <f t="shared" ref="K78:K79" si="72">B83-B78</f>
        <v>-7.077850514032491E-2</v>
      </c>
      <c r="L78" s="302">
        <f t="shared" ref="L78:L79" si="73">D83-D78</f>
        <v>-0.12894880277279852</v>
      </c>
      <c r="M78" s="302">
        <f t="shared" ref="M78:M79" si="74">F83-F78</f>
        <v>-6.6980960241425358E-3</v>
      </c>
      <c r="N78" s="302">
        <f t="shared" ref="N78:N79" si="75">SUM(K78:M78)</f>
        <v>-0.20642540393726597</v>
      </c>
    </row>
    <row r="79" spans="1:14" x14ac:dyDescent="0.2">
      <c r="A79" s="282" t="s">
        <v>363</v>
      </c>
      <c r="B79" s="302">
        <f>SUM(B77:B78)</f>
        <v>12.52861370693698</v>
      </c>
      <c r="C79" s="299" t="str">
        <f>CONCATENATE("(",ROUND((B79/$H79)*100,1),")")</f>
        <v>(84.6)</v>
      </c>
      <c r="D79" s="302">
        <f>SUM(D77:D78)</f>
        <v>2.0690232699989184</v>
      </c>
      <c r="E79" s="299" t="str">
        <f>CONCATENATE("(",ROUND((D79/$H79)*100,1),")")</f>
        <v>(14)</v>
      </c>
      <c r="F79" s="302">
        <f>SUM(F77:F78)</f>
        <v>0.21936302306410771</v>
      </c>
      <c r="G79" s="299" t="str">
        <f>CONCATENATE("(",ROUND((F79/$H79)*100,1),")")</f>
        <v>(1.5)</v>
      </c>
      <c r="H79" s="302">
        <f>SUM(H77:H78)</f>
        <v>14.817000000000007</v>
      </c>
      <c r="I79" s="299" t="str">
        <f>CONCATENATE("(",ROUND((H79/$H79)*100,1),")")</f>
        <v>(100)</v>
      </c>
      <c r="K79" s="302">
        <f t="shared" si="72"/>
        <v>-0.91219638408708903</v>
      </c>
      <c r="L79" s="302">
        <f t="shared" si="73"/>
        <v>-0.17544059284953395</v>
      </c>
      <c r="M79" s="302">
        <f t="shared" si="74"/>
        <v>-9.3630230634042244E-3</v>
      </c>
      <c r="N79" s="302">
        <f t="shared" si="75"/>
        <v>-1.0970000000000273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7.576535433100366</v>
      </c>
      <c r="C82" s="299" t="str">
        <f>CONCATENATE("(",ROUND((B82/$H84)*100,1),")")</f>
        <v>(55.2)</v>
      </c>
      <c r="D82" s="302">
        <f>'Ind T6'!W27</f>
        <v>0.53409448818189442</v>
      </c>
      <c r="E82" s="299" t="str">
        <f>CONCATENATE("(",ROUND((D82/$H84)*100,1),")")</f>
        <v>(3.9)</v>
      </c>
      <c r="F82" s="302">
        <f>'Ind T6'!X27</f>
        <v>5.5393700788171629E-2</v>
      </c>
      <c r="G82" s="299" t="str">
        <f>CONCATENATE("(",ROUND((F82/$H84)*100,1),")")</f>
        <v>(0.4)</v>
      </c>
      <c r="H82" s="302">
        <f>SUM(B82,D82,F82)</f>
        <v>8.1660236220704316</v>
      </c>
      <c r="I82" s="299" t="str">
        <f>CONCATENATE("(",ROUND((H82/$H84)*100,1),")")</f>
        <v>(59.5)</v>
      </c>
      <c r="K82" s="302">
        <f>B82-B72</f>
        <v>-1.1118280844551798</v>
      </c>
      <c r="L82" s="302">
        <f>D82-D72</f>
        <v>-5.8679384436942428E-2</v>
      </c>
      <c r="M82" s="302">
        <f>F82-F72</f>
        <v>-3.1451126599322879E-3</v>
      </c>
      <c r="N82" s="302">
        <f>SUM(K82:M82)</f>
        <v>-1.1736525815520544</v>
      </c>
    </row>
    <row r="83" spans="1:14" x14ac:dyDescent="0.2">
      <c r="A83" s="282" t="s">
        <v>365</v>
      </c>
      <c r="B83" s="302">
        <f>'Ind T6'!V26</f>
        <v>4.0398818897495259</v>
      </c>
      <c r="C83" s="299" t="str">
        <f>CONCATENATE("(",ROUND((B83/$H84)*100,1),")")</f>
        <v>(29.4)</v>
      </c>
      <c r="D83" s="302">
        <f>'Ind T6'!W26</f>
        <v>1.3594881889674899</v>
      </c>
      <c r="E83" s="299" t="str">
        <f>CONCATENATE("(",ROUND((D83/$H84)*100,1),")")</f>
        <v>(9.9)</v>
      </c>
      <c r="F83" s="302">
        <f>'Ind T6'!X26</f>
        <v>0.15460629921253186</v>
      </c>
      <c r="G83" s="299" t="str">
        <f>CONCATENATE("(",ROUND((F83/$H84)*100,1),")")</f>
        <v>(1.1)</v>
      </c>
      <c r="H83" s="302">
        <f t="shared" ref="H83" si="76">SUM(B83,D83,F83)</f>
        <v>5.5539763779295477</v>
      </c>
      <c r="I83" s="299" t="str">
        <f>CONCATENATE("(",ROUND((H83/$H84)*100,1),")")</f>
        <v>(40.5)</v>
      </c>
      <c r="K83" s="302">
        <f t="shared" ref="K83:K84" si="77">B83-B73</f>
        <v>-5.5877928887637651E-3</v>
      </c>
      <c r="L83" s="302">
        <f t="shared" ref="L83:L84" si="78">D83-D73</f>
        <v>-0.16306805243421585</v>
      </c>
      <c r="M83" s="302">
        <f t="shared" ref="M83:M84" si="79">F83-F73</f>
        <v>-5.6915731249806423E-3</v>
      </c>
      <c r="N83" s="302">
        <f t="shared" ref="N83:N84" si="80">SUM(K83:M83)</f>
        <v>-0.17434741844796026</v>
      </c>
    </row>
    <row r="84" spans="1:14" x14ac:dyDescent="0.2">
      <c r="A84" s="282" t="s">
        <v>363</v>
      </c>
      <c r="B84" s="302">
        <f>SUM(B82:B83)</f>
        <v>11.616417322849891</v>
      </c>
      <c r="C84" s="299" t="str">
        <f>CONCATENATE("(",ROUND((B84/$H84)*100,1),")")</f>
        <v>(84.7)</v>
      </c>
      <c r="D84" s="302">
        <f>SUM(D82:D83)</f>
        <v>1.8935826771493844</v>
      </c>
      <c r="E84" s="299" t="str">
        <f>CONCATENATE("(",ROUND((D84/$H84)*100,1),")")</f>
        <v>(13.8)</v>
      </c>
      <c r="F84" s="302">
        <f>SUM(F82:F83)</f>
        <v>0.21000000000070349</v>
      </c>
      <c r="G84" s="299" t="str">
        <f>CONCATENATE("(",ROUND((F84/$H84)*100,1),")")</f>
        <v>(1.5)</v>
      </c>
      <c r="H84" s="302">
        <f>SUM(H82:H83)</f>
        <v>13.719999999999979</v>
      </c>
      <c r="I84" s="299" t="str">
        <f>CONCATENATE("(",ROUND((H84/$H84)*100,1),")")</f>
        <v>(100)</v>
      </c>
      <c r="K84" s="302">
        <f t="shared" si="77"/>
        <v>-1.1174158773439444</v>
      </c>
      <c r="L84" s="302">
        <f t="shared" si="78"/>
        <v>-0.22174743687115805</v>
      </c>
      <c r="M84" s="302">
        <f t="shared" si="79"/>
        <v>-8.8366857849129232E-3</v>
      </c>
      <c r="N84" s="302">
        <f t="shared" si="80"/>
        <v>-1.3480000000000154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4.9525709547400361</v>
      </c>
      <c r="C93" s="299" t="str">
        <f>CONCATENATE("(",ROUND((B93/$H95)*100,1),")")</f>
        <v>(72)</v>
      </c>
      <c r="D93" s="302">
        <f>'Ind T6'!M36</f>
        <v>0.18834231246264774</v>
      </c>
      <c r="E93" s="299" t="str">
        <f>CONCATENATE("(",ROUND((D93/$H95)*100,1),")")</f>
        <v>(2.7)</v>
      </c>
      <c r="F93" s="302">
        <f>'Ind T6'!N36</f>
        <v>0.1070756974586991</v>
      </c>
      <c r="G93" s="299" t="str">
        <f>CONCATENATE("(",ROUND((F93/$H95)*100,1),")")</f>
        <v>(1.6)</v>
      </c>
      <c r="H93" s="302">
        <f>SUM(B93,D93,F93)</f>
        <v>5.2479889646613822</v>
      </c>
      <c r="I93" s="299" t="str">
        <f>CONCATENATE("(",ROUND((H93/$H95)*100,1),")")</f>
        <v>(76.3)</v>
      </c>
      <c r="K93" s="302">
        <f>B98-B93</f>
        <v>0.38304877202721865</v>
      </c>
      <c r="L93" s="302">
        <f>D98-D93</f>
        <v>1.9929704033604279E-2</v>
      </c>
      <c r="M93" s="302">
        <f>F98-F93</f>
        <v>9.4549323204375924E-3</v>
      </c>
      <c r="N93" s="302">
        <f>SUM(K93:M93)</f>
        <v>0.41243340838126052</v>
      </c>
    </row>
    <row r="94" spans="1:14" x14ac:dyDescent="0.2">
      <c r="A94" s="282" t="s">
        <v>365</v>
      </c>
      <c r="B94" s="302">
        <f>'Ind T6'!L35</f>
        <v>1.2838418784837657</v>
      </c>
      <c r="C94" s="299" t="str">
        <f>CONCATENATE("(",ROUND((B94/$H95)*100,1),")")</f>
        <v>(18.7)</v>
      </c>
      <c r="D94" s="302">
        <f>'Ind T6'!M35</f>
        <v>0.25937061376783527</v>
      </c>
      <c r="E94" s="299" t="str">
        <f>CONCATENATE("(",ROUND((D94/$H95)*100,1),")")</f>
        <v>(3.8)</v>
      </c>
      <c r="F94" s="302">
        <f>'Ind T6'!N35</f>
        <v>8.9798543087009727E-2</v>
      </c>
      <c r="G94" s="299" t="str">
        <f>CONCATENATE("(",ROUND((F94/$H95)*100,1),")")</f>
        <v>(1.3)</v>
      </c>
      <c r="H94" s="302">
        <f t="shared" ref="H94" si="81">SUM(B94,D94,F94)</f>
        <v>1.6330110353386107</v>
      </c>
      <c r="I94" s="299" t="str">
        <f>CONCATENATE("(",ROUND((H94/$H95)*100,1),")")</f>
        <v>(23.7)</v>
      </c>
      <c r="K94" s="302">
        <f t="shared" ref="K94:K95" si="82">B99-B94</f>
        <v>7.7235877343485582E-2</v>
      </c>
      <c r="L94" s="302">
        <f t="shared" ref="L94:L95" si="83">D99-D94</f>
        <v>1.7548537369092454E-2</v>
      </c>
      <c r="M94" s="302">
        <f t="shared" ref="M94:M95" si="84">F99-F94</f>
        <v>9.7821769061558483E-3</v>
      </c>
      <c r="N94" s="302">
        <f t="shared" ref="N94:N95" si="85">SUM(K94:M94)</f>
        <v>0.10456659161873388</v>
      </c>
    </row>
    <row r="95" spans="1:14" x14ac:dyDescent="0.2">
      <c r="A95" s="282" t="s">
        <v>363</v>
      </c>
      <c r="B95" s="302">
        <f>SUM(B93:B94)</f>
        <v>6.2364128332238016</v>
      </c>
      <c r="C95" s="299" t="str">
        <f>CONCATENATE("(",ROUND((B95/$H95)*100,1),")")</f>
        <v>(90.6)</v>
      </c>
      <c r="D95" s="302">
        <f>SUM(D93:D94)</f>
        <v>0.44771292623048298</v>
      </c>
      <c r="E95" s="299" t="str">
        <f>CONCATENATE("(",ROUND((D95/$H95)*100,1),")")</f>
        <v>(6.5)</v>
      </c>
      <c r="F95" s="302">
        <f>SUM(F93:F94)</f>
        <v>0.19687424054570885</v>
      </c>
      <c r="G95" s="299" t="str">
        <f>CONCATENATE("(",ROUND((F95/$H95)*100,1),")")</f>
        <v>(2.9)</v>
      </c>
      <c r="H95" s="302">
        <f>SUM(H93:H94)</f>
        <v>6.8809999999999931</v>
      </c>
      <c r="I95" s="299" t="str">
        <f>CONCATENATE("(",ROUND((H95/$H95)*100,1),")")</f>
        <v>(100)</v>
      </c>
      <c r="K95" s="302">
        <f t="shared" si="82"/>
        <v>0.46028464937070446</v>
      </c>
      <c r="L95" s="302">
        <f t="shared" si="83"/>
        <v>3.7478241402696733E-2</v>
      </c>
      <c r="M95" s="302">
        <f t="shared" si="84"/>
        <v>1.9237109226593441E-2</v>
      </c>
      <c r="N95" s="302">
        <f t="shared" si="85"/>
        <v>0.51699999999999458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5.3356197267672547</v>
      </c>
      <c r="C98" s="299" t="str">
        <f>CONCATENATE("(",ROUND((B98/$H100)*100,1),")")</f>
        <v>(72.1)</v>
      </c>
      <c r="D98" s="302">
        <f>'Ind T6'!R36</f>
        <v>0.20827201649625202</v>
      </c>
      <c r="E98" s="299" t="str">
        <f>CONCATENATE("(",ROUND((D98/$H100)*100,1),")")</f>
        <v>(2.8)</v>
      </c>
      <c r="F98" s="302">
        <f>'Ind T6'!S36</f>
        <v>0.1165306297791367</v>
      </c>
      <c r="G98" s="299" t="str">
        <f>CONCATENATE("(",ROUND((F98/$H100)*100,1),")")</f>
        <v>(1.6)</v>
      </c>
      <c r="H98" s="302">
        <f>SUM(B98,D98,F98)</f>
        <v>5.6604223730426435</v>
      </c>
      <c r="I98" s="299" t="str">
        <f>CONCATENATE("(",ROUND((H98/$H100)*100,1),")")</f>
        <v>(76.5)</v>
      </c>
      <c r="K98" s="302">
        <f>B103-B98</f>
        <v>-0.18807190785225814</v>
      </c>
      <c r="L98" s="302">
        <f>D103-D98</f>
        <v>2.9727774713729227E-3</v>
      </c>
      <c r="M98" s="302">
        <f>F103-F98</f>
        <v>8.3196028877990935E-5</v>
      </c>
      <c r="N98" s="302">
        <f>SUM(K98:M98)</f>
        <v>-0.18501593435200722</v>
      </c>
    </row>
    <row r="99" spans="1:14" x14ac:dyDescent="0.2">
      <c r="A99" s="282" t="s">
        <v>365</v>
      </c>
      <c r="B99" s="302">
        <f>'Ind T6'!Q35</f>
        <v>1.3610777558272513</v>
      </c>
      <c r="C99" s="299" t="str">
        <f>CONCATENATE("(",ROUND((B99/$H100)*100,1),")")</f>
        <v>(18.4)</v>
      </c>
      <c r="D99" s="302">
        <f>'Ind T6'!R35</f>
        <v>0.27691915113692772</v>
      </c>
      <c r="E99" s="299" t="str">
        <f>CONCATENATE("(",ROUND((D99/$H100)*100,1),")")</f>
        <v>(3.7)</v>
      </c>
      <c r="F99" s="302">
        <f>'Ind T6'!S35</f>
        <v>9.9580719993165576E-2</v>
      </c>
      <c r="G99" s="299" t="str">
        <f>CONCATENATE("(",ROUND((F99/$H100)*100,1),")")</f>
        <v>(1.3)</v>
      </c>
      <c r="H99" s="302">
        <f t="shared" ref="H99" si="86">SUM(B99,D99,F99)</f>
        <v>1.7375776269573446</v>
      </c>
      <c r="I99" s="299" t="str">
        <f>CONCATENATE("(",ROUND((H99/$H100)*100,1),")")</f>
        <v>(23.5)</v>
      </c>
      <c r="K99" s="302">
        <f t="shared" ref="K99:K100" si="87">B104-B99</f>
        <v>-9.6121318608625828E-2</v>
      </c>
      <c r="L99" s="302">
        <f t="shared" ref="L99:L100" si="88">D104-D99</f>
        <v>-1.186869606885399E-2</v>
      </c>
      <c r="M99" s="302">
        <f t="shared" ref="M99:M100" si="89">F104-F99</f>
        <v>3.0059490294906538E-3</v>
      </c>
      <c r="N99" s="302">
        <f t="shared" ref="N99:N100" si="90">SUM(K99:M99)</f>
        <v>-0.10498406564798916</v>
      </c>
    </row>
    <row r="100" spans="1:14" x14ac:dyDescent="0.2">
      <c r="A100" s="282" t="s">
        <v>363</v>
      </c>
      <c r="B100" s="302">
        <f>SUM(B98:B99)</f>
        <v>6.696697482594506</v>
      </c>
      <c r="C100" s="299" t="str">
        <f>CONCATENATE("(",ROUND((B100/$H100)*100,1),")")</f>
        <v>(90.5)</v>
      </c>
      <c r="D100" s="302">
        <f>SUM(D98:D99)</f>
        <v>0.48519116763317971</v>
      </c>
      <c r="E100" s="299" t="str">
        <f>CONCATENATE("(",ROUND((D100/$H100)*100,1),")")</f>
        <v>(6.6)</v>
      </c>
      <c r="F100" s="302">
        <f>SUM(F98:F99)</f>
        <v>0.21611134977230229</v>
      </c>
      <c r="G100" s="299" t="str">
        <f>CONCATENATE("(",ROUND((F100/$H100)*100,1),")")</f>
        <v>(2.9)</v>
      </c>
      <c r="H100" s="302">
        <f>SUM(H98:H99)</f>
        <v>7.3979999999999881</v>
      </c>
      <c r="I100" s="299" t="str">
        <f>CONCATENATE("(",ROUND((H100/$H100)*100,1),")")</f>
        <v>(100)</v>
      </c>
      <c r="K100" s="302">
        <f t="shared" si="87"/>
        <v>-0.28419322646088396</v>
      </c>
      <c r="L100" s="302">
        <f t="shared" si="88"/>
        <v>-8.8959185974810673E-3</v>
      </c>
      <c r="M100" s="302">
        <f t="shared" si="89"/>
        <v>3.0891450583686308E-3</v>
      </c>
      <c r="N100" s="302">
        <f t="shared" si="90"/>
        <v>-0.28999999999999637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5.1475478189149966</v>
      </c>
      <c r="C103" s="299" t="str">
        <f>CONCATENATE("(",ROUND((B103/$H105)*100,1),")")</f>
        <v>(72.4)</v>
      </c>
      <c r="D103" s="302">
        <f>'Ind T6'!W36</f>
        <v>0.21124479396762494</v>
      </c>
      <c r="E103" s="299" t="str">
        <f>CONCATENATE("(",ROUND((D103/$H105)*100,1),")")</f>
        <v>(3)</v>
      </c>
      <c r="F103" s="302">
        <f>'Ind T6'!X36</f>
        <v>0.11661382580801469</v>
      </c>
      <c r="G103" s="299" t="str">
        <f>CONCATENATE("(",ROUND((F103/$H105)*100,1),")")</f>
        <v>(1.6)</v>
      </c>
      <c r="H103" s="302">
        <f>SUM(B103,D103,F103)</f>
        <v>5.4754064386906363</v>
      </c>
      <c r="I103" s="299" t="str">
        <f>CONCATENATE("(",ROUND((H103/$H105)*100,1),")")</f>
        <v>(77)</v>
      </c>
      <c r="K103" s="302">
        <f>B103-B93</f>
        <v>0.19497686417496052</v>
      </c>
      <c r="L103" s="302">
        <f>D103-D93</f>
        <v>2.2902481504977201E-2</v>
      </c>
      <c r="M103" s="302">
        <f>F103-F93</f>
        <v>9.5381283493155833E-3</v>
      </c>
      <c r="N103" s="302">
        <f>SUM(K103:M103)</f>
        <v>0.2274174740292533</v>
      </c>
    </row>
    <row r="104" spans="1:14" x14ac:dyDescent="0.2">
      <c r="A104" s="282" t="s">
        <v>365</v>
      </c>
      <c r="B104" s="302">
        <f>'Ind T6'!V35</f>
        <v>1.2649564372186255</v>
      </c>
      <c r="C104" s="299" t="str">
        <f>CONCATENATE("(",ROUND((B104/$H105)*100,1),")")</f>
        <v>(17.8)</v>
      </c>
      <c r="D104" s="302">
        <f>'Ind T6'!W35</f>
        <v>0.26505045506807373</v>
      </c>
      <c r="E104" s="299" t="str">
        <f>CONCATENATE("(",ROUND((D104/$H105)*100,1),")")</f>
        <v>(3.7)</v>
      </c>
      <c r="F104" s="302">
        <f>'Ind T6'!X35</f>
        <v>0.10258666902265623</v>
      </c>
      <c r="G104" s="299" t="str">
        <f>CONCATENATE("(",ROUND((F104/$H105)*100,1),")")</f>
        <v>(1.4)</v>
      </c>
      <c r="H104" s="302">
        <f t="shared" ref="H104" si="91">SUM(B104,D104,F104)</f>
        <v>1.6325935613093554</v>
      </c>
      <c r="I104" s="299" t="str">
        <f>CONCATENATE("(",ROUND((H104/$H105)*100,1),")")</f>
        <v>(23)</v>
      </c>
      <c r="K104" s="302">
        <f t="shared" ref="K104:K105" si="92">B104-B94</f>
        <v>-1.8885441265140246E-2</v>
      </c>
      <c r="L104" s="302">
        <f t="shared" ref="L104:L105" si="93">D104-D94</f>
        <v>5.679841300238464E-3</v>
      </c>
      <c r="M104" s="302">
        <f t="shared" ref="M104:M105" si="94">F104-F94</f>
        <v>1.2788125935646502E-2</v>
      </c>
      <c r="N104" s="302">
        <f t="shared" ref="N104:N105" si="95">SUM(K104:M104)</f>
        <v>-4.1747402925527977E-4</v>
      </c>
    </row>
    <row r="105" spans="1:14" x14ac:dyDescent="0.2">
      <c r="A105" s="282" t="s">
        <v>363</v>
      </c>
      <c r="B105" s="302">
        <f>SUM(B103:B104)</f>
        <v>6.4125042561336221</v>
      </c>
      <c r="C105" s="299" t="str">
        <f>CONCATENATE("(",ROUND((B105/$H105)*100,1),")")</f>
        <v>(90.2)</v>
      </c>
      <c r="D105" s="302">
        <f>SUM(D103:D104)</f>
        <v>0.47629524903569864</v>
      </c>
      <c r="E105" s="299" t="str">
        <f>CONCATENATE("(",ROUND((D105/$H105)*100,1),")")</f>
        <v>(6.7)</v>
      </c>
      <c r="F105" s="302">
        <f>SUM(F103:F104)</f>
        <v>0.21920049483067092</v>
      </c>
      <c r="G105" s="299" t="str">
        <f>CONCATENATE("(",ROUND((F105/$H105)*100,1),")")</f>
        <v>(3.1)</v>
      </c>
      <c r="H105" s="302">
        <f>SUM(H103:H104)</f>
        <v>7.1079999999999917</v>
      </c>
      <c r="I105" s="299" t="str">
        <f>CONCATENATE("(",ROUND((H105/$H105)*100,1),")")</f>
        <v>(100)</v>
      </c>
      <c r="K105" s="302">
        <f t="shared" si="92"/>
        <v>0.17609142290982049</v>
      </c>
      <c r="L105" s="302">
        <f t="shared" si="93"/>
        <v>2.8582322805215665E-2</v>
      </c>
      <c r="M105" s="302">
        <f t="shared" si="94"/>
        <v>2.2326254284962072E-2</v>
      </c>
      <c r="N105" s="302">
        <f t="shared" si="95"/>
        <v>0.22699999999999823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45.047545897274929</v>
      </c>
      <c r="C114" s="299" t="str">
        <f>CONCATENATE("(",ROUND((B114/$H116)*100,1),")")</f>
        <v>(69.7)</v>
      </c>
      <c r="D114" s="302">
        <f>'Ind T6'!M45</f>
        <v>2.2021844054530688</v>
      </c>
      <c r="E114" s="299" t="str">
        <f>CONCATENATE("(",ROUND((D114/$H116)*100,1),")")</f>
        <v>(3.4)</v>
      </c>
      <c r="F114" s="302">
        <f>'Ind T6'!N45</f>
        <v>3.185841138384609</v>
      </c>
      <c r="G114" s="299" t="str">
        <f>CONCATENATE("(",ROUND((F114/$H116)*100,1),")")</f>
        <v>(4.9)</v>
      </c>
      <c r="H114" s="302">
        <f>SUM(B114,D114,F114)</f>
        <v>50.435571441112607</v>
      </c>
      <c r="I114" s="299" t="str">
        <f>CONCATENATE("(",ROUND((H114/$H116)*100,1),")")</f>
        <v>(78)</v>
      </c>
      <c r="K114" s="302">
        <f>B119-B114</f>
        <v>-3.7250026987310676</v>
      </c>
      <c r="L114" s="302">
        <f>D119-D114</f>
        <v>-0.14090483551011523</v>
      </c>
      <c r="M114" s="302">
        <f>F119-F114</f>
        <v>-0.23039198000347705</v>
      </c>
      <c r="N114" s="302">
        <f>SUM(K114:M114)</f>
        <v>-4.0962995142446594</v>
      </c>
    </row>
    <row r="115" spans="1:14" x14ac:dyDescent="0.2">
      <c r="A115" s="282" t="s">
        <v>365</v>
      </c>
      <c r="B115" s="302">
        <f>'Ind T6'!L44</f>
        <v>10.328665043349762</v>
      </c>
      <c r="C115" s="299" t="str">
        <f>CONCATENATE("(",ROUND((B115/$H116)*100,1),")")</f>
        <v>(16)</v>
      </c>
      <c r="D115" s="302">
        <f>'Ind T6'!M44</f>
        <v>2.4828444043186888</v>
      </c>
      <c r="E115" s="299" t="str">
        <f>CONCATENATE("(",ROUND((D115/$H116)*100,1),")")</f>
        <v>(3.8)</v>
      </c>
      <c r="F115" s="302">
        <f>'Ind T6'!N44</f>
        <v>1.4119191112189937</v>
      </c>
      <c r="G115" s="299" t="str">
        <f>CONCATENATE("(",ROUND((F115/$H116)*100,1),")")</f>
        <v>(2.2)</v>
      </c>
      <c r="H115" s="302">
        <f t="shared" ref="H115" si="96">SUM(B115,D115,F115)</f>
        <v>14.223428558887445</v>
      </c>
      <c r="I115" s="299" t="str">
        <f>CONCATENATE("(",ROUND((H115/$H116)*100,1),")")</f>
        <v>(22)</v>
      </c>
      <c r="K115" s="302">
        <f t="shared" ref="K115:K116" si="97">B120-B115</f>
        <v>-0.70330089609705837</v>
      </c>
      <c r="L115" s="302">
        <f t="shared" ref="L115:L116" si="98">D120-D115</f>
        <v>-0.18287371846383138</v>
      </c>
      <c r="M115" s="302">
        <f t="shared" ref="M115:M116" si="99">F120-F115</f>
        <v>-0.18052587119445462</v>
      </c>
      <c r="N115" s="302">
        <f t="shared" ref="N115:N116" si="100">SUM(K115:M115)</f>
        <v>-1.0667004857553444</v>
      </c>
    </row>
    <row r="116" spans="1:14" x14ac:dyDescent="0.2">
      <c r="A116" s="282" t="s">
        <v>363</v>
      </c>
      <c r="B116" s="302">
        <f>SUM(B114:B115)</f>
        <v>55.376210940624688</v>
      </c>
      <c r="C116" s="299" t="str">
        <f>CONCATENATE("(",ROUND((B116/$H116)*100,1),")")</f>
        <v>(85.6)</v>
      </c>
      <c r="D116" s="302">
        <f>SUM(D114:D115)</f>
        <v>4.6850288097717581</v>
      </c>
      <c r="E116" s="299" t="str">
        <f>CONCATENATE("(",ROUND((D116/$H116)*100,1),")")</f>
        <v>(7.2)</v>
      </c>
      <c r="F116" s="302">
        <f>SUM(F114:F115)</f>
        <v>4.5977602496036027</v>
      </c>
      <c r="G116" s="299" t="str">
        <f>CONCATENATE("(",ROUND((F116/$H116)*100,1),")")</f>
        <v>(7.1)</v>
      </c>
      <c r="H116" s="302">
        <f>SUM(H114:H115)</f>
        <v>64.659000000000049</v>
      </c>
      <c r="I116" s="299" t="str">
        <f>CONCATENATE("(",ROUND((H116/$H116)*100,1),")")</f>
        <v>(100)</v>
      </c>
      <c r="K116" s="302">
        <f t="shared" si="97"/>
        <v>-4.4283035948281224</v>
      </c>
      <c r="L116" s="302">
        <f t="shared" si="98"/>
        <v>-0.32377855397394661</v>
      </c>
      <c r="M116" s="302">
        <f t="shared" si="99"/>
        <v>-0.41091785119793123</v>
      </c>
      <c r="N116" s="302">
        <f t="shared" si="100"/>
        <v>-5.1630000000000003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41.322543198543862</v>
      </c>
      <c r="C119" s="299" t="str">
        <f>CONCATENATE("(",ROUND((B119/$H121)*100,1),")")</f>
        <v>(69.5)</v>
      </c>
      <c r="D119" s="302">
        <f>'Ind T6'!R45</f>
        <v>2.0612795699429536</v>
      </c>
      <c r="E119" s="299" t="str">
        <f>CONCATENATE("(",ROUND((D119/$H121)*100,1),")")</f>
        <v>(3.5)</v>
      </c>
      <c r="F119" s="302">
        <f>'Ind T6'!S45</f>
        <v>2.955449158381132</v>
      </c>
      <c r="G119" s="299" t="str">
        <f>CONCATENATE("(",ROUND((F119/$H121)*100,1),")")</f>
        <v>(5)</v>
      </c>
      <c r="H119" s="302">
        <f>SUM(B119,D119,F119)</f>
        <v>46.339271926867951</v>
      </c>
      <c r="I119" s="299" t="str">
        <f>CONCATENATE("(",ROUND((H119/$H121)*100,1),")")</f>
        <v>(77.9)</v>
      </c>
      <c r="K119" s="302">
        <f>B124-B119</f>
        <v>-3.9182346899223575</v>
      </c>
      <c r="L119" s="302">
        <f>D124-D119</f>
        <v>-0.1467894442795239</v>
      </c>
      <c r="M119" s="302">
        <f>F124-F119</f>
        <v>-9.4522205569167017E-2</v>
      </c>
      <c r="N119" s="302">
        <f>SUM(K119:M119)</f>
        <v>-4.1595463397710475</v>
      </c>
    </row>
    <row r="120" spans="1:14" x14ac:dyDescent="0.2">
      <c r="A120" s="282" t="s">
        <v>365</v>
      </c>
      <c r="B120" s="302">
        <f>'Ind T6'!Q44</f>
        <v>9.6253641472527036</v>
      </c>
      <c r="C120" s="299" t="str">
        <f>CONCATENATE("(",ROUND((B120/$H121)*100,1),")")</f>
        <v>(16.2)</v>
      </c>
      <c r="D120" s="302">
        <f>'Ind T6'!R44</f>
        <v>2.2999706858548574</v>
      </c>
      <c r="E120" s="299" t="str">
        <f>CONCATENATE("(",ROUND((D120/$H121)*100,1),")")</f>
        <v>(3.9)</v>
      </c>
      <c r="F120" s="302">
        <f>'Ind T6'!S44</f>
        <v>1.2313932400245391</v>
      </c>
      <c r="G120" s="299" t="str">
        <f>CONCATENATE("(",ROUND((F120/$H121)*100,1),")")</f>
        <v>(2.1)</v>
      </c>
      <c r="H120" s="302">
        <f t="shared" ref="H120" si="101">SUM(B120,D120,F120)</f>
        <v>13.156728073132101</v>
      </c>
      <c r="I120" s="299" t="str">
        <f>CONCATENATE("(",ROUND((H120/$H121)*100,1),")")</f>
        <v>(22.1)</v>
      </c>
      <c r="K120" s="302">
        <f t="shared" ref="K120:K121" si="102">B125-B120</f>
        <v>-0.64046483493902961</v>
      </c>
      <c r="L120" s="302">
        <f t="shared" ref="L120:L121" si="103">D125-D120</f>
        <v>-0.15108508840455626</v>
      </c>
      <c r="M120" s="302">
        <f t="shared" ref="M120:M121" si="104">F125-F120</f>
        <v>-0.15890373688545734</v>
      </c>
      <c r="N120" s="302">
        <f t="shared" ref="N120:N121" si="105">SUM(K120:M120)</f>
        <v>-0.95045366022904321</v>
      </c>
    </row>
    <row r="121" spans="1:14" x14ac:dyDescent="0.2">
      <c r="A121" s="282" t="s">
        <v>363</v>
      </c>
      <c r="B121" s="302">
        <f>SUM(B119:B120)</f>
        <v>50.947907345796565</v>
      </c>
      <c r="C121" s="299" t="str">
        <f>CONCATENATE("(",ROUND((B121/$H121)*100,1),")")</f>
        <v>(85.6)</v>
      </c>
      <c r="D121" s="302">
        <f>SUM(D119:D120)</f>
        <v>4.3612502557978114</v>
      </c>
      <c r="E121" s="299" t="str">
        <f>CONCATENATE("(",ROUND((D121/$H121)*100,1),")")</f>
        <v>(7.3)</v>
      </c>
      <c r="F121" s="302">
        <f>SUM(F119:F120)</f>
        <v>4.1868423984056715</v>
      </c>
      <c r="G121" s="299" t="str">
        <f>CONCATENATE("(",ROUND((F121/$H121)*100,1),")")</f>
        <v>(7)</v>
      </c>
      <c r="H121" s="302">
        <f>SUM(H119:H120)</f>
        <v>59.496000000000052</v>
      </c>
      <c r="I121" s="299" t="str">
        <f>CONCATENATE("(",ROUND((H121/$H121)*100,1),")")</f>
        <v>(100)</v>
      </c>
      <c r="K121" s="302">
        <f t="shared" si="102"/>
        <v>-4.5586995248613889</v>
      </c>
      <c r="L121" s="302">
        <f t="shared" si="103"/>
        <v>-0.29787453268408015</v>
      </c>
      <c r="M121" s="302">
        <f t="shared" si="104"/>
        <v>-0.25342594245462458</v>
      </c>
      <c r="N121" s="302">
        <f t="shared" si="105"/>
        <v>-5.1100000000000936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37.404308508621504</v>
      </c>
      <c r="C124" s="299" t="str">
        <f>CONCATENATE("(",ROUND((B124/$H126)*100,1),")")</f>
        <v>(68.8)</v>
      </c>
      <c r="D124" s="302">
        <f>'Ind T6'!W45</f>
        <v>1.9144901256634297</v>
      </c>
      <c r="E124" s="299" t="str">
        <f>CONCATENATE("(",ROUND((D124/$H126)*100,1),")")</f>
        <v>(3.5)</v>
      </c>
      <c r="F124" s="302">
        <f>'Ind T6'!X45</f>
        <v>2.860926952811965</v>
      </c>
      <c r="G124" s="299" t="str">
        <f>CONCATENATE("(",ROUND((F124/$H126)*100,1),")")</f>
        <v>(5.3)</v>
      </c>
      <c r="H124" s="302">
        <f>SUM(B124,D124,F124)</f>
        <v>42.179725587096897</v>
      </c>
      <c r="I124" s="299" t="str">
        <f>CONCATENATE("(",ROUND((H124/$H126)*100,1),")")</f>
        <v>(77.6)</v>
      </c>
      <c r="K124" s="302">
        <f>B124-B114</f>
        <v>-7.6432373886534251</v>
      </c>
      <c r="L124" s="302">
        <f>D124-D114</f>
        <v>-0.28769427978963913</v>
      </c>
      <c r="M124" s="302">
        <f>F124-F114</f>
        <v>-0.32491418557264407</v>
      </c>
      <c r="N124" s="302">
        <f>SUM(K124:M124)</f>
        <v>-8.2558458540157069</v>
      </c>
    </row>
    <row r="125" spans="1:14" x14ac:dyDescent="0.2">
      <c r="A125" s="282" t="s">
        <v>365</v>
      </c>
      <c r="B125" s="302">
        <f>'Ind T6'!V44</f>
        <v>8.984899312313674</v>
      </c>
      <c r="C125" s="299" t="str">
        <f>CONCATENATE("(",ROUND((B125/$H126)*100,1),")")</f>
        <v>(16.5)</v>
      </c>
      <c r="D125" s="302">
        <f>'Ind T6'!W44</f>
        <v>2.1488855974503012</v>
      </c>
      <c r="E125" s="299" t="str">
        <f>CONCATENATE("(",ROUND((D125/$H126)*100,1),")")</f>
        <v>(4)</v>
      </c>
      <c r="F125" s="302">
        <f>'Ind T6'!X44</f>
        <v>1.0724895031390818</v>
      </c>
      <c r="G125" s="299" t="str">
        <f>CONCATENATE("(",ROUND((F125/$H126)*100,1),")")</f>
        <v>(2)</v>
      </c>
      <c r="H125" s="302">
        <f t="shared" ref="H125" si="106">SUM(B125,D125,F125)</f>
        <v>12.206274412903056</v>
      </c>
      <c r="I125" s="299" t="str">
        <f>CONCATENATE("(",ROUND((H125/$H126)*100,1),")")</f>
        <v>(22.4)</v>
      </c>
      <c r="K125" s="302">
        <f t="shared" ref="K125:K126" si="107">B125-B115</f>
        <v>-1.343765731036088</v>
      </c>
      <c r="L125" s="302">
        <f t="shared" ref="L125:L126" si="108">D125-D115</f>
        <v>-0.33395880686838764</v>
      </c>
      <c r="M125" s="302">
        <f t="shared" ref="M125:M126" si="109">F125-F115</f>
        <v>-0.33942960807991196</v>
      </c>
      <c r="N125" s="302">
        <f t="shared" ref="N125:N126" si="110">SUM(K125:M125)</f>
        <v>-2.0171541459843878</v>
      </c>
    </row>
    <row r="126" spans="1:14" x14ac:dyDescent="0.2">
      <c r="A126" s="282" t="s">
        <v>363</v>
      </c>
      <c r="B126" s="302">
        <f>SUM(B124:B125)</f>
        <v>46.389207820935177</v>
      </c>
      <c r="C126" s="299" t="str">
        <f>CONCATENATE("(",ROUND((B126/$H126)*100,1),")")</f>
        <v>(85.3)</v>
      </c>
      <c r="D126" s="302">
        <f>SUM(D124:D125)</f>
        <v>4.0633757231137313</v>
      </c>
      <c r="E126" s="299" t="str">
        <f>CONCATENATE("(",ROUND((D126/$H126)*100,1),")")</f>
        <v>(7.5)</v>
      </c>
      <c r="F126" s="302">
        <f>SUM(F124:F125)</f>
        <v>3.9334164559510469</v>
      </c>
      <c r="G126" s="299" t="str">
        <f>CONCATENATE("(",ROUND((F126/$H126)*100,1),")")</f>
        <v>(7.2)</v>
      </c>
      <c r="H126" s="302">
        <f>SUM(H124:H125)</f>
        <v>54.385999999999953</v>
      </c>
      <c r="I126" s="299" t="str">
        <f>CONCATENATE("(",ROUND((H126/$H126)*100,1),")")</f>
        <v>(100)</v>
      </c>
      <c r="K126" s="302">
        <f t="shared" si="107"/>
        <v>-8.9870031196895113</v>
      </c>
      <c r="L126" s="302">
        <f t="shared" si="108"/>
        <v>-0.62165308665802677</v>
      </c>
      <c r="M126" s="302">
        <f t="shared" si="109"/>
        <v>-0.6643437936525558</v>
      </c>
      <c r="N126" s="302">
        <f t="shared" si="110"/>
        <v>-10.273000000000094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1.8170294679474486</v>
      </c>
      <c r="C135" s="299" t="str">
        <f>CONCATENATE("(",ROUND((B135/$H137)*100,1),")")</f>
        <v>(73.1)</v>
      </c>
      <c r="D135" s="302">
        <f>'Ind T6'!M54</f>
        <v>3.5391072772821802E-2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1.8524205407202703</v>
      </c>
      <c r="I135" s="299" t="str">
        <f>CONCATENATE("(",ROUND((H135/$H137)*100,1),")")</f>
        <v>(74.5)</v>
      </c>
      <c r="K135" s="302">
        <f>B140-B135</f>
        <v>-7.0969106546818761E-2</v>
      </c>
      <c r="L135" s="302">
        <f>D140-D135</f>
        <v>-5.5917809479397868E-4</v>
      </c>
      <c r="M135" s="302">
        <f>F140-F135</f>
        <v>0</v>
      </c>
      <c r="N135" s="302">
        <f>SUM(K135:M135)</f>
        <v>-7.1528284641612733E-2</v>
      </c>
    </row>
    <row r="136" spans="1:14" x14ac:dyDescent="0.2">
      <c r="A136" s="282" t="s">
        <v>365</v>
      </c>
      <c r="B136" s="302">
        <f>'Ind T6'!L53</f>
        <v>0.47893041162852468</v>
      </c>
      <c r="C136" s="299" t="str">
        <f>CONCATENATE("(",ROUND((B136/$H137)*100,1),")")</f>
        <v>(19.3)</v>
      </c>
      <c r="D136" s="302">
        <f>'Ind T6'!M53</f>
        <v>0.1536490476512086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0.63257945927973325</v>
      </c>
      <c r="I136" s="299" t="str">
        <f>CONCATENATE("(",ROUND((H136/$H137)*100,1),")")</f>
        <v>(25.5)</v>
      </c>
      <c r="K136" s="302">
        <f t="shared" ref="K136:K137" si="112">B141-B136</f>
        <v>-1.1379209971899729E-2</v>
      </c>
      <c r="L136" s="302">
        <f t="shared" ref="L136:L137" si="113">D141-D136</f>
        <v>-5.0925053864913639E-3</v>
      </c>
      <c r="M136" s="302">
        <f t="shared" ref="M136:M137" si="114">F141-F136</f>
        <v>0</v>
      </c>
      <c r="N136" s="302">
        <f t="shared" ref="N136:N137" si="115">SUM(K136:M136)</f>
        <v>-1.6471715358391092E-2</v>
      </c>
    </row>
    <row r="137" spans="1:14" x14ac:dyDescent="0.2">
      <c r="A137" s="282" t="s">
        <v>363</v>
      </c>
      <c r="B137" s="302">
        <f>SUM(B135:B136)</f>
        <v>2.2959598795759733</v>
      </c>
      <c r="C137" s="299" t="str">
        <f>CONCATENATE("(",ROUND((B137/$H137)*100,1),")")</f>
        <v>(92.4)</v>
      </c>
      <c r="D137" s="302">
        <f>SUM(D135:D136)</f>
        <v>0.1890401204240304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2.4850000000000034</v>
      </c>
      <c r="I137" s="299" t="str">
        <f>CONCATENATE("(",ROUND((H137/$H137)*100,1),")")</f>
        <v>(100)</v>
      </c>
      <c r="K137" s="302">
        <f t="shared" si="112"/>
        <v>-8.2348316518718434E-2</v>
      </c>
      <c r="L137" s="302">
        <f t="shared" si="113"/>
        <v>-5.6516834812853356E-3</v>
      </c>
      <c r="M137" s="302">
        <f t="shared" si="114"/>
        <v>0</v>
      </c>
      <c r="N137" s="302">
        <f t="shared" si="115"/>
        <v>-8.800000000000377E-2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1.7460603614006298</v>
      </c>
      <c r="C140" s="299" t="str">
        <f>CONCATENATE("(",ROUND((B140/$H142)*100,1),")")</f>
        <v>(72.8)</v>
      </c>
      <c r="D140" s="302">
        <f>'Ind T6'!R54</f>
        <v>3.4831894678027824E-2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1.7808922560786575</v>
      </c>
      <c r="I140" s="299" t="str">
        <f>CONCATENATE("(",ROUND((H140/$H142)*100,1),")")</f>
        <v>(74.3)</v>
      </c>
      <c r="K140" s="302">
        <f>B145-B140</f>
        <v>-4.4369931590484635E-2</v>
      </c>
      <c r="L140" s="302">
        <f>D145-D140</f>
        <v>4.7352020351922042E-4</v>
      </c>
      <c r="M140" s="302">
        <f>F145-F140</f>
        <v>0</v>
      </c>
      <c r="N140" s="302">
        <f>SUM(K140:M140)</f>
        <v>-4.3896411386965414E-2</v>
      </c>
    </row>
    <row r="141" spans="1:14" x14ac:dyDescent="0.2">
      <c r="A141" s="282" t="s">
        <v>365</v>
      </c>
      <c r="B141" s="302">
        <f>'Ind T6'!Q53</f>
        <v>0.46755120165662495</v>
      </c>
      <c r="C141" s="299" t="str">
        <f>CONCATENATE("(",ROUND((B141/$H142)*100,1),")")</f>
        <v>(19.5)</v>
      </c>
      <c r="D141" s="302">
        <f>'Ind T6'!R53</f>
        <v>0.14855654226471723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0.61610774392134215</v>
      </c>
      <c r="I141" s="299" t="str">
        <f>CONCATENATE("(",ROUND((H141/$H142)*100,1),")")</f>
        <v>(25.7)</v>
      </c>
      <c r="K141" s="302">
        <f t="shared" ref="K141:K142" si="117">B146-B141</f>
        <v>2.8819888408668781E-3</v>
      </c>
      <c r="L141" s="302">
        <f t="shared" ref="L141:L142" si="118">D146-D141</f>
        <v>-1.9855774539000726E-3</v>
      </c>
      <c r="M141" s="302">
        <f t="shared" ref="M141:M142" si="119">F146-F141</f>
        <v>0</v>
      </c>
      <c r="N141" s="302">
        <f t="shared" ref="N141:N142" si="120">SUM(K141:M141)</f>
        <v>8.9641138696680556E-4</v>
      </c>
    </row>
    <row r="142" spans="1:14" x14ac:dyDescent="0.2">
      <c r="A142" s="282" t="s">
        <v>363</v>
      </c>
      <c r="B142" s="302">
        <f>SUM(B140:B141)</f>
        <v>2.2136115630572548</v>
      </c>
      <c r="C142" s="299" t="str">
        <f>CONCATENATE("(",ROUND((B142/$H142)*100,1),")")</f>
        <v>(92.3)</v>
      </c>
      <c r="D142" s="302">
        <f>SUM(D140:D141)</f>
        <v>0.18338843694274506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2.3969999999999998</v>
      </c>
      <c r="I142" s="299" t="str">
        <f>CONCATENATE("(",ROUND((H142/$H142)*100,1),")")</f>
        <v>(100)</v>
      </c>
      <c r="K142" s="302">
        <f t="shared" si="117"/>
        <v>-4.1487942749617979E-2</v>
      </c>
      <c r="L142" s="302">
        <f t="shared" si="118"/>
        <v>-1.512057250380866E-3</v>
      </c>
      <c r="M142" s="302">
        <f t="shared" si="119"/>
        <v>0</v>
      </c>
      <c r="N142" s="302">
        <f t="shared" si="120"/>
        <v>-4.2999999999998845E-2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1.7016904298101452</v>
      </c>
      <c r="C145" s="299" t="str">
        <f>CONCATENATE("(",ROUND((B145/$H147)*100,1),")")</f>
        <v>(72.3)</v>
      </c>
      <c r="D145" s="302">
        <f>'Ind T6'!W54</f>
        <v>3.5305414881547044E-2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1.7369958446916922</v>
      </c>
      <c r="I145" s="299" t="str">
        <f>CONCATENATE("(",ROUND((H145/$H147)*100,1),")")</f>
        <v>(73.8)</v>
      </c>
      <c r="K145" s="302">
        <f>B145-B135</f>
        <v>-0.1153390381373034</v>
      </c>
      <c r="L145" s="302">
        <f>D145-D135</f>
        <v>-8.5657891274758258E-5</v>
      </c>
      <c r="M145" s="302">
        <f>F145-F135</f>
        <v>0</v>
      </c>
      <c r="N145" s="302">
        <f>SUM(K145:M145)</f>
        <v>-0.11542469602857816</v>
      </c>
    </row>
    <row r="146" spans="1:14" x14ac:dyDescent="0.2">
      <c r="A146" s="282" t="s">
        <v>365</v>
      </c>
      <c r="B146" s="302">
        <f>'Ind T6'!V53</f>
        <v>0.47043319049749183</v>
      </c>
      <c r="C146" s="299" t="str">
        <f>CONCATENATE("(",ROUND((B146/$H147)*100,1),")")</f>
        <v>(20)</v>
      </c>
      <c r="D146" s="302">
        <f>'Ind T6'!W53</f>
        <v>0.14657096481081716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0.61700415530830899</v>
      </c>
      <c r="I146" s="299" t="str">
        <f>CONCATENATE("(",ROUND((H146/$H147)*100,1),")")</f>
        <v>(26.2)</v>
      </c>
      <c r="K146" s="302">
        <f t="shared" ref="K146:K147" si="122">B146-B136</f>
        <v>-8.4972211310328505E-3</v>
      </c>
      <c r="L146" s="302">
        <f t="shared" ref="L146:L147" si="123">D146-D136</f>
        <v>-7.0780828403914364E-3</v>
      </c>
      <c r="M146" s="302">
        <f t="shared" ref="M146:M147" si="124">F146-F136</f>
        <v>0</v>
      </c>
      <c r="N146" s="302">
        <f t="shared" ref="N146:N147" si="125">SUM(K146:M146)</f>
        <v>-1.5575303971424287E-2</v>
      </c>
    </row>
    <row r="147" spans="1:14" x14ac:dyDescent="0.2">
      <c r="A147" s="282" t="s">
        <v>363</v>
      </c>
      <c r="B147" s="302">
        <f>SUM(B145:B146)</f>
        <v>2.1721236203076368</v>
      </c>
      <c r="C147" s="299" t="str">
        <f>CONCATENATE("(",ROUND((B147/$H147)*100,1),")")</f>
        <v>(92.3)</v>
      </c>
      <c r="D147" s="302">
        <f>SUM(D145:D146)</f>
        <v>0.1818763796923642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2.354000000000001</v>
      </c>
      <c r="I147" s="299" t="str">
        <f>CONCATENATE("(",ROUND((H147/$H147)*100,1),")")</f>
        <v>(100)</v>
      </c>
      <c r="K147" s="302">
        <f t="shared" si="122"/>
        <v>-0.12383625926833641</v>
      </c>
      <c r="L147" s="302">
        <f t="shared" si="123"/>
        <v>-7.1637407316662016E-3</v>
      </c>
      <c r="M147" s="302">
        <f t="shared" si="124"/>
        <v>0</v>
      </c>
      <c r="N147" s="302">
        <f t="shared" si="125"/>
        <v>-0.13100000000000261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3.5394792384532248</v>
      </c>
      <c r="C156" s="299" t="str">
        <f>CONCATENATE("(",ROUND((B156/$H158)*100,1),")")</f>
        <v>(72.4)</v>
      </c>
      <c r="D156" s="302">
        <f>'Ind T6'!M63</f>
        <v>7.866001813255355E-2</v>
      </c>
      <c r="E156" s="299" t="str">
        <f>CONCATENATE("(",ROUND((D156/$H158)*100,1),")")</f>
        <v>(1.6)</v>
      </c>
      <c r="F156" s="302">
        <f>'Ind T6'!N63</f>
        <v>0.15864950135738701</v>
      </c>
      <c r="G156" s="299" t="str">
        <f>CONCATENATE("(",ROUND((F156/$H158)*100,1),")")</f>
        <v>(3.2)</v>
      </c>
      <c r="H156" s="302">
        <f>SUM(B156,D156,F156)</f>
        <v>3.7767887579431654</v>
      </c>
      <c r="I156" s="299" t="str">
        <f>CONCATENATE("(",ROUND((H156/$H158)*100,1),")")</f>
        <v>(77.3)</v>
      </c>
      <c r="K156" s="302">
        <f>B161-B156</f>
        <v>3.0642842938662707E-2</v>
      </c>
      <c r="L156" s="302">
        <f>D161-D156</f>
        <v>1.3390034376649373E-3</v>
      </c>
      <c r="M156" s="302">
        <f>F161-F156</f>
        <v>-3.9552607586285926E-3</v>
      </c>
      <c r="N156" s="302">
        <f>SUM(K156:M156)</f>
        <v>2.8026585617699051E-2</v>
      </c>
    </row>
    <row r="157" spans="1:14" x14ac:dyDescent="0.2">
      <c r="A157" s="282" t="s">
        <v>365</v>
      </c>
      <c r="B157" s="302">
        <f>'Ind T6'!L62</f>
        <v>0.81341106073253366</v>
      </c>
      <c r="C157" s="299" t="str">
        <f>CONCATENATE("(",ROUND((B157/$H158)*100,1),")")</f>
        <v>(16.6)</v>
      </c>
      <c r="D157" s="302">
        <f>'Ind T6'!M62</f>
        <v>0.28007398005536943</v>
      </c>
      <c r="E157" s="299" t="str">
        <f>CONCATENATE("(",ROUND((D157/$H158)*100,1),")")</f>
        <v>(5.7)</v>
      </c>
      <c r="F157" s="302">
        <f>'Ind T6'!N62</f>
        <v>1.772620126894095E-2</v>
      </c>
      <c r="G157" s="299" t="str">
        <f>CONCATENATE("(",ROUND((F157/$H158)*100,1),")")</f>
        <v>(0.4)</v>
      </c>
      <c r="H157" s="302">
        <f t="shared" ref="H157" si="126">SUM(B157,D157,F157)</f>
        <v>1.1112112420568441</v>
      </c>
      <c r="I157" s="299" t="str">
        <f>CONCATENATE("(",ROUND((H157/$H158)*100,1),")")</f>
        <v>(22.7)</v>
      </c>
      <c r="K157" s="302">
        <f t="shared" ref="K157:K158" si="127">B162-B157</f>
        <v>4.4920982851970992E-2</v>
      </c>
      <c r="L157" s="302">
        <f t="shared" ref="L157:L158" si="128">D162-D157</f>
        <v>8.0992910160871401E-3</v>
      </c>
      <c r="M157" s="302">
        <f t="shared" ref="M157:M158" si="129">F162-F157</f>
        <v>-4.6859485757062835E-5</v>
      </c>
      <c r="N157" s="302">
        <f t="shared" ref="N157:N158" si="130">SUM(K157:M157)</f>
        <v>5.2973414382301069E-2</v>
      </c>
    </row>
    <row r="158" spans="1:14" x14ac:dyDescent="0.2">
      <c r="A158" s="282" t="s">
        <v>363</v>
      </c>
      <c r="B158" s="302">
        <f>SUM(B156:B157)</f>
        <v>4.3528902991857583</v>
      </c>
      <c r="C158" s="299" t="str">
        <f>CONCATENATE("(",ROUND((B158/$H158)*100,1),")")</f>
        <v>(89.1)</v>
      </c>
      <c r="D158" s="302">
        <f>SUM(D156:D157)</f>
        <v>0.35873399818792295</v>
      </c>
      <c r="E158" s="299" t="str">
        <f>CONCATENATE("(",ROUND((D158/$H158)*100,1),")")</f>
        <v>(7.3)</v>
      </c>
      <c r="F158" s="302">
        <f>SUM(F156:F157)</f>
        <v>0.17637570262632796</v>
      </c>
      <c r="G158" s="299" t="str">
        <f>CONCATENATE("(",ROUND((F158/$H158)*100,1),")")</f>
        <v>(3.6)</v>
      </c>
      <c r="H158" s="302">
        <f>SUM(H156:H157)</f>
        <v>4.8880000000000097</v>
      </c>
      <c r="I158" s="299" t="str">
        <f>CONCATENATE("(",ROUND((H158/$H158)*100,1),")")</f>
        <v>(100)</v>
      </c>
      <c r="K158" s="302">
        <f t="shared" si="127"/>
        <v>7.5563825790633921E-2</v>
      </c>
      <c r="L158" s="302">
        <f t="shared" si="128"/>
        <v>9.4382944537521052E-3</v>
      </c>
      <c r="M158" s="302">
        <f t="shared" si="129"/>
        <v>-4.0021202443856485E-3</v>
      </c>
      <c r="N158" s="302">
        <f t="shared" si="130"/>
        <v>8.1000000000000377E-2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3.5701220813918875</v>
      </c>
      <c r="C161" s="299" t="str">
        <f>CONCATENATE("(",ROUND((B161/$H163)*100,1),")")</f>
        <v>(71.8)</v>
      </c>
      <c r="D161" s="302">
        <f>'Ind T6'!R63</f>
        <v>7.9999021570218487E-2</v>
      </c>
      <c r="E161" s="299" t="str">
        <f>CONCATENATE("(",ROUND((D161/$H163)*100,1),")")</f>
        <v>(1.6)</v>
      </c>
      <c r="F161" s="302">
        <f>'Ind T6'!S63</f>
        <v>0.15469424059875841</v>
      </c>
      <c r="G161" s="299" t="str">
        <f>CONCATENATE("(",ROUND((F161/$H163)*100,1),")")</f>
        <v>(3.1)</v>
      </c>
      <c r="H161" s="302">
        <f>SUM(B161,D161,F161)</f>
        <v>3.8048153435608643</v>
      </c>
      <c r="I161" s="299" t="str">
        <f>CONCATENATE("(",ROUND((H161/$H163)*100,1),")")</f>
        <v>(76.6)</v>
      </c>
      <c r="K161" s="302">
        <f>B166-B161</f>
        <v>-2.6994301750438154E-3</v>
      </c>
      <c r="L161" s="302">
        <f>D166-D161</f>
        <v>1.5634239592690752E-3</v>
      </c>
      <c r="M161" s="302">
        <f>F166-F161</f>
        <v>-1.0915697810465474E-2</v>
      </c>
      <c r="N161" s="302">
        <f>SUM(K161:M161)</f>
        <v>-1.2051704026240215E-2</v>
      </c>
    </row>
    <row r="162" spans="1:14" x14ac:dyDescent="0.2">
      <c r="A162" s="282" t="s">
        <v>365</v>
      </c>
      <c r="B162" s="302">
        <f>'Ind T6'!Q62</f>
        <v>0.85833204358450466</v>
      </c>
      <c r="C162" s="299" t="str">
        <f>CONCATENATE("(",ROUND((B162/$H163)*100,1),")")</f>
        <v>(17.3)</v>
      </c>
      <c r="D162" s="302">
        <f>'Ind T6'!R62</f>
        <v>0.28817327107145657</v>
      </c>
      <c r="E162" s="299" t="str">
        <f>CONCATENATE("(",ROUND((D162/$H163)*100,1),")")</f>
        <v>(5.8)</v>
      </c>
      <c r="F162" s="302">
        <f>'Ind T6'!S62</f>
        <v>1.7679341783183887E-2</v>
      </c>
      <c r="G162" s="299" t="str">
        <f>CONCATENATE("(",ROUND((F162/$H163)*100,1),")")</f>
        <v>(0.4)</v>
      </c>
      <c r="H162" s="302">
        <f t="shared" ref="H162" si="131">SUM(B162,D162,F162)</f>
        <v>1.1641846564391451</v>
      </c>
      <c r="I162" s="299" t="str">
        <f>CONCATENATE("(",ROUND((H162/$H163)*100,1),")")</f>
        <v>(23.4)</v>
      </c>
      <c r="K162" s="302">
        <f t="shared" ref="K162:K163" si="132">B167-B162</f>
        <v>7.8207088365603084E-2</v>
      </c>
      <c r="L162" s="302">
        <f t="shared" ref="L162:L163" si="133">D167-D162</f>
        <v>9.9363681114918445E-3</v>
      </c>
      <c r="M162" s="302">
        <f t="shared" ref="M162:M163" si="134">F167-F162</f>
        <v>-9.1752450866015162E-5</v>
      </c>
      <c r="N162" s="302">
        <f t="shared" ref="N162:N163" si="135">SUM(K162:M162)</f>
        <v>8.8051704026228916E-2</v>
      </c>
    </row>
    <row r="163" spans="1:14" x14ac:dyDescent="0.2">
      <c r="A163" s="282" t="s">
        <v>363</v>
      </c>
      <c r="B163" s="302">
        <f>SUM(B161:B162)</f>
        <v>4.4284541249763922</v>
      </c>
      <c r="C163" s="299" t="str">
        <f>CONCATENATE("(",ROUND((B163/$H163)*100,1),")")</f>
        <v>(89.1)</v>
      </c>
      <c r="D163" s="302">
        <f>SUM(D161:D162)</f>
        <v>0.36817229264167506</v>
      </c>
      <c r="E163" s="299" t="str">
        <f>CONCATENATE("(",ROUND((D163/$H163)*100,1),")")</f>
        <v>(7.4)</v>
      </c>
      <c r="F163" s="302">
        <f>SUM(F161:F162)</f>
        <v>0.17237358238194231</v>
      </c>
      <c r="G163" s="299" t="str">
        <f>CONCATENATE("(",ROUND((F163/$H163)*100,1),")")</f>
        <v>(3.5)</v>
      </c>
      <c r="H163" s="302">
        <f>SUM(H161:H162)</f>
        <v>4.9690000000000092</v>
      </c>
      <c r="I163" s="299" t="str">
        <f>CONCATENATE("(",ROUND((H163/$H163)*100,1),")")</f>
        <v>(100)</v>
      </c>
      <c r="K163" s="302">
        <f t="shared" si="132"/>
        <v>7.5507658190558935E-2</v>
      </c>
      <c r="L163" s="302">
        <f t="shared" si="133"/>
        <v>1.1499792070760906E-2</v>
      </c>
      <c r="M163" s="302">
        <f t="shared" si="134"/>
        <v>-1.1007450261331486E-2</v>
      </c>
      <c r="N163" s="302">
        <f t="shared" si="135"/>
        <v>7.5999999999988355E-2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3.5674226512168437</v>
      </c>
      <c r="C166" s="299" t="str">
        <f>CONCATENATE("(",ROUND((B166/$H168)*100,1),")")</f>
        <v>(70.7)</v>
      </c>
      <c r="D166" s="302">
        <f>'Ind T6'!W63</f>
        <v>8.1562445529487562E-2</v>
      </c>
      <c r="E166" s="299" t="str">
        <f>CONCATENATE("(",ROUND((D166/$H168)*100,1),")")</f>
        <v>(1.6)</v>
      </c>
      <c r="F166" s="302">
        <f>'Ind T6'!X63</f>
        <v>0.14377854278829294</v>
      </c>
      <c r="G166" s="299" t="str">
        <f>CONCATENATE("(",ROUND((F166/$H168)*100,1),")")</f>
        <v>(2.8)</v>
      </c>
      <c r="H166" s="302">
        <f>SUM(B166,D166,F166)</f>
        <v>3.7927636395346243</v>
      </c>
      <c r="I166" s="299" t="str">
        <f>CONCATENATE("(",ROUND((H166/$H168)*100,1),")")</f>
        <v>(75.2)</v>
      </c>
      <c r="K166" s="302">
        <f>B166-B156</f>
        <v>2.7943412763618891E-2</v>
      </c>
      <c r="L166" s="302">
        <f>D166-D156</f>
        <v>2.9024273969340125E-3</v>
      </c>
      <c r="M166" s="302">
        <f>F166-F156</f>
        <v>-1.4870958569094067E-2</v>
      </c>
      <c r="N166" s="302">
        <f>SUM(K166:M166)</f>
        <v>1.5974881591458837E-2</v>
      </c>
    </row>
    <row r="167" spans="1:14" x14ac:dyDescent="0.2">
      <c r="A167" s="282" t="s">
        <v>365</v>
      </c>
      <c r="B167" s="302">
        <f>'Ind T6'!V62</f>
        <v>0.93653913195010774</v>
      </c>
      <c r="C167" s="299" t="str">
        <f>CONCATENATE("(",ROUND((B167/$H168)*100,1),")")</f>
        <v>(18.6)</v>
      </c>
      <c r="D167" s="302">
        <f>'Ind T6'!W62</f>
        <v>0.29810963918294842</v>
      </c>
      <c r="E167" s="299" t="str">
        <f>CONCATENATE("(",ROUND((D167/$H168)*100,1),")")</f>
        <v>(5.9)</v>
      </c>
      <c r="F167" s="302">
        <f>'Ind T6'!X62</f>
        <v>1.7587589332317872E-2</v>
      </c>
      <c r="G167" s="299" t="str">
        <f>CONCATENATE("(",ROUND((F167/$H168)*100,1),")")</f>
        <v>(0.3)</v>
      </c>
      <c r="H167" s="302">
        <f t="shared" ref="H167" si="136">SUM(B167,D167,F167)</f>
        <v>1.2522363604653739</v>
      </c>
      <c r="I167" s="299" t="str">
        <f>CONCATENATE("(",ROUND((H167/$H168)*100,1),")")</f>
        <v>(24.8)</v>
      </c>
      <c r="K167" s="302">
        <f t="shared" ref="K167:K168" si="137">B167-B157</f>
        <v>0.12312807121757408</v>
      </c>
      <c r="L167" s="302">
        <f t="shared" ref="L167:L168" si="138">D167-D157</f>
        <v>1.8035659127578985E-2</v>
      </c>
      <c r="M167" s="302">
        <f t="shared" ref="M167:M168" si="139">F167-F157</f>
        <v>-1.38611936623078E-4</v>
      </c>
      <c r="N167" s="302">
        <f t="shared" ref="N167:N168" si="140">SUM(K167:M167)</f>
        <v>0.14102511840852999</v>
      </c>
    </row>
    <row r="168" spans="1:14" x14ac:dyDescent="0.2">
      <c r="A168" s="282" t="s">
        <v>363</v>
      </c>
      <c r="B168" s="302">
        <f>SUM(B166:B167)</f>
        <v>4.5039617831669512</v>
      </c>
      <c r="C168" s="299" t="str">
        <f>CONCATENATE("(",ROUND((B168/$H168)*100,1),")")</f>
        <v>(89.3)</v>
      </c>
      <c r="D168" s="302">
        <f>SUM(D166:D167)</f>
        <v>0.37967208471243596</v>
      </c>
      <c r="E168" s="299" t="str">
        <f>CONCATENATE("(",ROUND((D168/$H168)*100,1),")")</f>
        <v>(7.5)</v>
      </c>
      <c r="F168" s="302">
        <f>SUM(F166:F167)</f>
        <v>0.16136613212061082</v>
      </c>
      <c r="G168" s="299" t="str">
        <f>CONCATENATE("(",ROUND((F168/$H168)*100,1),")")</f>
        <v>(3.2)</v>
      </c>
      <c r="H168" s="302">
        <f>SUM(H166:H167)</f>
        <v>5.0449999999999982</v>
      </c>
      <c r="I168" s="299" t="str">
        <f>CONCATENATE("(",ROUND((H168/$H168)*100,1),")")</f>
        <v>(100)</v>
      </c>
      <c r="K168" s="302">
        <f t="shared" si="137"/>
        <v>0.15107148398119286</v>
      </c>
      <c r="L168" s="302">
        <f t="shared" si="138"/>
        <v>2.0938086524513011E-2</v>
      </c>
      <c r="M168" s="302">
        <f t="shared" si="139"/>
        <v>-1.5009570505717135E-2</v>
      </c>
      <c r="N168" s="302">
        <f t="shared" si="140"/>
        <v>0.15699999999998873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26.121901659575261</v>
      </c>
      <c r="C177" s="299" t="str">
        <f>CONCATENATE("(",ROUND((B177/$H179)*100,1),")")</f>
        <v>(49.7)</v>
      </c>
      <c r="D177" s="302">
        <f>'Ind T6'!M72</f>
        <v>1.8614019154291246</v>
      </c>
      <c r="E177" s="299" t="str">
        <f>CONCATENATE("(",ROUND((D177/$H179)*100,1),")")</f>
        <v>(3.5)</v>
      </c>
      <c r="F177" s="302">
        <f>'Ind T6'!N72</f>
        <v>17.01357848732912</v>
      </c>
      <c r="G177" s="299" t="str">
        <f>CONCATENATE("(",ROUND((F177/$H179)*100,1),")")</f>
        <v>(32.4)</v>
      </c>
      <c r="H177" s="302">
        <f>SUM(B177,D177,F177)</f>
        <v>44.996882062333505</v>
      </c>
      <c r="I177" s="299" t="str">
        <f>CONCATENATE("(",ROUND((H177/$H179)*100,1),")")</f>
        <v>(85.6)</v>
      </c>
      <c r="K177" s="302">
        <f>B182-B177</f>
        <v>-0.12448253178727597</v>
      </c>
      <c r="L177" s="302">
        <f>D182-D177</f>
        <v>4.9103740384136119E-2</v>
      </c>
      <c r="M177" s="302">
        <f>F182-F177</f>
        <v>0.30706624686520456</v>
      </c>
      <c r="N177" s="302">
        <f>SUM(K177:M177)</f>
        <v>0.23168745546206471</v>
      </c>
    </row>
    <row r="178" spans="1:14" x14ac:dyDescent="0.2">
      <c r="A178" s="282" t="s">
        <v>365</v>
      </c>
      <c r="B178" s="302">
        <f>'Ind T6'!L71</f>
        <v>4.3907186357162171</v>
      </c>
      <c r="C178" s="299" t="str">
        <f>CONCATENATE("(",ROUND((B178/$H179)*100,1),")")</f>
        <v>(8.4)</v>
      </c>
      <c r="D178" s="302">
        <f>'Ind T6'!M71</f>
        <v>2.6899082581984572</v>
      </c>
      <c r="E178" s="299" t="str">
        <f>CONCATENATE("(",ROUND((D178/$H179)*100,1),")")</f>
        <v>(5.1)</v>
      </c>
      <c r="F178" s="302">
        <f>'Ind T6'!N71</f>
        <v>0.4664910437517189</v>
      </c>
      <c r="G178" s="299" t="str">
        <f>CONCATENATE("(",ROUND((F178/$H179)*100,1),")")</f>
        <v>(0.9)</v>
      </c>
      <c r="H178" s="302">
        <f t="shared" ref="H178" si="141">SUM(B178,D178,F178)</f>
        <v>7.5471179376663935</v>
      </c>
      <c r="I178" s="299" t="str">
        <f>CONCATENATE("(",ROUND((H178/$H179)*100,1),")")</f>
        <v>(14.4)</v>
      </c>
      <c r="K178" s="302">
        <f t="shared" ref="K178:K179" si="142">B183-B178</f>
        <v>5.408899446318749E-2</v>
      </c>
      <c r="L178" s="302">
        <f t="shared" ref="L178:L179" si="143">D183-D178</f>
        <v>5.1252030621172118E-2</v>
      </c>
      <c r="M178" s="302">
        <f t="shared" ref="M178:M179" si="144">F183-F178</f>
        <v>7.9715194536308376E-3</v>
      </c>
      <c r="N178" s="302">
        <f t="shared" ref="N178:N179" si="145">SUM(K178:M178)</f>
        <v>0.11331254453799045</v>
      </c>
    </row>
    <row r="179" spans="1:14" x14ac:dyDescent="0.2">
      <c r="A179" s="282" t="s">
        <v>363</v>
      </c>
      <c r="B179" s="302">
        <f>SUM(B177:B178)</f>
        <v>30.512620295291477</v>
      </c>
      <c r="C179" s="299" t="str">
        <f>CONCATENATE("(",ROUND((B179/$H179)*100,1),")")</f>
        <v>(58.1)</v>
      </c>
      <c r="D179" s="302">
        <f>SUM(D177:D178)</f>
        <v>4.5513101736275816</v>
      </c>
      <c r="E179" s="299" t="str">
        <f>CONCATENATE("(",ROUND((D179/$H179)*100,1),")")</f>
        <v>(8.7)</v>
      </c>
      <c r="F179" s="302">
        <f>SUM(F177:F178)</f>
        <v>17.48006953108084</v>
      </c>
      <c r="G179" s="299" t="str">
        <f>CONCATENATE("(",ROUND((F179/$H179)*100,1),")")</f>
        <v>(33.3)</v>
      </c>
      <c r="H179" s="302">
        <f>SUM(H177:H178)</f>
        <v>52.543999999999897</v>
      </c>
      <c r="I179" s="299" t="str">
        <f>CONCATENATE("(",ROUND((H179/$H179)*100,1),")")</f>
        <v>(100)</v>
      </c>
      <c r="K179" s="302">
        <f t="shared" si="142"/>
        <v>-7.0393537324086708E-2</v>
      </c>
      <c r="L179" s="302">
        <f t="shared" si="143"/>
        <v>0.1003557710053089</v>
      </c>
      <c r="M179" s="302">
        <f t="shared" si="144"/>
        <v>0.3150377663188344</v>
      </c>
      <c r="N179" s="302">
        <f t="shared" si="145"/>
        <v>0.34500000000005659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25.997419127787985</v>
      </c>
      <c r="C182" s="299" t="str">
        <f>CONCATENATE("(",ROUND((B182/$H184)*100,1),")")</f>
        <v>(49.2)</v>
      </c>
      <c r="D182" s="302">
        <f>'Ind T6'!R72</f>
        <v>1.9105056558132607</v>
      </c>
      <c r="E182" s="299" t="str">
        <f>CONCATENATE("(",ROUND((D182/$H184)*100,1),")")</f>
        <v>(3.6)</v>
      </c>
      <c r="F182" s="302">
        <f>'Ind T6'!S72</f>
        <v>17.320644734194325</v>
      </c>
      <c r="G182" s="299" t="str">
        <f>CONCATENATE("(",ROUND((F182/$H184)*100,1),")")</f>
        <v>(32.7)</v>
      </c>
      <c r="H182" s="302">
        <f>SUM(B182,D182,F182)</f>
        <v>45.22856951779557</v>
      </c>
      <c r="I182" s="299" t="str">
        <f>CONCATENATE("(",ROUND((H182/$H184)*100,1),")")</f>
        <v>(85.5)</v>
      </c>
      <c r="K182" s="302">
        <f>B187-B182</f>
        <v>0.11235888134956085</v>
      </c>
      <c r="L182" s="302">
        <f>D187-D182</f>
        <v>0.1428652699419426</v>
      </c>
      <c r="M182" s="302">
        <f>F187-F182</f>
        <v>1.0392913920819247</v>
      </c>
      <c r="N182" s="302">
        <f>SUM(K182:M182)</f>
        <v>1.2945155433734281</v>
      </c>
    </row>
    <row r="183" spans="1:14" x14ac:dyDescent="0.2">
      <c r="A183" s="282" t="s">
        <v>365</v>
      </c>
      <c r="B183" s="302">
        <f>'Ind T6'!Q71</f>
        <v>4.4448076301794046</v>
      </c>
      <c r="C183" s="299" t="str">
        <f>CONCATENATE("(",ROUND((B183/$H184)*100,1),")")</f>
        <v>(8.4)</v>
      </c>
      <c r="D183" s="302">
        <f>'Ind T6'!R71</f>
        <v>2.7411602888196294</v>
      </c>
      <c r="E183" s="299" t="str">
        <f>CONCATENATE("(",ROUND((D183/$H184)*100,1),")")</f>
        <v>(5.2)</v>
      </c>
      <c r="F183" s="302">
        <f>'Ind T6'!S71</f>
        <v>0.47446256320534974</v>
      </c>
      <c r="G183" s="299" t="str">
        <f>CONCATENATE("(",ROUND((F183/$H184)*100,1),")")</f>
        <v>(0.9)</v>
      </c>
      <c r="H183" s="302">
        <f t="shared" ref="H183" si="146">SUM(B183,D183,F183)</f>
        <v>7.6604304822043838</v>
      </c>
      <c r="I183" s="299" t="str">
        <f>CONCATENATE("(",ROUND((H183/$H184)*100,1),")")</f>
        <v>(14.5)</v>
      </c>
      <c r="K183" s="302">
        <f t="shared" ref="K183:K184" si="147">B188-B183</f>
        <v>0.22801125152188551</v>
      </c>
      <c r="L183" s="302">
        <f t="shared" ref="L183:L184" si="148">D188-D183</f>
        <v>0.17229304969110837</v>
      </c>
      <c r="M183" s="302">
        <f t="shared" ref="M183:M184" si="149">F188-F183</f>
        <v>3.8180155413664707E-2</v>
      </c>
      <c r="N183" s="302">
        <f t="shared" ref="N183:N184" si="150">SUM(K183:M183)</f>
        <v>0.43848445662665858</v>
      </c>
    </row>
    <row r="184" spans="1:14" x14ac:dyDescent="0.2">
      <c r="A184" s="282" t="s">
        <v>363</v>
      </c>
      <c r="B184" s="302">
        <f>SUM(B182:B183)</f>
        <v>30.44222675796739</v>
      </c>
      <c r="C184" s="299" t="str">
        <f>CONCATENATE("(",ROUND((B184/$H184)*100,1),")")</f>
        <v>(57.6)</v>
      </c>
      <c r="D184" s="302">
        <f>SUM(D182:D183)</f>
        <v>4.6516659446328905</v>
      </c>
      <c r="E184" s="299" t="str">
        <f>CONCATENATE("(",ROUND((D184/$H184)*100,1),")")</f>
        <v>(8.8)</v>
      </c>
      <c r="F184" s="302">
        <f>SUM(F182:F183)</f>
        <v>17.795107297399674</v>
      </c>
      <c r="G184" s="299" t="str">
        <f>CONCATENATE("(",ROUND((F184/$H184)*100,1),")")</f>
        <v>(33.6)</v>
      </c>
      <c r="H184" s="302">
        <f>SUM(H182:H183)</f>
        <v>52.888999999999953</v>
      </c>
      <c r="I184" s="299" t="str">
        <f>CONCATENATE("(",ROUND((H184/$H184)*100,1),")")</f>
        <v>(100)</v>
      </c>
      <c r="K184" s="302">
        <f t="shared" si="147"/>
        <v>0.34037013287144546</v>
      </c>
      <c r="L184" s="302">
        <f t="shared" si="148"/>
        <v>0.31515831963305097</v>
      </c>
      <c r="M184" s="302">
        <f t="shared" si="149"/>
        <v>1.0774715474955876</v>
      </c>
      <c r="N184" s="302">
        <f t="shared" si="150"/>
        <v>1.733000000000084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26.109778009137546</v>
      </c>
      <c r="C187" s="299" t="str">
        <f>CONCATENATE("(",ROUND((B187/$H189)*100,1),")")</f>
        <v>(47.8)</v>
      </c>
      <c r="D187" s="302">
        <f>'Ind T6'!W72</f>
        <v>2.0533709257552033</v>
      </c>
      <c r="E187" s="299" t="str">
        <f>CONCATENATE("(",ROUND((D187/$H189)*100,1),")")</f>
        <v>(3.8)</v>
      </c>
      <c r="F187" s="302">
        <f>'Ind T6'!X72</f>
        <v>18.359936126276249</v>
      </c>
      <c r="G187" s="299" t="str">
        <f>CONCATENATE("(",ROUND((F187/$H189)*100,1),")")</f>
        <v>(33.6)</v>
      </c>
      <c r="H187" s="302">
        <f>SUM(B187,D187,F187)</f>
        <v>46.523085061168999</v>
      </c>
      <c r="I187" s="299" t="str">
        <f>CONCATENATE("(",ROUND((H187/$H189)*100,1),")")</f>
        <v>(85.2)</v>
      </c>
      <c r="K187" s="302">
        <f>B187-B177</f>
        <v>-1.2123650437715128E-2</v>
      </c>
      <c r="L187" s="302">
        <f>D187-D177</f>
        <v>0.19196901032607872</v>
      </c>
      <c r="M187" s="302">
        <f>F187-F177</f>
        <v>1.3463576389471292</v>
      </c>
      <c r="N187" s="302">
        <f>SUM(K187:M187)</f>
        <v>1.5262029988354928</v>
      </c>
    </row>
    <row r="188" spans="1:14" x14ac:dyDescent="0.2">
      <c r="A188" s="282" t="s">
        <v>365</v>
      </c>
      <c r="B188" s="302">
        <f>'Ind T6'!V71</f>
        <v>4.6728188817012901</v>
      </c>
      <c r="C188" s="299" t="str">
        <f>CONCATENATE("(",ROUND((B188/$H189)*100,1),")")</f>
        <v>(8.6)</v>
      </c>
      <c r="D188" s="302">
        <f>'Ind T6'!W71</f>
        <v>2.9134533385107377</v>
      </c>
      <c r="E188" s="299" t="str">
        <f>CONCATENATE("(",ROUND((D188/$H189)*100,1),")")</f>
        <v>(5.3)</v>
      </c>
      <c r="F188" s="302">
        <f>'Ind T6'!X71</f>
        <v>0.51264271861901445</v>
      </c>
      <c r="G188" s="299" t="str">
        <f>CONCATENATE("(",ROUND((F188/$H189)*100,1),")")</f>
        <v>(0.9)</v>
      </c>
      <c r="H188" s="302">
        <f t="shared" ref="H188" si="151">SUM(B188,D188,F188)</f>
        <v>8.098914938831042</v>
      </c>
      <c r="I188" s="299" t="str">
        <f>CONCATENATE("(",ROUND((H188/$H189)*100,1),")")</f>
        <v>(14.8)</v>
      </c>
      <c r="K188" s="302">
        <f t="shared" ref="K188:K189" si="152">B188-B178</f>
        <v>0.28210024598507299</v>
      </c>
      <c r="L188" s="302">
        <f t="shared" ref="L188:L189" si="153">D188-D178</f>
        <v>0.22354508031228049</v>
      </c>
      <c r="M188" s="302">
        <f t="shared" ref="M188:M189" si="154">F188-F178</f>
        <v>4.6151674867295545E-2</v>
      </c>
      <c r="N188" s="302">
        <f t="shared" ref="N188:N189" si="155">SUM(K188:M188)</f>
        <v>0.55179700116464903</v>
      </c>
    </row>
    <row r="189" spans="1:14" x14ac:dyDescent="0.2">
      <c r="A189" s="282" t="s">
        <v>363</v>
      </c>
      <c r="B189" s="302">
        <f>SUM(B187:B188)</f>
        <v>30.782596890838835</v>
      </c>
      <c r="C189" s="299" t="str">
        <f>CONCATENATE("(",ROUND((B189/$H189)*100,1),")")</f>
        <v>(56.4)</v>
      </c>
      <c r="D189" s="302">
        <f>SUM(D187:D188)</f>
        <v>4.9668242642659415</v>
      </c>
      <c r="E189" s="299" t="str">
        <f>CONCATENATE("(",ROUND((D189/$H189)*100,1),")")</f>
        <v>(9.1)</v>
      </c>
      <c r="F189" s="302">
        <f>SUM(F187:F188)</f>
        <v>18.872578844895262</v>
      </c>
      <c r="G189" s="299" t="str">
        <f>CONCATENATE("(",ROUND((F189/$H189)*100,1),")")</f>
        <v>(34.6)</v>
      </c>
      <c r="H189" s="302">
        <f>SUM(H187:H188)</f>
        <v>54.622000000000043</v>
      </c>
      <c r="I189" s="299" t="str">
        <f>CONCATENATE("(",ROUND((H189/$H189)*100,1),")")</f>
        <v>(100)</v>
      </c>
      <c r="K189" s="302">
        <f t="shared" si="152"/>
        <v>0.26997659554735876</v>
      </c>
      <c r="L189" s="302">
        <f t="shared" si="153"/>
        <v>0.41551409063835987</v>
      </c>
      <c r="M189" s="302">
        <f t="shared" si="154"/>
        <v>1.392509313814422</v>
      </c>
      <c r="N189" s="302">
        <f t="shared" si="155"/>
        <v>2.0780000000001406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39.229094221200228</v>
      </c>
      <c r="C198" s="299" t="str">
        <f>CONCATENATE("(",ROUND((B198/$H200)*100,1),")")</f>
        <v>(33.6)</v>
      </c>
      <c r="D198" s="302">
        <f>'Ind T6'!M81</f>
        <v>14.171217702532422</v>
      </c>
      <c r="E198" s="299" t="str">
        <f>CONCATENATE("(",ROUND((D198/$H200)*100,1),")")</f>
        <v>(12.1)</v>
      </c>
      <c r="F198" s="302">
        <f>'Ind T6'!N81</f>
        <v>5.6506666871930271</v>
      </c>
      <c r="G198" s="299" t="str">
        <f>CONCATENATE("(",ROUND((F198/$H200)*100,1),")")</f>
        <v>(4.8)</v>
      </c>
      <c r="H198" s="302">
        <f>SUM(B198,D198,F198)</f>
        <v>59.050978610925682</v>
      </c>
      <c r="I198" s="299" t="str">
        <f>CONCATENATE("(",ROUND((H198/$H200)*100,1),")")</f>
        <v>(50.5)</v>
      </c>
      <c r="K198" s="302">
        <f>B203-B198</f>
        <v>0.69679567330208414</v>
      </c>
      <c r="L198" s="302">
        <f>D203-D198</f>
        <v>0.10451320098013461</v>
      </c>
      <c r="M198" s="302">
        <f>F203-F198</f>
        <v>8.2283658286600669E-2</v>
      </c>
      <c r="N198" s="302">
        <f>SUM(K198:M198)</f>
        <v>0.88359253256881942</v>
      </c>
    </row>
    <row r="199" spans="1:14" x14ac:dyDescent="0.2">
      <c r="A199" s="282" t="s">
        <v>365</v>
      </c>
      <c r="B199" s="302">
        <f>'Ind T6'!L80</f>
        <v>24.629185920027201</v>
      </c>
      <c r="C199" s="299" t="str">
        <f>CONCATENATE("(",ROUND((B199/$H200)*100,1),")")</f>
        <v>(21.1)</v>
      </c>
      <c r="D199" s="302">
        <f>'Ind T6'!M80</f>
        <v>29.842952615436385</v>
      </c>
      <c r="E199" s="299" t="str">
        <f>CONCATENATE("(",ROUND((D199/$H200)*100,1),")")</f>
        <v>(25.5)</v>
      </c>
      <c r="F199" s="302">
        <f>'Ind T6'!N80</f>
        <v>3.3928828536105877</v>
      </c>
      <c r="G199" s="299" t="str">
        <f>CONCATENATE("(",ROUND((F199/$H200)*100,1),")")</f>
        <v>(2.9)</v>
      </c>
      <c r="H199" s="302">
        <f t="shared" ref="H199" si="156">SUM(B199,D199,F199)</f>
        <v>57.865021389074172</v>
      </c>
      <c r="I199" s="299" t="str">
        <f>CONCATENATE("(",ROUND((H199/$H200)*100,1),")")</f>
        <v>(49.5)</v>
      </c>
      <c r="K199" s="302">
        <f t="shared" ref="K199:K200" si="157">B204-B199</f>
        <v>1.1330620387102961</v>
      </c>
      <c r="L199" s="302">
        <f t="shared" ref="L199:L200" si="158">D204-D199</f>
        <v>-0.88737004822020182</v>
      </c>
      <c r="M199" s="302">
        <f t="shared" ref="M199:M200" si="159">F204-F199</f>
        <v>0.13271547694131902</v>
      </c>
      <c r="N199" s="302">
        <f t="shared" ref="N199:N200" si="160">SUM(K199:M199)</f>
        <v>0.37840746743141329</v>
      </c>
    </row>
    <row r="200" spans="1:14" x14ac:dyDescent="0.2">
      <c r="A200" s="282" t="s">
        <v>363</v>
      </c>
      <c r="B200" s="302">
        <f>SUM(B198:B199)</f>
        <v>63.858280141227425</v>
      </c>
      <c r="C200" s="299" t="str">
        <f>CONCATENATE("(",ROUND((B200/$H200)*100,1),")")</f>
        <v>(54.6)</v>
      </c>
      <c r="D200" s="302">
        <f>SUM(D198:D199)</f>
        <v>44.014170317968805</v>
      </c>
      <c r="E200" s="299" t="str">
        <f>CONCATENATE("(",ROUND((D200/$H200)*100,1),")")</f>
        <v>(37.6)</v>
      </c>
      <c r="F200" s="302">
        <f>SUM(F198:F199)</f>
        <v>9.043549540803614</v>
      </c>
      <c r="G200" s="299" t="str">
        <f>CONCATENATE("(",ROUND((F200/$H200)*100,1),")")</f>
        <v>(7.7)</v>
      </c>
      <c r="H200" s="302">
        <f>SUM(H198:H199)</f>
        <v>116.91599999999985</v>
      </c>
      <c r="I200" s="299" t="str">
        <f>CONCATENATE("(",ROUND((H200/$H200)*100,1),")")</f>
        <v>(100)</v>
      </c>
      <c r="K200" s="302">
        <f t="shared" si="157"/>
        <v>1.8298577120123838</v>
      </c>
      <c r="L200" s="302">
        <f t="shared" si="158"/>
        <v>-0.78285684724006899</v>
      </c>
      <c r="M200" s="302">
        <f t="shared" si="159"/>
        <v>0.21499913522792014</v>
      </c>
      <c r="N200" s="302">
        <f t="shared" si="160"/>
        <v>1.2620000000002349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39.925889894502312</v>
      </c>
      <c r="C203" s="299" t="str">
        <f>CONCATENATE("(",ROUND((B203/$H205)*100,1),")")</f>
        <v>(33.8)</v>
      </c>
      <c r="D203" s="302">
        <f>'Ind T6'!R81</f>
        <v>14.275730903512557</v>
      </c>
      <c r="E203" s="299" t="str">
        <f>CONCATENATE("(",ROUND((D203/$H205)*100,1),")")</f>
        <v>(12.1)</v>
      </c>
      <c r="F203" s="302">
        <f>'Ind T6'!S81</f>
        <v>5.7329503454796278</v>
      </c>
      <c r="G203" s="299" t="str">
        <f>CONCATENATE("(",ROUND((F203/$H205)*100,1),")")</f>
        <v>(4.9)</v>
      </c>
      <c r="H203" s="302">
        <f>SUM(B203,D203,F203)</f>
        <v>59.934571143494502</v>
      </c>
      <c r="I203" s="299" t="str">
        <f>CONCATENATE("(",ROUND((H203/$H205)*100,1),")")</f>
        <v>(50.7)</v>
      </c>
      <c r="K203" s="302">
        <f>B208-B203</f>
        <v>0.96383758739484904</v>
      </c>
      <c r="L203" s="302">
        <f>D208-D203</f>
        <v>0.21089710471277456</v>
      </c>
      <c r="M203" s="302">
        <f>F208-F203</f>
        <v>0.13891964098574672</v>
      </c>
      <c r="N203" s="302">
        <f>SUM(K203:M203)</f>
        <v>1.3136543330933703</v>
      </c>
    </row>
    <row r="204" spans="1:14" x14ac:dyDescent="0.2">
      <c r="A204" s="282" t="s">
        <v>365</v>
      </c>
      <c r="B204" s="302">
        <f>'Ind T6'!Q80</f>
        <v>25.762247958737497</v>
      </c>
      <c r="C204" s="299" t="str">
        <f>CONCATENATE("(",ROUND((B204/$H205)*100,1),")")</f>
        <v>(21.8)</v>
      </c>
      <c r="D204" s="302">
        <f>'Ind T6'!R80</f>
        <v>28.955582567216183</v>
      </c>
      <c r="E204" s="299" t="str">
        <f>CONCATENATE("(",ROUND((D204/$H205)*100,1),")")</f>
        <v>(24.5)</v>
      </c>
      <c r="F204" s="302">
        <f>'Ind T6'!S80</f>
        <v>3.5255983305519067</v>
      </c>
      <c r="G204" s="299" t="str">
        <f>CONCATENATE("(",ROUND((F204/$H205)*100,1),")")</f>
        <v>(3)</v>
      </c>
      <c r="H204" s="302">
        <f t="shared" ref="H204" si="161">SUM(B204,D204,F204)</f>
        <v>58.243428856505588</v>
      </c>
      <c r="I204" s="299" t="str">
        <f>CONCATENATE("(",ROUND((H204/$H205)*100,1),")")</f>
        <v>(49.3)</v>
      </c>
      <c r="K204" s="302">
        <f t="shared" ref="K204:K205" si="162">B209-B204</f>
        <v>2.0827491654455059</v>
      </c>
      <c r="L204" s="302">
        <f t="shared" ref="L204:L205" si="163">D209-D204</f>
        <v>-1.7826970908797293</v>
      </c>
      <c r="M204" s="302">
        <f t="shared" ref="M204:M205" si="164">F209-F204</f>
        <v>0.27329359234085793</v>
      </c>
      <c r="N204" s="302">
        <f t="shared" ref="N204:N205" si="165">SUM(K204:M204)</f>
        <v>0.57334566690663458</v>
      </c>
    </row>
    <row r="205" spans="1:14" x14ac:dyDescent="0.2">
      <c r="A205" s="282" t="s">
        <v>363</v>
      </c>
      <c r="B205" s="302">
        <f>SUM(B203:B204)</f>
        <v>65.688137853239809</v>
      </c>
      <c r="C205" s="299" t="str">
        <f>CONCATENATE("(",ROUND((B205/$H205)*100,1),")")</f>
        <v>(55.6)</v>
      </c>
      <c r="D205" s="302">
        <f>SUM(D203:D204)</f>
        <v>43.231313470728736</v>
      </c>
      <c r="E205" s="299" t="str">
        <f>CONCATENATE("(",ROUND((D205/$H205)*100,1),")")</f>
        <v>(36.6)</v>
      </c>
      <c r="F205" s="302">
        <f>SUM(F203:F204)</f>
        <v>9.2585486760315341</v>
      </c>
      <c r="G205" s="299" t="str">
        <f>CONCATENATE("(",ROUND((F205/$H205)*100,1),")")</f>
        <v>(7.8)</v>
      </c>
      <c r="H205" s="302">
        <f>SUM(H203:H204)</f>
        <v>118.17800000000008</v>
      </c>
      <c r="I205" s="299" t="str">
        <f>CONCATENATE("(",ROUND((H205/$H205)*100,1),")")</f>
        <v>(100)</v>
      </c>
      <c r="K205" s="302">
        <f t="shared" si="162"/>
        <v>3.046586752840355</v>
      </c>
      <c r="L205" s="302">
        <f t="shared" si="163"/>
        <v>-1.5717999861669512</v>
      </c>
      <c r="M205" s="302">
        <f t="shared" si="164"/>
        <v>0.41221323332660553</v>
      </c>
      <c r="N205" s="302">
        <f t="shared" si="165"/>
        <v>1.8870000000000093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40.889727481897161</v>
      </c>
      <c r="C208" s="299" t="str">
        <f>CONCATENATE("(",ROUND((B208/$H210)*100,1),")")</f>
        <v>(34.1)</v>
      </c>
      <c r="D208" s="302">
        <f>'Ind T6'!W81</f>
        <v>14.486628008225331</v>
      </c>
      <c r="E208" s="299" t="str">
        <f>CONCATENATE("(",ROUND((D208/$H210)*100,1),")")</f>
        <v>(12.1)</v>
      </c>
      <c r="F208" s="302">
        <f>'Ind T6'!X81</f>
        <v>5.8718699864653745</v>
      </c>
      <c r="G208" s="299" t="str">
        <f>CONCATENATE("(",ROUND((F208/$H210)*100,1),")")</f>
        <v>(4.9)</v>
      </c>
      <c r="H208" s="302">
        <f>SUM(B208,D208,F208)</f>
        <v>61.248225476587869</v>
      </c>
      <c r="I208" s="299" t="str">
        <f>CONCATENATE("(",ROUND((H208/$H210)*100,1),")")</f>
        <v>(51)</v>
      </c>
      <c r="K208" s="302">
        <f>B208-B198</f>
        <v>1.6606332606969332</v>
      </c>
      <c r="L208" s="302">
        <f>D208-D198</f>
        <v>0.31541030569290918</v>
      </c>
      <c r="M208" s="302">
        <f>F208-F198</f>
        <v>0.22120329927234739</v>
      </c>
      <c r="N208" s="302">
        <f>SUM(K208:M208)</f>
        <v>2.1972468656621897</v>
      </c>
    </row>
    <row r="209" spans="1:14" x14ac:dyDescent="0.2">
      <c r="A209" s="282" t="s">
        <v>365</v>
      </c>
      <c r="B209" s="302">
        <f>'Ind T6'!V80</f>
        <v>27.844997124183003</v>
      </c>
      <c r="C209" s="299" t="str">
        <f>CONCATENATE("(",ROUND((B209/$H210)*100,1),")")</f>
        <v>(23.2)</v>
      </c>
      <c r="D209" s="302">
        <f>'Ind T6'!W80</f>
        <v>27.172885476336454</v>
      </c>
      <c r="E209" s="299" t="str">
        <f>CONCATENATE("(",ROUND((D209/$H210)*100,1),")")</f>
        <v>(22.6)</v>
      </c>
      <c r="F209" s="302">
        <f>'Ind T6'!X80</f>
        <v>3.7988919228927647</v>
      </c>
      <c r="G209" s="299" t="str">
        <f>CONCATENATE("(",ROUND((F209/$H210)*100,1),")")</f>
        <v>(3.2)</v>
      </c>
      <c r="H209" s="302">
        <f t="shared" ref="H209" si="166">SUM(B209,D209,F209)</f>
        <v>58.816774523412221</v>
      </c>
      <c r="I209" s="299" t="str">
        <f>CONCATENATE("(",ROUND((H209/$H210)*100,1),")")</f>
        <v>(49)</v>
      </c>
      <c r="K209" s="302">
        <f t="shared" ref="K209:K210" si="167">B209-B199</f>
        <v>3.215811204155802</v>
      </c>
      <c r="L209" s="302">
        <f t="shared" ref="L209:L210" si="168">D209-D199</f>
        <v>-2.6700671390999311</v>
      </c>
      <c r="M209" s="302">
        <f t="shared" ref="M209:M210" si="169">F209-F199</f>
        <v>0.40600906928217695</v>
      </c>
      <c r="N209" s="302">
        <f t="shared" ref="N209:N210" si="170">SUM(K209:M209)</f>
        <v>0.95175313433804787</v>
      </c>
    </row>
    <row r="210" spans="1:14" x14ac:dyDescent="0.2">
      <c r="A210" s="282" t="s">
        <v>363</v>
      </c>
      <c r="B210" s="302">
        <f>SUM(B208:B209)</f>
        <v>68.734724606080164</v>
      </c>
      <c r="C210" s="299" t="str">
        <f>CONCATENATE("(",ROUND((B210/$H210)*100,1),")")</f>
        <v>(57.2)</v>
      </c>
      <c r="D210" s="302">
        <f>SUM(D208:D209)</f>
        <v>41.659513484561785</v>
      </c>
      <c r="E210" s="299" t="str">
        <f>CONCATENATE("(",ROUND((D210/$H210)*100,1),")")</f>
        <v>(34.7)</v>
      </c>
      <c r="F210" s="302">
        <f>SUM(F208:F209)</f>
        <v>9.6707619093581396</v>
      </c>
      <c r="G210" s="299" t="str">
        <f>CONCATENATE("(",ROUND((F210/$H210)*100,1),")")</f>
        <v>(8.1)</v>
      </c>
      <c r="H210" s="302">
        <f>SUM(H208:H209)</f>
        <v>120.06500000000008</v>
      </c>
      <c r="I210" s="299" t="str">
        <f>CONCATENATE("(",ROUND((H210/$H210)*100,1),")")</f>
        <v>(100)</v>
      </c>
      <c r="K210" s="302">
        <f t="shared" si="167"/>
        <v>4.8764444648527387</v>
      </c>
      <c r="L210" s="302">
        <f t="shared" si="168"/>
        <v>-2.3546568334070201</v>
      </c>
      <c r="M210" s="302">
        <f t="shared" si="169"/>
        <v>0.62721236855452567</v>
      </c>
      <c r="N210" s="302">
        <f t="shared" si="170"/>
        <v>3.1490000000002443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18.789472410748122</v>
      </c>
      <c r="C219" s="299" t="str">
        <f>CONCATENATE("(",ROUND((B219/$H221)*100,1),")")</f>
        <v>(54.9)</v>
      </c>
      <c r="D219" s="302">
        <f>'Ind T6'!M90</f>
        <v>2.7531904051113569</v>
      </c>
      <c r="E219" s="299" t="str">
        <f>CONCATENATE("(",ROUND((D219/$H221)*100,1),")")</f>
        <v>(8)</v>
      </c>
      <c r="F219" s="302">
        <f>'Ind T6'!N90</f>
        <v>4.7656362133530985</v>
      </c>
      <c r="G219" s="299" t="str">
        <f>CONCATENATE("(",ROUND((F219/$H221)*100,1),")")</f>
        <v>(13.9)</v>
      </c>
      <c r="H219" s="302">
        <f>SUM(B219,D219,F219)</f>
        <v>26.308299029212577</v>
      </c>
      <c r="I219" s="299" t="str">
        <f>CONCATENATE("(",ROUND((H219/$H221)*100,1),")")</f>
        <v>(76.8)</v>
      </c>
      <c r="K219" s="302">
        <f>B224-B219</f>
        <v>0.88918340138446084</v>
      </c>
      <c r="L219" s="302">
        <f>D224-D219</f>
        <v>0.11493403869274443</v>
      </c>
      <c r="M219" s="302">
        <f>F224-F219</f>
        <v>0.37517551954912776</v>
      </c>
      <c r="N219" s="302">
        <f>SUM(K219:M219)</f>
        <v>1.379292959626333</v>
      </c>
    </row>
    <row r="220" spans="1:14" x14ac:dyDescent="0.2">
      <c r="A220" s="282" t="s">
        <v>365</v>
      </c>
      <c r="B220" s="302">
        <f>'Ind T6'!L89</f>
        <v>4.7827230171830344</v>
      </c>
      <c r="C220" s="299" t="str">
        <f>CONCATENATE("(",ROUND((B220/$H221)*100,1),")")</f>
        <v>(14)</v>
      </c>
      <c r="D220" s="302">
        <f>'Ind T6'!M89</f>
        <v>2.7743906990369545</v>
      </c>
      <c r="E220" s="299" t="str">
        <f>CONCATENATE("(",ROUND((D220/$H221)*100,1),")")</f>
        <v>(8.1)</v>
      </c>
      <c r="F220" s="302">
        <f>'Ind T6'!N89</f>
        <v>0.37258725456736924</v>
      </c>
      <c r="G220" s="299" t="str">
        <f>CONCATENATE("(",ROUND((F220/$H221)*100,1),")")</f>
        <v>(1.1)</v>
      </c>
      <c r="H220" s="302">
        <f t="shared" ref="H220" si="171">SUM(B220,D220,F220)</f>
        <v>7.9297009707873585</v>
      </c>
      <c r="I220" s="299" t="str">
        <f>CONCATENATE("(",ROUND((H220/$H221)*100,1),")")</f>
        <v>(23.2)</v>
      </c>
      <c r="K220" s="302">
        <f t="shared" ref="K220:K221" si="172">B225-B220</f>
        <v>0.50297999463553733</v>
      </c>
      <c r="L220" s="302">
        <f t="shared" ref="L220:L221" si="173">D225-D220</f>
        <v>0.31059921701770188</v>
      </c>
      <c r="M220" s="302">
        <f t="shared" ref="M220:M221" si="174">F225-F220</f>
        <v>2.0127828720539753E-2</v>
      </c>
      <c r="N220" s="302">
        <f t="shared" ref="N220:N221" si="175">SUM(K220:M220)</f>
        <v>0.83370704037377896</v>
      </c>
    </row>
    <row r="221" spans="1:14" x14ac:dyDescent="0.2">
      <c r="A221" s="282" t="s">
        <v>363</v>
      </c>
      <c r="B221" s="302">
        <f>SUM(B219:B220)</f>
        <v>23.572195427931156</v>
      </c>
      <c r="C221" s="299" t="str">
        <f>CONCATENATE("(",ROUND((B221/$H221)*100,1),")")</f>
        <v>(68.8)</v>
      </c>
      <c r="D221" s="302">
        <f>SUM(D219:D220)</f>
        <v>5.5275811041483109</v>
      </c>
      <c r="E221" s="299" t="str">
        <f>CONCATENATE("(",ROUND((D221/$H221)*100,1),")")</f>
        <v>(16.1)</v>
      </c>
      <c r="F221" s="302">
        <f>SUM(F219:F220)</f>
        <v>5.1382234679204677</v>
      </c>
      <c r="G221" s="299" t="str">
        <f>CONCATENATE("(",ROUND((F221/$H221)*100,1),")")</f>
        <v>(15)</v>
      </c>
      <c r="H221" s="302">
        <f>SUM(H219:H220)</f>
        <v>34.237999999999936</v>
      </c>
      <c r="I221" s="299" t="str">
        <f>CONCATENATE("(",ROUND((H221/$H221)*100,1),")")</f>
        <v>(100)</v>
      </c>
      <c r="K221" s="302">
        <f t="shared" si="172"/>
        <v>1.3921633960199991</v>
      </c>
      <c r="L221" s="302">
        <f t="shared" si="173"/>
        <v>0.42553325571044631</v>
      </c>
      <c r="M221" s="302">
        <f t="shared" si="174"/>
        <v>0.39530334826966751</v>
      </c>
      <c r="N221" s="302">
        <f t="shared" si="175"/>
        <v>2.2130000000001129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19.678655812132583</v>
      </c>
      <c r="C224" s="299" t="str">
        <f>CONCATENATE("(",ROUND((B224/$H226)*100,1),")")</f>
        <v>(54)</v>
      </c>
      <c r="D224" s="302">
        <f>'Ind T6'!R90</f>
        <v>2.8681244438041014</v>
      </c>
      <c r="E224" s="299" t="str">
        <f>CONCATENATE("(",ROUND((D224/$H226)*100,1),")")</f>
        <v>(7.9)</v>
      </c>
      <c r="F224" s="302">
        <f>'Ind T6'!S90</f>
        <v>5.1408117329022263</v>
      </c>
      <c r="G224" s="299" t="str">
        <f>CONCATENATE("(",ROUND((F224/$H226)*100,1),")")</f>
        <v>(14.1)</v>
      </c>
      <c r="H224" s="302">
        <f>SUM(B224,D224,F224)</f>
        <v>27.687591988838911</v>
      </c>
      <c r="I224" s="299" t="str">
        <f>CONCATENATE("(",ROUND((H224/$H226)*100,1),")")</f>
        <v>(76)</v>
      </c>
      <c r="K224" s="302">
        <f>B229-B224</f>
        <v>-0.31062850019166888</v>
      </c>
      <c r="L224" s="302">
        <f>D229-D224</f>
        <v>0.11348727001095371</v>
      </c>
      <c r="M224" s="302">
        <f>F229-F224</f>
        <v>0.31772525243758487</v>
      </c>
      <c r="N224" s="302">
        <f>SUM(K224:M224)</f>
        <v>0.12058402225686971</v>
      </c>
    </row>
    <row r="225" spans="1:14" x14ac:dyDescent="0.2">
      <c r="A225" s="282" t="s">
        <v>365</v>
      </c>
      <c r="B225" s="302">
        <f>'Ind T6'!Q89</f>
        <v>5.2857030118185717</v>
      </c>
      <c r="C225" s="299" t="str">
        <f>CONCATENATE("(",ROUND((B225/$H226)*100,1),")")</f>
        <v>(14.5)</v>
      </c>
      <c r="D225" s="302">
        <f>'Ind T6'!R89</f>
        <v>3.0849899160546563</v>
      </c>
      <c r="E225" s="299" t="str">
        <f>CONCATENATE("(",ROUND((D225/$H226)*100,1),")")</f>
        <v>(8.5)</v>
      </c>
      <c r="F225" s="302">
        <f>'Ind T6'!S89</f>
        <v>0.39271508328790899</v>
      </c>
      <c r="G225" s="299" t="str">
        <f>CONCATENATE("(",ROUND((F225/$H226)*100,1),")")</f>
        <v>(1.1)</v>
      </c>
      <c r="H225" s="302">
        <f t="shared" ref="H225" si="176">SUM(B225,D225,F225)</f>
        <v>8.7634080111611379</v>
      </c>
      <c r="I225" s="299" t="str">
        <f>CONCATENATE("(",ROUND((H225/$H226)*100,1),")")</f>
        <v>(24)</v>
      </c>
      <c r="K225" s="302">
        <f t="shared" ref="K225:K226" si="177">B230-B225</f>
        <v>0.2877703208990976</v>
      </c>
      <c r="L225" s="302">
        <f t="shared" ref="L225:L226" si="178">D230-D225</f>
        <v>0.28919049507987049</v>
      </c>
      <c r="M225" s="302">
        <f t="shared" ref="M225:M226" si="179">F230-F225</f>
        <v>3.4551617641913612E-3</v>
      </c>
      <c r="N225" s="302">
        <f t="shared" ref="N225:N226" si="180">SUM(K225:M225)</f>
        <v>0.58041597774315945</v>
      </c>
    </row>
    <row r="226" spans="1:14" x14ac:dyDescent="0.2">
      <c r="A226" s="282" t="s">
        <v>363</v>
      </c>
      <c r="B226" s="302">
        <f>SUM(B224:B225)</f>
        <v>24.964358823951155</v>
      </c>
      <c r="C226" s="299" t="str">
        <f>CONCATENATE("(",ROUND((B226/$H226)*100,1),")")</f>
        <v>(68.5)</v>
      </c>
      <c r="D226" s="302">
        <f>SUM(D224:D225)</f>
        <v>5.9531143598587573</v>
      </c>
      <c r="E226" s="299" t="str">
        <f>CONCATENATE("(",ROUND((D226/$H226)*100,1),")")</f>
        <v>(16.3)</v>
      </c>
      <c r="F226" s="302">
        <f>SUM(F224:F225)</f>
        <v>5.5335268161901352</v>
      </c>
      <c r="G226" s="299" t="str">
        <f>CONCATENATE("(",ROUND((F226/$H226)*100,1),")")</f>
        <v>(15.2)</v>
      </c>
      <c r="H226" s="302">
        <f>SUM(H224:H225)</f>
        <v>36.45100000000005</v>
      </c>
      <c r="I226" s="299" t="str">
        <f>CONCATENATE("(",ROUND((H226/$H226)*100,1),")")</f>
        <v>(100)</v>
      </c>
      <c r="K226" s="302">
        <f t="shared" si="177"/>
        <v>-2.2858179292573055E-2</v>
      </c>
      <c r="L226" s="302">
        <f t="shared" si="178"/>
        <v>0.40267776509082509</v>
      </c>
      <c r="M226" s="302">
        <f t="shared" si="179"/>
        <v>0.32118041420177601</v>
      </c>
      <c r="N226" s="302">
        <f t="shared" si="180"/>
        <v>0.70100000000002805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19.368027311940914</v>
      </c>
      <c r="C229" s="299" t="str">
        <f>CONCATENATE("(",ROUND((B229/$H231)*100,1),")")</f>
        <v>(52.1)</v>
      </c>
      <c r="D229" s="302">
        <f>'Ind T6'!W90</f>
        <v>2.9816117138150551</v>
      </c>
      <c r="E229" s="299" t="str">
        <f>CONCATENATE("(",ROUND((D229/$H231)*100,1),")")</f>
        <v>(8)</v>
      </c>
      <c r="F229" s="302">
        <f>'Ind T6'!X90</f>
        <v>5.4585369853398111</v>
      </c>
      <c r="G229" s="299" t="str">
        <f>CONCATENATE("(",ROUND((F229/$H231)*100,1),")")</f>
        <v>(14.7)</v>
      </c>
      <c r="H229" s="302">
        <f>SUM(B229,D229,F229)</f>
        <v>27.808176011095782</v>
      </c>
      <c r="I229" s="299" t="str">
        <f>CONCATENATE("(",ROUND((H229/$H231)*100,1),")")</f>
        <v>(74.8)</v>
      </c>
      <c r="K229" s="302">
        <f>B229-B219</f>
        <v>0.57855490119279196</v>
      </c>
      <c r="L229" s="302">
        <f>D229-D219</f>
        <v>0.22842130870369814</v>
      </c>
      <c r="M229" s="302">
        <f>F229-F219</f>
        <v>0.69290077198671263</v>
      </c>
      <c r="N229" s="302">
        <f>SUM(K229:M229)</f>
        <v>1.4998769818832027</v>
      </c>
    </row>
    <row r="230" spans="1:14" x14ac:dyDescent="0.2">
      <c r="A230" s="282" t="s">
        <v>365</v>
      </c>
      <c r="B230" s="302">
        <f>'Ind T6'!V89</f>
        <v>5.5734733327176693</v>
      </c>
      <c r="C230" s="299" t="str">
        <f>CONCATENATE("(",ROUND((B230/$H231)*100,1),")")</f>
        <v>(15)</v>
      </c>
      <c r="D230" s="302">
        <f>'Ind T6'!W89</f>
        <v>3.3741804111345268</v>
      </c>
      <c r="E230" s="299" t="str">
        <f>CONCATENATE("(",ROUND((D230/$H231)*100,1),")")</f>
        <v>(9.1)</v>
      </c>
      <c r="F230" s="302">
        <f>'Ind T6'!X89</f>
        <v>0.39617024505210036</v>
      </c>
      <c r="G230" s="299" t="str">
        <f>CONCATENATE("(",ROUND((F230/$H231)*100,1),")")</f>
        <v>(1.1)</v>
      </c>
      <c r="H230" s="302">
        <f t="shared" ref="H230" si="181">SUM(B230,D230,F230)</f>
        <v>9.3438239889042976</v>
      </c>
      <c r="I230" s="299" t="str">
        <f>CONCATENATE("(",ROUND((H230/$H231)*100,1),")")</f>
        <v>(25.2)</v>
      </c>
      <c r="K230" s="302">
        <f t="shared" ref="K230:K231" si="182">B230-B220</f>
        <v>0.79075031553463493</v>
      </c>
      <c r="L230" s="302">
        <f t="shared" ref="L230:L231" si="183">D230-D220</f>
        <v>0.59978971209757237</v>
      </c>
      <c r="M230" s="302">
        <f t="shared" ref="M230:M231" si="184">F230-F220</f>
        <v>2.3582990484731114E-2</v>
      </c>
      <c r="N230" s="302">
        <f t="shared" ref="N230:N231" si="185">SUM(K230:M230)</f>
        <v>1.4141230181169384</v>
      </c>
    </row>
    <row r="231" spans="1:14" x14ac:dyDescent="0.2">
      <c r="A231" s="282" t="s">
        <v>363</v>
      </c>
      <c r="B231" s="302">
        <f>SUM(B229:B230)</f>
        <v>24.941500644658582</v>
      </c>
      <c r="C231" s="299" t="str">
        <f>CONCATENATE("(",ROUND((B231/$H231)*100,1),")")</f>
        <v>(67.1)</v>
      </c>
      <c r="D231" s="302">
        <f>SUM(D229:D230)</f>
        <v>6.3557921249495823</v>
      </c>
      <c r="E231" s="299" t="str">
        <f>CONCATENATE("(",ROUND((D231/$H231)*100,1),")")</f>
        <v>(17.1)</v>
      </c>
      <c r="F231" s="302">
        <f>SUM(F229:F230)</f>
        <v>5.8547072303919112</v>
      </c>
      <c r="G231" s="299" t="str">
        <f>CONCATENATE("(",ROUND((F231/$H231)*100,1),")")</f>
        <v>(15.8)</v>
      </c>
      <c r="H231" s="302">
        <f>SUM(H229:H230)</f>
        <v>37.152000000000079</v>
      </c>
      <c r="I231" s="299" t="str">
        <f>CONCATENATE("(",ROUND((H231/$H231)*100,1),")")</f>
        <v>(100)</v>
      </c>
      <c r="K231" s="302">
        <f t="shared" si="182"/>
        <v>1.369305216727426</v>
      </c>
      <c r="L231" s="302">
        <f t="shared" si="183"/>
        <v>0.8282110208012714</v>
      </c>
      <c r="M231" s="302">
        <f t="shared" si="184"/>
        <v>0.71648376247144352</v>
      </c>
      <c r="N231" s="302">
        <f t="shared" si="185"/>
        <v>2.9140000000001409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10.102447032746216</v>
      </c>
      <c r="C240" s="299" t="str">
        <f>CONCATENATE("(",ROUND((B240/$H242)*100,1),")")</f>
        <v>(21.2)</v>
      </c>
      <c r="D240" s="302">
        <f>'Ind T6'!M99</f>
        <v>9.8772161669681395</v>
      </c>
      <c r="E240" s="299" t="str">
        <f>CONCATENATE("(",ROUND((D240/$H242)*100,1),")")</f>
        <v>(20.8)</v>
      </c>
      <c r="F240" s="302">
        <f>'Ind T6'!N99</f>
        <v>1.4283773786941303</v>
      </c>
      <c r="G240" s="299" t="str">
        <f>CONCATENATE("(",ROUND((F240/$H242)*100,1),")")</f>
        <v>(3)</v>
      </c>
      <c r="H240" s="302">
        <f>SUM(B240,D240,F240)</f>
        <v>21.408040578408485</v>
      </c>
      <c r="I240" s="299" t="str">
        <f>CONCATENATE("(",ROUND((H240/$H242)*100,1),")")</f>
        <v>(45)</v>
      </c>
      <c r="K240" s="302">
        <f>B245-B240</f>
        <v>0.59956124055731408</v>
      </c>
      <c r="L240" s="302">
        <f>D245-D240</f>
        <v>0.48382194207296436</v>
      </c>
      <c r="M240" s="302">
        <f>F245-F240</f>
        <v>0.10779696860299692</v>
      </c>
      <c r="N240" s="302">
        <f>SUM(K240:M240)</f>
        <v>1.1911801512332754</v>
      </c>
    </row>
    <row r="241" spans="1:14" x14ac:dyDescent="0.2">
      <c r="A241" s="282" t="s">
        <v>365</v>
      </c>
      <c r="B241" s="302">
        <f>'Ind T6'!L98</f>
        <v>8.5252564034322234</v>
      </c>
      <c r="C241" s="299" t="str">
        <f>CONCATENATE("(",ROUND((B241/$H242)*100,1),")")</f>
        <v>(17.9)</v>
      </c>
      <c r="D241" s="302">
        <f>'Ind T6'!M98</f>
        <v>16.294763660727423</v>
      </c>
      <c r="E241" s="299" t="str">
        <f>CONCATENATE("(",ROUND((D241/$H242)*100,1),")")</f>
        <v>(34.2)</v>
      </c>
      <c r="F241" s="302">
        <f>'Ind T6'!N98</f>
        <v>1.3569393574319</v>
      </c>
      <c r="G241" s="299" t="str">
        <f>CONCATENATE("(",ROUND((F241/$H242)*100,1),")")</f>
        <v>(2.9)</v>
      </c>
      <c r="H241" s="302">
        <f t="shared" ref="H241" si="186">SUM(B241,D241,F241)</f>
        <v>26.176959421591548</v>
      </c>
      <c r="I241" s="299" t="str">
        <f>CONCATENATE("(",ROUND((H241/$H242)*100,1),")")</f>
        <v>(55)</v>
      </c>
      <c r="K241" s="302">
        <f t="shared" ref="K241:K242" si="187">B246-B241</f>
        <v>0.48617953108498568</v>
      </c>
      <c r="L241" s="302">
        <f t="shared" ref="L241:L242" si="188">D246-D241</f>
        <v>0.930988120573641</v>
      </c>
      <c r="M241" s="302">
        <f t="shared" ref="M241:M242" si="189">F246-F241</f>
        <v>0.10765219710807439</v>
      </c>
      <c r="N241" s="302">
        <f t="shared" ref="N241:N242" si="190">SUM(K241:M241)</f>
        <v>1.5248198487667011</v>
      </c>
    </row>
    <row r="242" spans="1:14" x14ac:dyDescent="0.2">
      <c r="A242" s="282" t="s">
        <v>363</v>
      </c>
      <c r="B242" s="302">
        <f>SUM(B240:B241)</f>
        <v>18.627703436178439</v>
      </c>
      <c r="C242" s="299" t="str">
        <f>CONCATENATE("(",ROUND((B242/$H242)*100,1),")")</f>
        <v>(39.1)</v>
      </c>
      <c r="D242" s="302">
        <f>SUM(D240:D241)</f>
        <v>26.171979827695562</v>
      </c>
      <c r="E242" s="299" t="str">
        <f>CONCATENATE("(",ROUND((D242/$H242)*100,1),")")</f>
        <v>(55)</v>
      </c>
      <c r="F242" s="302">
        <f>SUM(F240:F241)</f>
        <v>2.7853167361260303</v>
      </c>
      <c r="G242" s="299" t="str">
        <f>CONCATENATE("(",ROUND((F242/$H242)*100,1),")")</f>
        <v>(5.9)</v>
      </c>
      <c r="H242" s="302">
        <f>SUM(H240:H241)</f>
        <v>47.585000000000036</v>
      </c>
      <c r="I242" s="299" t="str">
        <f>CONCATENATE("(",ROUND((H242/$H242)*100,1),")")</f>
        <v>(100)</v>
      </c>
      <c r="K242" s="302">
        <f t="shared" si="187"/>
        <v>1.0857407716422998</v>
      </c>
      <c r="L242" s="302">
        <f t="shared" si="188"/>
        <v>1.4148100626466054</v>
      </c>
      <c r="M242" s="302">
        <f t="shared" si="189"/>
        <v>0.21544916571107109</v>
      </c>
      <c r="N242" s="302">
        <f t="shared" si="190"/>
        <v>2.7159999999999762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10.70200827330353</v>
      </c>
      <c r="C245" s="299" t="str">
        <f>CONCATENATE("(",ROUND((B245/$H247)*100,1),")")</f>
        <v>(21.3)</v>
      </c>
      <c r="D245" s="302">
        <f>'Ind T6'!R99</f>
        <v>10.361038109041104</v>
      </c>
      <c r="E245" s="299" t="str">
        <f>CONCATENATE("(",ROUND((D245/$H247)*100,1),")")</f>
        <v>(20.6)</v>
      </c>
      <c r="F245" s="302">
        <f>'Ind T6'!S99</f>
        <v>1.5361743472971272</v>
      </c>
      <c r="G245" s="299" t="str">
        <f>CONCATENATE("(",ROUND((F245/$H247)*100,1),")")</f>
        <v>(3.1)</v>
      </c>
      <c r="H245" s="302">
        <f>SUM(B245,D245,F245)</f>
        <v>22.599220729641761</v>
      </c>
      <c r="I245" s="299" t="str">
        <f>CONCATENATE("(",ROUND((H245/$H247)*100,1),")")</f>
        <v>(44.9)</v>
      </c>
      <c r="K245" s="302">
        <f>B250-B245</f>
        <v>1.4642469939647675</v>
      </c>
      <c r="L245" s="302">
        <f>D250-D245</f>
        <v>1.2017440021016892</v>
      </c>
      <c r="M245" s="302">
        <f>F250-F245</f>
        <v>0.1894596364854102</v>
      </c>
      <c r="N245" s="302">
        <f>SUM(K245:M245)</f>
        <v>2.8554506325518672</v>
      </c>
    </row>
    <row r="246" spans="1:14" x14ac:dyDescent="0.2">
      <c r="A246" s="282" t="s">
        <v>365</v>
      </c>
      <c r="B246" s="302">
        <f>'Ind T6'!Q98</f>
        <v>9.011435934517209</v>
      </c>
      <c r="C246" s="299" t="str">
        <f>CONCATENATE("(",ROUND((B246/$H247)*100,1),")")</f>
        <v>(17.9)</v>
      </c>
      <c r="D246" s="302">
        <f>'Ind T6'!R98</f>
        <v>17.225751781301064</v>
      </c>
      <c r="E246" s="299" t="str">
        <f>CONCATENATE("(",ROUND((D246/$H247)*100,1),")")</f>
        <v>(34.2)</v>
      </c>
      <c r="F246" s="302">
        <f>'Ind T6'!S98</f>
        <v>1.4645915545399744</v>
      </c>
      <c r="G246" s="299" t="str">
        <f>CONCATENATE("(",ROUND((F246/$H247)*100,1),")")</f>
        <v>(2.9)</v>
      </c>
      <c r="H246" s="302">
        <f t="shared" ref="H246" si="191">SUM(B246,D246,F246)</f>
        <v>27.701779270358248</v>
      </c>
      <c r="I246" s="299" t="str">
        <f>CONCATENATE("(",ROUND((H246/$H247)*100,1),")")</f>
        <v>(55.1)</v>
      </c>
      <c r="K246" s="302">
        <f t="shared" ref="K246:K247" si="192">B251-B246</f>
        <v>1.1358534322081173</v>
      </c>
      <c r="L246" s="302">
        <f t="shared" ref="L246:L247" si="193">D251-D246</f>
        <v>2.0331140697973566</v>
      </c>
      <c r="M246" s="302">
        <f t="shared" ref="M246:M247" si="194">F251-F246</f>
        <v>0.17958186544265553</v>
      </c>
      <c r="N246" s="302">
        <f t="shared" ref="N246:N247" si="195">SUM(K246:M246)</f>
        <v>3.3485493674481295</v>
      </c>
    </row>
    <row r="247" spans="1:14" x14ac:dyDescent="0.2">
      <c r="A247" s="282" t="s">
        <v>363</v>
      </c>
      <c r="B247" s="302">
        <f>SUM(B245:B246)</f>
        <v>19.713444207820739</v>
      </c>
      <c r="C247" s="299" t="str">
        <f>CONCATENATE("(",ROUND((B247/$H247)*100,1),")")</f>
        <v>(39.2)</v>
      </c>
      <c r="D247" s="302">
        <f>SUM(D245:D246)</f>
        <v>27.586789890342168</v>
      </c>
      <c r="E247" s="299" t="str">
        <f>CONCATENATE("(",ROUND((D247/$H247)*100,1),")")</f>
        <v>(54.8)</v>
      </c>
      <c r="F247" s="302">
        <f>SUM(F245:F246)</f>
        <v>3.0007659018371013</v>
      </c>
      <c r="G247" s="299" t="str">
        <f>CONCATENATE("(",ROUND((F247/$H247)*100,1),")")</f>
        <v>(6)</v>
      </c>
      <c r="H247" s="302">
        <f>SUM(H245:H246)</f>
        <v>50.301000000000009</v>
      </c>
      <c r="I247" s="299" t="str">
        <f>CONCATENATE("(",ROUND((H247/$H247)*100,1),")")</f>
        <v>(100)</v>
      </c>
      <c r="K247" s="302">
        <f t="shared" si="192"/>
        <v>2.6001004261728831</v>
      </c>
      <c r="L247" s="302">
        <f t="shared" si="193"/>
        <v>3.2348580718990476</v>
      </c>
      <c r="M247" s="302">
        <f t="shared" si="194"/>
        <v>0.36904150192806595</v>
      </c>
      <c r="N247" s="302">
        <f t="shared" si="195"/>
        <v>6.2039999999999971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12.166255267268298</v>
      </c>
      <c r="C250" s="299" t="str">
        <f>CONCATENATE("(",ROUND((B250/$H252)*100,1),")")</f>
        <v>(21.5)</v>
      </c>
      <c r="D250" s="302">
        <f>'Ind T6'!W99</f>
        <v>11.562782111142793</v>
      </c>
      <c r="E250" s="299" t="str">
        <f>CONCATENATE("(",ROUND((D250/$H252)*100,1),")")</f>
        <v>(20.5)</v>
      </c>
      <c r="F250" s="302">
        <f>'Ind T6'!X99</f>
        <v>1.7256339837825374</v>
      </c>
      <c r="G250" s="299" t="str">
        <f>CONCATENATE("(",ROUND((F250/$H252)*100,1),")")</f>
        <v>(3.1)</v>
      </c>
      <c r="H250" s="302">
        <f>SUM(B250,D250,F250)</f>
        <v>25.454671362193629</v>
      </c>
      <c r="I250" s="299" t="str">
        <f>CONCATENATE("(",ROUND((H250/$H252)*100,1),")")</f>
        <v>(45)</v>
      </c>
      <c r="K250" s="302">
        <f>B250-B240</f>
        <v>2.0638082345220816</v>
      </c>
      <c r="L250" s="302">
        <f>D250-D240</f>
        <v>1.6855659441746536</v>
      </c>
      <c r="M250" s="302">
        <f>F250-F240</f>
        <v>0.29725660508840712</v>
      </c>
      <c r="N250" s="302">
        <f>SUM(K250:M250)</f>
        <v>4.0466307837851421</v>
      </c>
    </row>
    <row r="251" spans="1:14" x14ac:dyDescent="0.2">
      <c r="A251" s="282" t="s">
        <v>365</v>
      </c>
      <c r="B251" s="302">
        <f>'Ind T6'!V98</f>
        <v>10.147289366725326</v>
      </c>
      <c r="C251" s="299" t="str">
        <f>CONCATENATE("(",ROUND((B251/$H252)*100,1),")")</f>
        <v>(18)</v>
      </c>
      <c r="D251" s="302">
        <f>'Ind T6'!W98</f>
        <v>19.25886585109842</v>
      </c>
      <c r="E251" s="299" t="str">
        <f>CONCATENATE("(",ROUND((D251/$H252)*100,1),")")</f>
        <v>(34.1)</v>
      </c>
      <c r="F251" s="302">
        <f>'Ind T6'!X98</f>
        <v>1.6441734199826299</v>
      </c>
      <c r="G251" s="299" t="str">
        <f>CONCATENATE("(",ROUND((F251/$H252)*100,1),")")</f>
        <v>(2.9)</v>
      </c>
      <c r="H251" s="302">
        <f t="shared" ref="H251" si="196">SUM(B251,D251,F251)</f>
        <v>31.050328637806373</v>
      </c>
      <c r="I251" s="299" t="str">
        <f>CONCATENATE("(",ROUND((H251/$H252)*100,1),")")</f>
        <v>(55)</v>
      </c>
      <c r="K251" s="302">
        <f t="shared" ref="K251:K252" si="197">B251-B241</f>
        <v>1.622032963293103</v>
      </c>
      <c r="L251" s="302">
        <f t="shared" ref="L251:L252" si="198">D251-D241</f>
        <v>2.9641021903709976</v>
      </c>
      <c r="M251" s="302">
        <f t="shared" ref="M251:M252" si="199">F251-F241</f>
        <v>0.28723406255072992</v>
      </c>
      <c r="N251" s="302">
        <f t="shared" ref="N251:N252" si="200">SUM(K251:M251)</f>
        <v>4.8733692162148303</v>
      </c>
    </row>
    <row r="252" spans="1:14" x14ac:dyDescent="0.2">
      <c r="A252" s="282" t="s">
        <v>363</v>
      </c>
      <c r="B252" s="302">
        <f>SUM(B250:B251)</f>
        <v>22.313544633993622</v>
      </c>
      <c r="C252" s="299" t="str">
        <f>CONCATENATE("(",ROUND((B252/$H252)*100,1),")")</f>
        <v>(39.5)</v>
      </c>
      <c r="D252" s="302">
        <f>SUM(D250:D251)</f>
        <v>30.821647962241215</v>
      </c>
      <c r="E252" s="299" t="str">
        <f>CONCATENATE("(",ROUND((D252/$H252)*100,1),")")</f>
        <v>(54.5)</v>
      </c>
      <c r="F252" s="302">
        <f>SUM(F250:F251)</f>
        <v>3.3698074037651673</v>
      </c>
      <c r="G252" s="299" t="str">
        <f>CONCATENATE("(",ROUND((F252/$H252)*100,1),")")</f>
        <v>(6)</v>
      </c>
      <c r="H252" s="302">
        <f>SUM(H250:H251)</f>
        <v>56.505000000000003</v>
      </c>
      <c r="I252" s="299" t="str">
        <f>CONCATENATE("(",ROUND((H252/$H252)*100,1),")")</f>
        <v>(100)</v>
      </c>
      <c r="K252" s="302">
        <f t="shared" si="197"/>
        <v>3.6858411978151828</v>
      </c>
      <c r="L252" s="302">
        <f t="shared" si="198"/>
        <v>4.649668134545653</v>
      </c>
      <c r="M252" s="302">
        <f t="shared" si="199"/>
        <v>0.58449066763913704</v>
      </c>
      <c r="N252" s="302">
        <f t="shared" si="200"/>
        <v>8.9199999999999733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1.2555548505656553</v>
      </c>
      <c r="C261" s="299" t="str">
        <f>CONCATENATE("(",ROUND((B261/$H263)*100,1),")")</f>
        <v>(37.1)</v>
      </c>
      <c r="D261" s="302">
        <f>'Ind T6'!M108</f>
        <v>0.42026583511041232</v>
      </c>
      <c r="E261" s="299" t="str">
        <f>CONCATENATE("(",ROUND((D261/$H263)*100,1),")")</f>
        <v>(12.4)</v>
      </c>
      <c r="F261" s="302">
        <f>'Ind T6'!N108</f>
        <v>0.30334244205239613</v>
      </c>
      <c r="G261" s="299" t="str">
        <f>CONCATENATE("(",ROUND((F261/$H263)*100,1),")")</f>
        <v>(9)</v>
      </c>
      <c r="H261" s="302">
        <f>SUM(B261,D261,F261)</f>
        <v>1.9791631277284636</v>
      </c>
      <c r="I261" s="299" t="str">
        <f>CONCATENATE("(",ROUND((H261/$H263)*100,1),")")</f>
        <v>(58.5)</v>
      </c>
      <c r="K261" s="302">
        <f>B266-B261</f>
        <v>-2.2312459355196212E-2</v>
      </c>
      <c r="L261" s="302">
        <f>D266-D261</f>
        <v>1.475944273009322E-2</v>
      </c>
      <c r="M261" s="302">
        <f>F266-F261</f>
        <v>-1.8615093782414216E-3</v>
      </c>
      <c r="N261" s="302">
        <f>SUM(K261:M261)</f>
        <v>-9.4145260033444145E-3</v>
      </c>
    </row>
    <row r="262" spans="1:14" x14ac:dyDescent="0.2">
      <c r="A262" s="282" t="s">
        <v>365</v>
      </c>
      <c r="B262" s="302">
        <f>'Ind T6'!L107</f>
        <v>0.67179134070928892</v>
      </c>
      <c r="C262" s="299" t="str">
        <f>CONCATENATE("(",ROUND((B262/$H263)*100,1),")")</f>
        <v>(19.9)</v>
      </c>
      <c r="D262" s="302">
        <f>'Ind T6'!M107</f>
        <v>0.46354821731830498</v>
      </c>
      <c r="E262" s="299" t="str">
        <f>CONCATENATE("(",ROUND((D262/$H263)*100,1),")")</f>
        <v>(13.7)</v>
      </c>
      <c r="F262" s="302">
        <f>'Ind T6'!N107</f>
        <v>0.2674973142439484</v>
      </c>
      <c r="G262" s="299" t="str">
        <f>CONCATENATE("(",ROUND((F262/$H263)*100,1),")")</f>
        <v>(7.9)</v>
      </c>
      <c r="H262" s="302">
        <f t="shared" ref="H262" si="201">SUM(B262,D262,F262)</f>
        <v>1.4028368722715423</v>
      </c>
      <c r="I262" s="299" t="str">
        <f>CONCATENATE("(",ROUND((H262/$H263)*100,1),")")</f>
        <v>(41.5)</v>
      </c>
      <c r="K262" s="302">
        <f t="shared" ref="K262:K263" si="202">B267-B262</f>
        <v>-8.9479470853878196E-3</v>
      </c>
      <c r="L262" s="302">
        <f t="shared" ref="L262:L263" si="203">D267-D262</f>
        <v>5.0313737718310492E-4</v>
      </c>
      <c r="M262" s="302">
        <f t="shared" ref="M262:M263" si="204">F267-F262</f>
        <v>-6.1406642884595519E-3</v>
      </c>
      <c r="N262" s="302">
        <f t="shared" ref="N262:N263" si="205">SUM(K262:M262)</f>
        <v>-1.4585473996664267E-2</v>
      </c>
    </row>
    <row r="263" spans="1:14" x14ac:dyDescent="0.2">
      <c r="A263" s="282" t="s">
        <v>363</v>
      </c>
      <c r="B263" s="302">
        <f>SUM(B261:B262)</f>
        <v>1.9273461912749443</v>
      </c>
      <c r="C263" s="299" t="str">
        <f>CONCATENATE("(",ROUND((B263/$H263)*100,1),")")</f>
        <v>(57)</v>
      </c>
      <c r="D263" s="302">
        <f>SUM(D261:D262)</f>
        <v>0.88381405242871725</v>
      </c>
      <c r="E263" s="299" t="str">
        <f>CONCATENATE("(",ROUND((D263/$H263)*100,1),")")</f>
        <v>(26.1)</v>
      </c>
      <c r="F263" s="302">
        <f>SUM(F261:F262)</f>
        <v>0.57083975629634454</v>
      </c>
      <c r="G263" s="299" t="str">
        <f>CONCATENATE("(",ROUND((F263/$H263)*100,1),")")</f>
        <v>(16.9)</v>
      </c>
      <c r="H263" s="302">
        <f>SUM(H261:H262)</f>
        <v>3.3820000000000059</v>
      </c>
      <c r="I263" s="299" t="str">
        <f>CONCATENATE("(",ROUND((H263/$H263)*100,1),")")</f>
        <v>(100)</v>
      </c>
      <c r="K263" s="302">
        <f t="shared" si="202"/>
        <v>-3.1260406440584143E-2</v>
      </c>
      <c r="L263" s="302">
        <f t="shared" si="203"/>
        <v>1.5262580107276325E-2</v>
      </c>
      <c r="M263" s="302">
        <f t="shared" si="204"/>
        <v>-8.0021736667009735E-3</v>
      </c>
      <c r="N263" s="302">
        <f t="shared" si="205"/>
        <v>-2.4000000000008792E-2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1.2332423912104591</v>
      </c>
      <c r="C266" s="299" t="str">
        <f>CONCATENATE("(",ROUND((B266/$H268)*100,1),")")</f>
        <v>(36.7)</v>
      </c>
      <c r="D266" s="302">
        <f>'Ind T6'!R108</f>
        <v>0.43502527784050554</v>
      </c>
      <c r="E266" s="299" t="str">
        <f>CONCATENATE("(",ROUND((D266/$H268)*100,1),")")</f>
        <v>(13)</v>
      </c>
      <c r="F266" s="302">
        <f>'Ind T6'!S108</f>
        <v>0.30148093267415471</v>
      </c>
      <c r="G266" s="299" t="str">
        <f>CONCATENATE("(",ROUND((F266/$H268)*100,1),")")</f>
        <v>(9)</v>
      </c>
      <c r="H266" s="302">
        <f>SUM(B266,D266,F266)</f>
        <v>1.9697486017251193</v>
      </c>
      <c r="I266" s="299" t="str">
        <f>CONCATENATE("(",ROUND((H266/$H268)*100,1),")")</f>
        <v>(58.7)</v>
      </c>
      <c r="K266" s="302">
        <f>B271-B266</f>
        <v>1.0343571204516788E-2</v>
      </c>
      <c r="L266" s="302">
        <f>D271-D266</f>
        <v>3.743994725974692E-2</v>
      </c>
      <c r="M266" s="302">
        <f>F271-F266</f>
        <v>8.7456536514931016E-3</v>
      </c>
      <c r="N266" s="302">
        <f>SUM(K266:M266)</f>
        <v>5.6529172115756809E-2</v>
      </c>
    </row>
    <row r="267" spans="1:14" x14ac:dyDescent="0.2">
      <c r="A267" s="282" t="s">
        <v>365</v>
      </c>
      <c r="B267" s="302">
        <f>'Ind T6'!Q107</f>
        <v>0.6628433936239011</v>
      </c>
      <c r="C267" s="299" t="str">
        <f>CONCATENATE("(",ROUND((B267/$H268)*100,1),")")</f>
        <v>(19.7)</v>
      </c>
      <c r="D267" s="302">
        <f>'Ind T6'!R107</f>
        <v>0.46405135469548808</v>
      </c>
      <c r="E267" s="299" t="str">
        <f>CONCATENATE("(",ROUND((D267/$H268)*100,1),")")</f>
        <v>(13.8)</v>
      </c>
      <c r="F267" s="302">
        <f>'Ind T6'!S107</f>
        <v>0.26135664995548885</v>
      </c>
      <c r="G267" s="299" t="str">
        <f>CONCATENATE("(",ROUND((F267/$H268)*100,1),")")</f>
        <v>(7.8)</v>
      </c>
      <c r="H267" s="302">
        <f t="shared" ref="H267" si="206">SUM(B267,D267,F267)</f>
        <v>1.3882513982748781</v>
      </c>
      <c r="I267" s="299" t="str">
        <f>CONCATENATE("(",ROUND((H267/$H268)*100,1),")")</f>
        <v>(41.3)</v>
      </c>
      <c r="K267" s="302">
        <f t="shared" ref="K267:K268" si="207">B272-B267</f>
        <v>1.8144766601462137E-2</v>
      </c>
      <c r="L267" s="302">
        <f t="shared" ref="L267:L268" si="208">D272-D267</f>
        <v>9.997280539188802E-3</v>
      </c>
      <c r="M267" s="302">
        <f t="shared" ref="M267:M268" si="209">F272-F267</f>
        <v>-6.6712192564041817E-3</v>
      </c>
      <c r="N267" s="302">
        <f t="shared" ref="N267:N268" si="210">SUM(K267:M267)</f>
        <v>2.1470827884246757E-2</v>
      </c>
    </row>
    <row r="268" spans="1:14" x14ac:dyDescent="0.2">
      <c r="A268" s="282" t="s">
        <v>363</v>
      </c>
      <c r="B268" s="302">
        <f>SUM(B266:B267)</f>
        <v>1.8960857848343602</v>
      </c>
      <c r="C268" s="299" t="str">
        <f>CONCATENATE("(",ROUND((B268/$H268)*100,1),")")</f>
        <v>(56.5)</v>
      </c>
      <c r="D268" s="302">
        <f>SUM(D266:D267)</f>
        <v>0.89907663253599357</v>
      </c>
      <c r="E268" s="299" t="str">
        <f>CONCATENATE("(",ROUND((D268/$H268)*100,1),")")</f>
        <v>(26.8)</v>
      </c>
      <c r="F268" s="302">
        <f>SUM(F266:F267)</f>
        <v>0.56283758262964356</v>
      </c>
      <c r="G268" s="299" t="str">
        <f>CONCATENATE("(",ROUND((F268/$H268)*100,1),")")</f>
        <v>(16.8)</v>
      </c>
      <c r="H268" s="302">
        <f>SUM(H266:H267)</f>
        <v>3.3579999999999974</v>
      </c>
      <c r="I268" s="299" t="str">
        <f>CONCATENATE("(",ROUND((H268/$H268)*100,1),")")</f>
        <v>(100)</v>
      </c>
      <c r="K268" s="302">
        <f t="shared" si="207"/>
        <v>2.8488337805978814E-2</v>
      </c>
      <c r="L268" s="302">
        <f t="shared" si="208"/>
        <v>4.7437227798935777E-2</v>
      </c>
      <c r="M268" s="302">
        <f t="shared" si="209"/>
        <v>2.0744343950889199E-3</v>
      </c>
      <c r="N268" s="302">
        <f t="shared" si="210"/>
        <v>7.8000000000003511E-2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1.2435859624149759</v>
      </c>
      <c r="C271" s="299" t="str">
        <f>CONCATENATE("(",ROUND((B271/$H273)*100,1),")")</f>
        <v>(36.2)</v>
      </c>
      <c r="D271" s="302">
        <f>'Ind T6'!W108</f>
        <v>0.47246522510025246</v>
      </c>
      <c r="E271" s="299" t="str">
        <f>CONCATENATE("(",ROUND((D271/$H273)*100,1),")")</f>
        <v>(13.8)</v>
      </c>
      <c r="F271" s="302">
        <f>'Ind T6'!X108</f>
        <v>0.31022658632564781</v>
      </c>
      <c r="G271" s="299" t="str">
        <f>CONCATENATE("(",ROUND((F271/$H273)*100,1),")")</f>
        <v>(9)</v>
      </c>
      <c r="H271" s="302">
        <f>SUM(B271,D271,F271)</f>
        <v>2.0262777738408762</v>
      </c>
      <c r="I271" s="299" t="str">
        <f>CONCATENATE("(",ROUND((H271/$H273)*100,1),")")</f>
        <v>(59)</v>
      </c>
      <c r="K271" s="302">
        <f>B271-B261</f>
        <v>-1.1968888150679424E-2</v>
      </c>
      <c r="L271" s="302">
        <f>D271-D261</f>
        <v>5.2199389989840139E-2</v>
      </c>
      <c r="M271" s="302">
        <f>F271-F261</f>
        <v>6.88414427325168E-3</v>
      </c>
      <c r="N271" s="302">
        <f>SUM(K271:M271)</f>
        <v>4.7114646112412395E-2</v>
      </c>
    </row>
    <row r="272" spans="1:14" x14ac:dyDescent="0.2">
      <c r="A272" s="282" t="s">
        <v>365</v>
      </c>
      <c r="B272" s="302">
        <f>'Ind T6'!V107</f>
        <v>0.68098816022536324</v>
      </c>
      <c r="C272" s="299" t="str">
        <f>CONCATENATE("(",ROUND((B272/$H273)*100,1),")")</f>
        <v>(19.8)</v>
      </c>
      <c r="D272" s="302">
        <f>'Ind T6'!W107</f>
        <v>0.47404863523467689</v>
      </c>
      <c r="E272" s="299" t="str">
        <f>CONCATENATE("(",ROUND((D272/$H273)*100,1),")")</f>
        <v>(13.8)</v>
      </c>
      <c r="F272" s="302">
        <f>'Ind T6'!X107</f>
        <v>0.25468543069908467</v>
      </c>
      <c r="G272" s="299" t="str">
        <f>CONCATENATE("(",ROUND((F272/$H273)*100,1),")")</f>
        <v>(7.4)</v>
      </c>
      <c r="H272" s="302">
        <f t="shared" ref="H272" si="211">SUM(B272,D272,F272)</f>
        <v>1.4097222261591247</v>
      </c>
      <c r="I272" s="299" t="str">
        <f>CONCATENATE("(",ROUND((H272/$H273)*100,1),")")</f>
        <v>(41)</v>
      </c>
      <c r="K272" s="302">
        <f t="shared" ref="K272:K273" si="212">B272-B262</f>
        <v>9.1968195160743171E-3</v>
      </c>
      <c r="L272" s="302">
        <f t="shared" ref="L272:L273" si="213">D272-D262</f>
        <v>1.0500417916371907E-2</v>
      </c>
      <c r="M272" s="302">
        <f t="shared" ref="M272:M273" si="214">F272-F262</f>
        <v>-1.2811883544863734E-2</v>
      </c>
      <c r="N272" s="302">
        <f t="shared" ref="N272:N273" si="215">SUM(K272:M272)</f>
        <v>6.8853538875824905E-3</v>
      </c>
    </row>
    <row r="273" spans="1:14" x14ac:dyDescent="0.2">
      <c r="A273" s="282" t="s">
        <v>363</v>
      </c>
      <c r="B273" s="302">
        <f>SUM(B271:B272)</f>
        <v>1.924574122640339</v>
      </c>
      <c r="C273" s="299" t="str">
        <f>CONCATENATE("(",ROUND((B273/$H273)*100,1),")")</f>
        <v>(56)</v>
      </c>
      <c r="D273" s="302">
        <f>SUM(D271:D272)</f>
        <v>0.94651386033492935</v>
      </c>
      <c r="E273" s="299" t="str">
        <f>CONCATENATE("(",ROUND((D273/$H273)*100,1),")")</f>
        <v>(27.5)</v>
      </c>
      <c r="F273" s="302">
        <f>SUM(F271:F272)</f>
        <v>0.56491201702473248</v>
      </c>
      <c r="G273" s="299" t="str">
        <f>CONCATENATE("(",ROUND((F273/$H273)*100,1),")")</f>
        <v>(16.4)</v>
      </c>
      <c r="H273" s="302">
        <f>SUM(H271:H272)</f>
        <v>3.4360000000000008</v>
      </c>
      <c r="I273" s="299" t="str">
        <f>CONCATENATE("(",ROUND((H273/$H273)*100,1),")")</f>
        <v>(100)</v>
      </c>
      <c r="K273" s="302">
        <f t="shared" si="212"/>
        <v>-2.7720686346053292E-3</v>
      </c>
      <c r="L273" s="302">
        <f t="shared" si="213"/>
        <v>6.2699807906212102E-2</v>
      </c>
      <c r="M273" s="302">
        <f t="shared" si="214"/>
        <v>-5.9277392716120536E-3</v>
      </c>
      <c r="N273" s="302">
        <f t="shared" si="215"/>
        <v>5.3999999999994719E-2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7.9145894737869167</v>
      </c>
      <c r="C282" s="299" t="str">
        <f>CONCATENATE("(",ROUND((B282/$H284)*100,1),")")</f>
        <v>(67.1)</v>
      </c>
      <c r="D282" s="302">
        <f>'Ind T6'!M117</f>
        <v>0.48918903974034411</v>
      </c>
      <c r="E282" s="299" t="str">
        <f>CONCATENATE("(",ROUND((D282/$H284)*100,1),")")</f>
        <v>(4.1)</v>
      </c>
      <c r="F282" s="302">
        <f>'Ind T6'!N117</f>
        <v>0.2757395553990909</v>
      </c>
      <c r="G282" s="299" t="str">
        <f>CONCATENATE("(",ROUND((F282/$H284)*100,1),")")</f>
        <v>(2.3)</v>
      </c>
      <c r="H282" s="302">
        <f>SUM(B282,D282,F282)</f>
        <v>8.6795180689263525</v>
      </c>
      <c r="I282" s="299" t="str">
        <f>CONCATENATE("(",ROUND((H282/$H284)*100,1),")")</f>
        <v>(73.6)</v>
      </c>
      <c r="K282" s="302">
        <f>B287-B282</f>
        <v>0.66969777925241836</v>
      </c>
      <c r="L282" s="302">
        <f>D287-D282</f>
        <v>4.943614621015846E-2</v>
      </c>
      <c r="M282" s="302">
        <f>F287-F282</f>
        <v>3.2329590541779085E-2</v>
      </c>
      <c r="N282" s="302">
        <f>SUM(K282:M282)</f>
        <v>0.7514635160043559</v>
      </c>
    </row>
    <row r="283" spans="1:14" x14ac:dyDescent="0.2">
      <c r="A283" s="282" t="s">
        <v>365</v>
      </c>
      <c r="B283" s="302">
        <f>'Ind T6'!L116</f>
        <v>2.3820244974904856</v>
      </c>
      <c r="C283" s="299" t="str">
        <f>CONCATENATE("(",ROUND((B283/$H284)*100,1),")")</f>
        <v>(20.2)</v>
      </c>
      <c r="D283" s="302">
        <f>'Ind T6'!M116</f>
        <v>0.63513043659622415</v>
      </c>
      <c r="E283" s="299" t="str">
        <f>CONCATENATE("(",ROUND((D283/$H284)*100,1),")")</f>
        <v>(5.4)</v>
      </c>
      <c r="F283" s="302">
        <f>'Ind T6'!N116</f>
        <v>9.8326996986935034E-2</v>
      </c>
      <c r="G283" s="299" t="str">
        <f>CONCATENATE("(",ROUND((F283/$H284)*100,1),")")</f>
        <v>(0.8)</v>
      </c>
      <c r="H283" s="302">
        <f t="shared" ref="H283" si="216">SUM(B283,D283,F283)</f>
        <v>3.1154819310736448</v>
      </c>
      <c r="I283" s="299" t="str">
        <f>CONCATENATE("(",ROUND((H283/$H284)*100,1),")")</f>
        <v>(26.4)</v>
      </c>
      <c r="K283" s="302">
        <f t="shared" ref="K283:K284" si="217">B288-B283</f>
        <v>0.28151753900914844</v>
      </c>
      <c r="L283" s="302">
        <f t="shared" ref="L283:L284" si="218">D288-D283</f>
        <v>4.9430938123087964E-2</v>
      </c>
      <c r="M283" s="302">
        <f t="shared" ref="M283:M284" si="219">F288-F283</f>
        <v>1.0588006863407551E-2</v>
      </c>
      <c r="N283" s="302">
        <f t="shared" ref="N283:N284" si="220">SUM(K283:M283)</f>
        <v>0.34153648399564396</v>
      </c>
    </row>
    <row r="284" spans="1:14" x14ac:dyDescent="0.2">
      <c r="A284" s="282" t="s">
        <v>363</v>
      </c>
      <c r="B284" s="302">
        <f>SUM(B282:B283)</f>
        <v>10.296613971277402</v>
      </c>
      <c r="C284" s="299" t="str">
        <f>CONCATENATE("(",ROUND((B284/$H284)*100,1),")")</f>
        <v>(87.3)</v>
      </c>
      <c r="D284" s="302">
        <f>SUM(D282:D283)</f>
        <v>1.1243194763365683</v>
      </c>
      <c r="E284" s="299" t="str">
        <f>CONCATENATE("(",ROUND((D284/$H284)*100,1),")")</f>
        <v>(9.5)</v>
      </c>
      <c r="F284" s="302">
        <f>SUM(F282:F283)</f>
        <v>0.37406655238602593</v>
      </c>
      <c r="G284" s="299" t="str">
        <f>CONCATENATE("(",ROUND((F284/$H284)*100,1),")")</f>
        <v>(3.2)</v>
      </c>
      <c r="H284" s="302">
        <f>SUM(H282:H283)</f>
        <v>11.794999999999998</v>
      </c>
      <c r="I284" s="299" t="str">
        <f>CONCATENATE("(",ROUND((H284/$H284)*100,1),")")</f>
        <v>(100)</v>
      </c>
      <c r="K284" s="302">
        <f t="shared" si="217"/>
        <v>0.95121531826156769</v>
      </c>
      <c r="L284" s="302">
        <f t="shared" si="218"/>
        <v>9.8867084333246424E-2</v>
      </c>
      <c r="M284" s="302">
        <f t="shared" si="219"/>
        <v>4.2917597405186636E-2</v>
      </c>
      <c r="N284" s="302">
        <f t="shared" si="220"/>
        <v>1.0930000000000009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8.584287253039335</v>
      </c>
      <c r="C287" s="299" t="str">
        <f>CONCATENATE("(",ROUND((B287/$H289)*100,1),")")</f>
        <v>(66.6)</v>
      </c>
      <c r="D287" s="302">
        <f>'Ind T6'!R117</f>
        <v>0.53862518595050257</v>
      </c>
      <c r="E287" s="299" t="str">
        <f>CONCATENATE("(",ROUND((D287/$H289)*100,1),")")</f>
        <v>(4.2)</v>
      </c>
      <c r="F287" s="302">
        <f>'Ind T6'!S117</f>
        <v>0.30806914594086998</v>
      </c>
      <c r="G287" s="299" t="str">
        <f>CONCATENATE("(",ROUND((F287/$H289)*100,1),")")</f>
        <v>(2.4)</v>
      </c>
      <c r="H287" s="302">
        <f>SUM(B287,D287,F287)</f>
        <v>9.4309815849307075</v>
      </c>
      <c r="I287" s="299" t="str">
        <f>CONCATENATE("(",ROUND((H287/$H289)*100,1),")")</f>
        <v>(73.2)</v>
      </c>
      <c r="K287" s="302">
        <f>B292-B287</f>
        <v>0.76516018682147191</v>
      </c>
      <c r="L287" s="302">
        <f>D292-D287</f>
        <v>5.9136822890944241E-2</v>
      </c>
      <c r="M287" s="302">
        <f>F292-F287</f>
        <v>3.8709993066345316E-2</v>
      </c>
      <c r="N287" s="302">
        <f>SUM(K287:M287)</f>
        <v>0.86300700277876152</v>
      </c>
    </row>
    <row r="288" spans="1:14" x14ac:dyDescent="0.2">
      <c r="A288" s="282" t="s">
        <v>365</v>
      </c>
      <c r="B288" s="302">
        <f>'Ind T6'!Q116</f>
        <v>2.6635420364996341</v>
      </c>
      <c r="C288" s="299" t="str">
        <f>CONCATENATE("(",ROUND((B288/$H289)*100,1),")")</f>
        <v>(20.7)</v>
      </c>
      <c r="D288" s="302">
        <f>'Ind T6'!R116</f>
        <v>0.68456137471931211</v>
      </c>
      <c r="E288" s="299" t="str">
        <f>CONCATENATE("(",ROUND((D288/$H289)*100,1),")")</f>
        <v>(5.3)</v>
      </c>
      <c r="F288" s="302">
        <f>'Ind T6'!S116</f>
        <v>0.10891500385034258</v>
      </c>
      <c r="G288" s="299" t="str">
        <f>CONCATENATE("(",ROUND((F288/$H289)*100,1),")")</f>
        <v>(0.8)</v>
      </c>
      <c r="H288" s="302">
        <f t="shared" ref="H288" si="221">SUM(B288,D288,F288)</f>
        <v>3.4570184150692889</v>
      </c>
      <c r="I288" s="299" t="str">
        <f>CONCATENATE("(",ROUND((H288/$H289)*100,1),")")</f>
        <v>(26.8)</v>
      </c>
      <c r="K288" s="302">
        <f t="shared" ref="K288:K289" si="222">B293-B288</f>
        <v>0.39506003570435544</v>
      </c>
      <c r="L288" s="302">
        <f t="shared" ref="L288:L289" si="223">D293-D288</f>
        <v>4.3389609388971295E-2</v>
      </c>
      <c r="M288" s="302">
        <f t="shared" ref="M288:M289" si="224">F293-F288</f>
        <v>1.1543352127882878E-2</v>
      </c>
      <c r="N288" s="302">
        <f t="shared" ref="N288:N289" si="225">SUM(K288:M288)</f>
        <v>0.44999299722120961</v>
      </c>
    </row>
    <row r="289" spans="1:14" x14ac:dyDescent="0.2">
      <c r="A289" s="282" t="s">
        <v>363</v>
      </c>
      <c r="B289" s="302">
        <f>SUM(B287:B288)</f>
        <v>11.24782928953897</v>
      </c>
      <c r="C289" s="299" t="str">
        <f>CONCATENATE("(",ROUND((B289/$H289)*100,1),")")</f>
        <v>(87.3)</v>
      </c>
      <c r="D289" s="302">
        <f>SUM(D287:D288)</f>
        <v>1.2231865606698147</v>
      </c>
      <c r="E289" s="299" t="str">
        <f>CONCATENATE("(",ROUND((D289/$H289)*100,1),")")</f>
        <v>(9.5)</v>
      </c>
      <c r="F289" s="302">
        <f>SUM(F287:F288)</f>
        <v>0.41698414979121257</v>
      </c>
      <c r="G289" s="299" t="str">
        <f>CONCATENATE("(",ROUND((F289/$H289)*100,1),")")</f>
        <v>(3.2)</v>
      </c>
      <c r="H289" s="302">
        <f>SUM(H287:H288)</f>
        <v>12.887999999999996</v>
      </c>
      <c r="I289" s="299" t="str">
        <f>CONCATENATE("(",ROUND((H289/$H289)*100,1),")")</f>
        <v>(100)</v>
      </c>
      <c r="K289" s="302">
        <f t="shared" si="222"/>
        <v>1.160220222525826</v>
      </c>
      <c r="L289" s="302">
        <f t="shared" si="223"/>
        <v>0.10252643227991554</v>
      </c>
      <c r="M289" s="302">
        <f t="shared" si="224"/>
        <v>5.0253345194228194E-2</v>
      </c>
      <c r="N289" s="302">
        <f t="shared" si="225"/>
        <v>1.3129999999999697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9.349447439860807</v>
      </c>
      <c r="C292" s="299" t="str">
        <f>CONCATENATE("(",ROUND((B292/$H294)*100,1),")")</f>
        <v>(65.8)</v>
      </c>
      <c r="D292" s="302">
        <f>'Ind T6'!W117</f>
        <v>0.59776200884144681</v>
      </c>
      <c r="E292" s="299" t="str">
        <f>CONCATENATE("(",ROUND((D292/$H294)*100,1),")")</f>
        <v>(4.2)</v>
      </c>
      <c r="F292" s="302">
        <f>'Ind T6'!X117</f>
        <v>0.3467791390072153</v>
      </c>
      <c r="G292" s="299" t="str">
        <f>CONCATENATE("(",ROUND((F292/$H294)*100,1),")")</f>
        <v>(2.4)</v>
      </c>
      <c r="H292" s="302">
        <f>SUM(B292,D292,F292)</f>
        <v>10.293988587709469</v>
      </c>
      <c r="I292" s="299" t="str">
        <f>CONCATENATE("(",ROUND((H292/$H294)*100,1),")")</f>
        <v>(72.5)</v>
      </c>
      <c r="K292" s="302">
        <f>B292-B282</f>
        <v>1.4348579660738903</v>
      </c>
      <c r="L292" s="302">
        <f>D292-D282</f>
        <v>0.1085729691011027</v>
      </c>
      <c r="M292" s="302">
        <f>F292-F282</f>
        <v>7.1039583608124401E-2</v>
      </c>
      <c r="N292" s="302">
        <f>SUM(K292:M292)</f>
        <v>1.6144705187831172</v>
      </c>
    </row>
    <row r="293" spans="1:14" x14ac:dyDescent="0.2">
      <c r="A293" s="282" t="s">
        <v>365</v>
      </c>
      <c r="B293" s="302">
        <f>'Ind T6'!V116</f>
        <v>3.0586020722039895</v>
      </c>
      <c r="C293" s="299" t="str">
        <f>CONCATENATE("(",ROUND((B293/$H294)*100,1),")")</f>
        <v>(21.5)</v>
      </c>
      <c r="D293" s="302">
        <f>'Ind T6'!W116</f>
        <v>0.72795098410828341</v>
      </c>
      <c r="E293" s="299" t="str">
        <f>CONCATENATE("(",ROUND((D293/$H294)*100,1),")")</f>
        <v>(5.1)</v>
      </c>
      <c r="F293" s="302">
        <f>'Ind T6'!X116</f>
        <v>0.12045835597822546</v>
      </c>
      <c r="G293" s="299" t="str">
        <f>CONCATENATE("(",ROUND((F293/$H294)*100,1),")")</f>
        <v>(0.8)</v>
      </c>
      <c r="H293" s="302">
        <f t="shared" ref="H293" si="226">SUM(B293,D293,F293)</f>
        <v>3.907011412290498</v>
      </c>
      <c r="I293" s="299" t="str">
        <f>CONCATENATE("(",ROUND((H293/$H294)*100,1),")")</f>
        <v>(27.5)</v>
      </c>
      <c r="K293" s="302">
        <f t="shared" ref="K293:K294" si="227">B293-B283</f>
        <v>0.67657757471350388</v>
      </c>
      <c r="L293" s="302">
        <f t="shared" ref="L293:L294" si="228">D293-D283</f>
        <v>9.2820547512059259E-2</v>
      </c>
      <c r="M293" s="302">
        <f t="shared" ref="M293:M294" si="229">F293-F283</f>
        <v>2.2131358991290428E-2</v>
      </c>
      <c r="N293" s="302">
        <f t="shared" ref="N293:N294" si="230">SUM(K293:M293)</f>
        <v>0.79152948121685363</v>
      </c>
    </row>
    <row r="294" spans="1:14" x14ac:dyDescent="0.2">
      <c r="A294" s="282" t="s">
        <v>363</v>
      </c>
      <c r="B294" s="302">
        <f>SUM(B292:B293)</f>
        <v>12.408049512064796</v>
      </c>
      <c r="C294" s="299" t="str">
        <f>CONCATENATE("(",ROUND((B294/$H294)*100,1),")")</f>
        <v>(87.4)</v>
      </c>
      <c r="D294" s="302">
        <f>SUM(D292:D293)</f>
        <v>1.3257129929497302</v>
      </c>
      <c r="E294" s="299" t="str">
        <f>CONCATENATE("(",ROUND((D294/$H294)*100,1),")")</f>
        <v>(9.3)</v>
      </c>
      <c r="F294" s="302">
        <f>SUM(F292:F293)</f>
        <v>0.46723749498544076</v>
      </c>
      <c r="G294" s="299" t="str">
        <f>CONCATENATE("(",ROUND((F294/$H294)*100,1),")")</f>
        <v>(3.3)</v>
      </c>
      <c r="H294" s="302">
        <f>SUM(H292:H293)</f>
        <v>14.200999999999967</v>
      </c>
      <c r="I294" s="299" t="str">
        <f>CONCATENATE("(",ROUND((H294/$H294)*100,1),")")</f>
        <v>(100)</v>
      </c>
      <c r="K294" s="302">
        <f t="shared" si="227"/>
        <v>2.1114355407873937</v>
      </c>
      <c r="L294" s="302">
        <f t="shared" si="228"/>
        <v>0.20139351661316196</v>
      </c>
      <c r="M294" s="302">
        <f t="shared" si="229"/>
        <v>9.317094259941483E-2</v>
      </c>
      <c r="N294" s="302">
        <f t="shared" si="230"/>
        <v>2.4059999999999704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4.3817450694261586</v>
      </c>
      <c r="C303" s="299" t="str">
        <f>CONCATENATE("(",ROUND((B303/$H305)*100,1),")")</f>
        <v>(44.9)</v>
      </c>
      <c r="D303" s="302">
        <f>'Ind T6'!M126</f>
        <v>0.16387149167376625</v>
      </c>
      <c r="E303" s="299" t="str">
        <f>CONCATENATE("(",ROUND((D303/$H305)*100,1),")")</f>
        <v>(1.7)</v>
      </c>
      <c r="F303" s="302">
        <f>'Ind T6'!N126</f>
        <v>0.20717593529129236</v>
      </c>
      <c r="G303" s="299" t="str">
        <f>CONCATENATE("(",ROUND((F303/$H305)*100,1),")")</f>
        <v>(2.1)</v>
      </c>
      <c r="H303" s="302">
        <f>SUM(B303,D303,F303)</f>
        <v>4.7527924963912174</v>
      </c>
      <c r="I303" s="299" t="str">
        <f>CONCATENATE("(",ROUND((H303/$H305)*100,1),")")</f>
        <v>(48.7)</v>
      </c>
      <c r="K303" s="302">
        <f>B308-B303</f>
        <v>2.0098142944365627E-2</v>
      </c>
      <c r="L303" s="302">
        <f>D308-D303</f>
        <v>7.5089845579903169E-3</v>
      </c>
      <c r="M303" s="302">
        <f>F308-F303</f>
        <v>1.140679075554249E-2</v>
      </c>
      <c r="N303" s="302">
        <f>SUM(K303:M303)</f>
        <v>3.9013918257898433E-2</v>
      </c>
    </row>
    <row r="304" spans="1:14" x14ac:dyDescent="0.2">
      <c r="A304" s="282" t="s">
        <v>365</v>
      </c>
      <c r="B304" s="302">
        <f>'Ind T6'!L125</f>
        <v>3.5686184662823068</v>
      </c>
      <c r="C304" s="299" t="str">
        <f>CONCATENATE("(",ROUND((B304/$H305)*100,1),")")</f>
        <v>(36.6)</v>
      </c>
      <c r="D304" s="302">
        <f>'Ind T6'!M125</f>
        <v>1.2252976744399855</v>
      </c>
      <c r="E304" s="299" t="str">
        <f>CONCATENATE("(",ROUND((D304/$H305)*100,1),")")</f>
        <v>(12.6)</v>
      </c>
      <c r="F304" s="302">
        <f>'Ind T6'!N125</f>
        <v>0.21029136288649231</v>
      </c>
      <c r="G304" s="299" t="str">
        <f>CONCATENATE("(",ROUND((F304/$H305)*100,1),")")</f>
        <v>(2.2)</v>
      </c>
      <c r="H304" s="302">
        <f t="shared" ref="H304" si="231">SUM(B304,D304,F304)</f>
        <v>5.0042075036087841</v>
      </c>
      <c r="I304" s="299" t="str">
        <f>CONCATENATE("(",ROUND((H304/$H305)*100,1),")")</f>
        <v>(51.3)</v>
      </c>
      <c r="K304" s="302">
        <f t="shared" ref="K304:K305" si="232">B309-B304</f>
        <v>1.1165138554050102E-3</v>
      </c>
      <c r="L304" s="302">
        <f t="shared" ref="L304:L305" si="233">D309-D304</f>
        <v>-1.2770430975219016E-2</v>
      </c>
      <c r="M304" s="302">
        <f t="shared" ref="M304:M305" si="234">F309-F304</f>
        <v>9.6399988619188803E-3</v>
      </c>
      <c r="N304" s="302">
        <f t="shared" ref="N304:N305" si="235">SUM(K304:M304)</f>
        <v>-2.0139182578951254E-3</v>
      </c>
    </row>
    <row r="305" spans="1:14" x14ac:dyDescent="0.2">
      <c r="A305" s="282" t="s">
        <v>363</v>
      </c>
      <c r="B305" s="302">
        <f>SUM(B303:B304)</f>
        <v>7.9503635357084654</v>
      </c>
      <c r="C305" s="299" t="str">
        <f>CONCATENATE("(",ROUND((B305/$H305)*100,1),")")</f>
        <v>(81.5)</v>
      </c>
      <c r="D305" s="302">
        <f>SUM(D303:D304)</f>
        <v>1.3891691661137517</v>
      </c>
      <c r="E305" s="299" t="str">
        <f>CONCATENATE("(",ROUND((D305/$H305)*100,1),")")</f>
        <v>(14.2)</v>
      </c>
      <c r="F305" s="302">
        <f>SUM(F303:F304)</f>
        <v>0.41746729817778466</v>
      </c>
      <c r="G305" s="299" t="str">
        <f>CONCATENATE("(",ROUND((F305/$H305)*100,1),")")</f>
        <v>(4.3)</v>
      </c>
      <c r="H305" s="302">
        <f>SUM(H303:H304)</f>
        <v>9.7570000000000014</v>
      </c>
      <c r="I305" s="299" t="str">
        <f>CONCATENATE("(",ROUND((H305/$H305)*100,1),")")</f>
        <v>(100)</v>
      </c>
      <c r="K305" s="302">
        <f t="shared" si="232"/>
        <v>2.1214656799770637E-2</v>
      </c>
      <c r="L305" s="302">
        <f t="shared" si="233"/>
        <v>-5.261446417228699E-3</v>
      </c>
      <c r="M305" s="302">
        <f t="shared" si="234"/>
        <v>2.104678961746137E-2</v>
      </c>
      <c r="N305" s="302">
        <f t="shared" si="235"/>
        <v>3.7000000000003308E-2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4.4018432123705242</v>
      </c>
      <c r="C308" s="299" t="str">
        <f>CONCATENATE("(",ROUND((B308/$H310)*100,1),")")</f>
        <v>(44.9)</v>
      </c>
      <c r="D308" s="302">
        <f>'Ind T6'!R126</f>
        <v>0.17138047623175656</v>
      </c>
      <c r="E308" s="299" t="str">
        <f>CONCATENATE("(",ROUND((D308/$H310)*100,1),")")</f>
        <v>(1.7)</v>
      </c>
      <c r="F308" s="302">
        <f>'Ind T6'!S126</f>
        <v>0.21858272604683485</v>
      </c>
      <c r="G308" s="299" t="str">
        <f>CONCATENATE("(",ROUND((F308/$H310)*100,1),")")</f>
        <v>(2.2)</v>
      </c>
      <c r="H308" s="302">
        <f>SUM(B308,D308,F308)</f>
        <v>4.7918064146491153</v>
      </c>
      <c r="I308" s="299" t="str">
        <f>CONCATENATE("(",ROUND((H308/$H310)*100,1),")")</f>
        <v>(48.9)</v>
      </c>
      <c r="K308" s="302">
        <f>B313-B308</f>
        <v>-9.7352293985420779E-2</v>
      </c>
      <c r="L308" s="302">
        <f>D313-D308</f>
        <v>7.6470956165841375E-3</v>
      </c>
      <c r="M308" s="302">
        <f>F313-F308</f>
        <v>3.8707757696537226E-3</v>
      </c>
      <c r="N308" s="302">
        <f>SUM(K308:M308)</f>
        <v>-8.5834422599182919E-2</v>
      </c>
    </row>
    <row r="309" spans="1:14" x14ac:dyDescent="0.2">
      <c r="A309" s="282" t="s">
        <v>365</v>
      </c>
      <c r="B309" s="302">
        <f>'Ind T6'!Q125</f>
        <v>3.5697349801377118</v>
      </c>
      <c r="C309" s="299" t="str">
        <f>CONCATENATE("(",ROUND((B309/$H310)*100,1),")")</f>
        <v>(36.4)</v>
      </c>
      <c r="D309" s="302">
        <f>'Ind T6'!R125</f>
        <v>1.2125272434647665</v>
      </c>
      <c r="E309" s="299" t="str">
        <f>CONCATENATE("(",ROUND((D309/$H310)*100,1),")")</f>
        <v>(12.4)</v>
      </c>
      <c r="F309" s="302">
        <f>'Ind T6'!S125</f>
        <v>0.21993136174841119</v>
      </c>
      <c r="G309" s="299" t="str">
        <f>CONCATENATE("(",ROUND((F309/$H310)*100,1),")")</f>
        <v>(2.2)</v>
      </c>
      <c r="H309" s="302">
        <f t="shared" ref="H309" si="236">SUM(B309,D309,F309)</f>
        <v>5.0021935853508896</v>
      </c>
      <c r="I309" s="299" t="str">
        <f>CONCATENATE("(",ROUND((H309/$H310)*100,1),")")</f>
        <v>(51.1)</v>
      </c>
      <c r="K309" s="302">
        <f t="shared" ref="K309:K310" si="237">B314-B309</f>
        <v>-9.012795252473671E-2</v>
      </c>
      <c r="L309" s="302">
        <f t="shared" ref="L309:L310" si="238">D314-D309</f>
        <v>-4.1384194749186642E-2</v>
      </c>
      <c r="M309" s="302">
        <f t="shared" ref="M309:M310" si="239">F314-F309</f>
        <v>-1.6534301269118257E-3</v>
      </c>
      <c r="N309" s="302">
        <f t="shared" ref="N309:N310" si="240">SUM(K309:M309)</f>
        <v>-0.13316557740083518</v>
      </c>
    </row>
    <row r="310" spans="1:14" x14ac:dyDescent="0.2">
      <c r="A310" s="282" t="s">
        <v>363</v>
      </c>
      <c r="B310" s="302">
        <f>SUM(B308:B309)</f>
        <v>7.9715781925082361</v>
      </c>
      <c r="C310" s="299" t="str">
        <f>CONCATENATE("(",ROUND((B310/$H310)*100,1),")")</f>
        <v>(81.4)</v>
      </c>
      <c r="D310" s="302">
        <f>SUM(D308:D309)</f>
        <v>1.383907719696523</v>
      </c>
      <c r="E310" s="299" t="str">
        <f>CONCATENATE("(",ROUND((D310/$H310)*100,1),")")</f>
        <v>(14.1)</v>
      </c>
      <c r="F310" s="302">
        <f>SUM(F308:F309)</f>
        <v>0.43851408779524603</v>
      </c>
      <c r="G310" s="299" t="str">
        <f>CONCATENATE("(",ROUND((F310/$H310)*100,1),")")</f>
        <v>(4.5)</v>
      </c>
      <c r="H310" s="302">
        <f>SUM(H308:H309)</f>
        <v>9.794000000000004</v>
      </c>
      <c r="I310" s="299" t="str">
        <f>CONCATENATE("(",ROUND((H310/$H310)*100,1),")")</f>
        <v>(100)</v>
      </c>
      <c r="K310" s="302">
        <f t="shared" si="237"/>
        <v>-0.18748024651015704</v>
      </c>
      <c r="L310" s="302">
        <f t="shared" si="238"/>
        <v>-3.3737099132602477E-2</v>
      </c>
      <c r="M310" s="302">
        <f t="shared" si="239"/>
        <v>2.2173456427418969E-3</v>
      </c>
      <c r="N310" s="302">
        <f t="shared" si="240"/>
        <v>-0.21900000000001763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4.3044909183851034</v>
      </c>
      <c r="C313" s="299" t="str">
        <f>CONCATENATE("(",ROUND((B313/$H315)*100,1),")")</f>
        <v>(45)</v>
      </c>
      <c r="D313" s="302">
        <f>'Ind T6'!W126</f>
        <v>0.1790275718483407</v>
      </c>
      <c r="E313" s="299" t="str">
        <f>CONCATENATE("(",ROUND((D313/$H315)*100,1),")")</f>
        <v>(1.9)</v>
      </c>
      <c r="F313" s="302">
        <f>'Ind T6'!X126</f>
        <v>0.22245350181648857</v>
      </c>
      <c r="G313" s="299" t="str">
        <f>CONCATENATE("(",ROUND((F313/$H315)*100,1),")")</f>
        <v>(2.3)</v>
      </c>
      <c r="H313" s="302">
        <f>SUM(B313,D313,F313)</f>
        <v>4.7059719920499328</v>
      </c>
      <c r="I313" s="299" t="str">
        <f>CONCATENATE("(",ROUND((H313/$H315)*100,1),")")</f>
        <v>(49.1)</v>
      </c>
      <c r="K313" s="302">
        <f>B313-B303</f>
        <v>-7.7254151041055152E-2</v>
      </c>
      <c r="L313" s="302">
        <f>D313-D303</f>
        <v>1.5156080174574454E-2</v>
      </c>
      <c r="M313" s="302">
        <f>F313-F303</f>
        <v>1.5277566525196212E-2</v>
      </c>
      <c r="N313" s="302">
        <f>SUM(K313:M313)</f>
        <v>-4.6820504341284486E-2</v>
      </c>
    </row>
    <row r="314" spans="1:14" x14ac:dyDescent="0.2">
      <c r="A314" s="282" t="s">
        <v>365</v>
      </c>
      <c r="B314" s="302">
        <f>'Ind T6'!V125</f>
        <v>3.4796070276129751</v>
      </c>
      <c r="C314" s="299" t="str">
        <f>CONCATENATE("(",ROUND((B314/$H315)*100,1),")")</f>
        <v>(36.3)</v>
      </c>
      <c r="D314" s="302">
        <f>'Ind T6'!W125</f>
        <v>1.1711430487155798</v>
      </c>
      <c r="E314" s="299" t="str">
        <f>CONCATENATE("(",ROUND((D314/$H315)*100,1),")")</f>
        <v>(12.2)</v>
      </c>
      <c r="F314" s="302">
        <f>'Ind T6'!X125</f>
        <v>0.21827793162149936</v>
      </c>
      <c r="G314" s="299" t="str">
        <f>CONCATENATE("(",ROUND((F314/$H315)*100,1),")")</f>
        <v>(2.3)</v>
      </c>
      <c r="H314" s="302">
        <f t="shared" ref="H314" si="241">SUM(B314,D314,F314)</f>
        <v>4.8690280079500541</v>
      </c>
      <c r="I314" s="299" t="str">
        <f>CONCATENATE("(",ROUND((H314/$H315)*100,1),")")</f>
        <v>(50.9)</v>
      </c>
      <c r="K314" s="302">
        <f t="shared" ref="K314:K315" si="242">B314-B304</f>
        <v>-8.9011438669331699E-2</v>
      </c>
      <c r="L314" s="302">
        <f t="shared" ref="L314:L315" si="243">D314-D304</f>
        <v>-5.4154625724405658E-2</v>
      </c>
      <c r="M314" s="302">
        <f t="shared" ref="M314:M315" si="244">F314-F304</f>
        <v>7.9865687350070547E-3</v>
      </c>
      <c r="N314" s="302">
        <f t="shared" ref="N314:N315" si="245">SUM(K314:M314)</f>
        <v>-0.1351794956587303</v>
      </c>
    </row>
    <row r="315" spans="1:14" x14ac:dyDescent="0.2">
      <c r="A315" s="282" t="s">
        <v>363</v>
      </c>
      <c r="B315" s="302">
        <f>SUM(B313:B314)</f>
        <v>7.784097945998079</v>
      </c>
      <c r="C315" s="299" t="str">
        <f>CONCATENATE("(",ROUND((B315/$H315)*100,1),")")</f>
        <v>(81.3)</v>
      </c>
      <c r="D315" s="302">
        <f>SUM(D313:D314)</f>
        <v>1.3501706205639206</v>
      </c>
      <c r="E315" s="299" t="str">
        <f>CONCATENATE("(",ROUND((D315/$H315)*100,1),")")</f>
        <v>(14.1)</v>
      </c>
      <c r="F315" s="302">
        <f>SUM(F313:F314)</f>
        <v>0.44073143343798793</v>
      </c>
      <c r="G315" s="299" t="str">
        <f>CONCATENATE("(",ROUND((F315/$H315)*100,1),")")</f>
        <v>(4.6)</v>
      </c>
      <c r="H315" s="302">
        <f>SUM(H313:H314)</f>
        <v>9.5749999999999869</v>
      </c>
      <c r="I315" s="299" t="str">
        <f>CONCATENATE("(",ROUND((H315/$H315)*100,1),")")</f>
        <v>(100)</v>
      </c>
      <c r="K315" s="302">
        <f t="shared" si="242"/>
        <v>-0.16626558971038641</v>
      </c>
      <c r="L315" s="302">
        <f t="shared" si="243"/>
        <v>-3.8998545549831176E-2</v>
      </c>
      <c r="M315" s="302">
        <f t="shared" si="244"/>
        <v>2.3264135260203267E-2</v>
      </c>
      <c r="N315" s="302">
        <f t="shared" si="245"/>
        <v>-0.18200000000001432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3.3017647665101819</v>
      </c>
      <c r="C324" s="299" t="str">
        <f>CONCATENATE("(",ROUND((B324/$H326)*100,1),")")</f>
        <v>(38.5)</v>
      </c>
      <c r="D324" s="302">
        <f>'Ind T6'!M135</f>
        <v>0.30206141239553125</v>
      </c>
      <c r="E324" s="299" t="str">
        <f>CONCATENATE("(",ROUND((D324/$H326)*100,1),")")</f>
        <v>(3.5)</v>
      </c>
      <c r="F324" s="302">
        <f>'Ind T6'!N135</f>
        <v>0.7262295099514523</v>
      </c>
      <c r="G324" s="299" t="str">
        <f>CONCATENATE("(",ROUND((F324/$H326)*100,1),")")</f>
        <v>(8.5)</v>
      </c>
      <c r="H324" s="302">
        <f>SUM(B324,D324,F324)</f>
        <v>4.3300556888571657</v>
      </c>
      <c r="I324" s="299" t="str">
        <f>CONCATENATE("(",ROUND((H324/$H326)*100,1),")")</f>
        <v>(50.4)</v>
      </c>
      <c r="K324" s="302">
        <f>B329-B324</f>
        <v>3.8663307868830987E-2</v>
      </c>
      <c r="L324" s="302">
        <f>D329-D324</f>
        <v>4.3775663971763468E-3</v>
      </c>
      <c r="M324" s="302">
        <f>F329-F324</f>
        <v>4.701209973936471E-2</v>
      </c>
      <c r="N324" s="302">
        <f>SUM(K324:M324)</f>
        <v>9.0052974005372044E-2</v>
      </c>
    </row>
    <row r="325" spans="1:14" x14ac:dyDescent="0.2">
      <c r="A325" s="282" t="s">
        <v>365</v>
      </c>
      <c r="B325" s="302">
        <f>'Ind T6'!L134</f>
        <v>2.7785376206378349</v>
      </c>
      <c r="C325" s="299" t="str">
        <f>CONCATENATE("(",ROUND((B325/$H326)*100,1),")")</f>
        <v>(32.4)</v>
      </c>
      <c r="D325" s="302">
        <f>'Ind T6'!M134</f>
        <v>1.1873348797746637</v>
      </c>
      <c r="E325" s="299" t="str">
        <f>CONCATENATE("(",ROUND((D325/$H326)*100,1),")")</f>
        <v>(13.8)</v>
      </c>
      <c r="F325" s="302">
        <f>'Ind T6'!N134</f>
        <v>0.29107181073033467</v>
      </c>
      <c r="G325" s="299" t="str">
        <f>CONCATENATE("(",ROUND((F325/$H326)*100,1),")")</f>
        <v>(3.4)</v>
      </c>
      <c r="H325" s="302">
        <f t="shared" ref="H325" si="246">SUM(B325,D325,F325)</f>
        <v>4.2569443111428331</v>
      </c>
      <c r="I325" s="299" t="str">
        <f>CONCATENATE("(",ROUND((H325/$H326)*100,1),")")</f>
        <v>(49.6)</v>
      </c>
      <c r="K325" s="302">
        <f t="shared" ref="K325:K326" si="247">B330-B325</f>
        <v>0.13476072643355019</v>
      </c>
      <c r="L325" s="302">
        <f t="shared" ref="L325:L326" si="248">D330-D325</f>
        <v>-3.7580695417694709E-2</v>
      </c>
      <c r="M325" s="302">
        <f t="shared" ref="M325:M326" si="249">F330-F325</f>
        <v>7.7669949787816384E-3</v>
      </c>
      <c r="N325" s="302">
        <f t="shared" ref="N325:N326" si="250">SUM(K325:M325)</f>
        <v>0.10494702599463712</v>
      </c>
    </row>
    <row r="326" spans="1:14" x14ac:dyDescent="0.2">
      <c r="A326" s="282" t="s">
        <v>363</v>
      </c>
      <c r="B326" s="302">
        <f>SUM(B324:B325)</f>
        <v>6.0803023871480164</v>
      </c>
      <c r="C326" s="299" t="str">
        <f>CONCATENATE("(",ROUND((B326/$H326)*100,1),")")</f>
        <v>(70.8)</v>
      </c>
      <c r="D326" s="302">
        <f>SUM(D324:D325)</f>
        <v>1.4893962921701949</v>
      </c>
      <c r="E326" s="299" t="str">
        <f>CONCATENATE("(",ROUND((D326/$H326)*100,1),")")</f>
        <v>(17.3)</v>
      </c>
      <c r="F326" s="302">
        <f>SUM(F324:F325)</f>
        <v>1.0173013206817869</v>
      </c>
      <c r="G326" s="299" t="str">
        <f>CONCATENATE("(",ROUND((F326/$H326)*100,1),")")</f>
        <v>(11.8)</v>
      </c>
      <c r="H326" s="302">
        <f>SUM(H324:H325)</f>
        <v>8.5869999999999997</v>
      </c>
      <c r="I326" s="299" t="str">
        <f>CONCATENATE("(",ROUND((H326/$H326)*100,1),")")</f>
        <v>(100)</v>
      </c>
      <c r="K326" s="302">
        <f t="shared" si="247"/>
        <v>0.17342403430238207</v>
      </c>
      <c r="L326" s="302">
        <f t="shared" si="248"/>
        <v>-3.3203129020518363E-2</v>
      </c>
      <c r="M326" s="302">
        <f t="shared" si="249"/>
        <v>5.4779094718146348E-2</v>
      </c>
      <c r="N326" s="302">
        <f t="shared" si="250"/>
        <v>0.19500000000001005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3.3404280743790129</v>
      </c>
      <c r="C329" s="299" t="str">
        <f>CONCATENATE("(",ROUND((B329/$H331)*100,1),")")</f>
        <v>(38)</v>
      </c>
      <c r="D329" s="302">
        <f>'Ind T6'!R135</f>
        <v>0.30643897879270759</v>
      </c>
      <c r="E329" s="299" t="str">
        <f>CONCATENATE("(",ROUND((D329/$H331)*100,1),")")</f>
        <v>(3.5)</v>
      </c>
      <c r="F329" s="302">
        <f>'Ind T6'!S135</f>
        <v>0.77324160969081701</v>
      </c>
      <c r="G329" s="299" t="str">
        <f>CONCATENATE("(",ROUND((F329/$H331)*100,1),")")</f>
        <v>(8.8)</v>
      </c>
      <c r="H329" s="302">
        <f>SUM(B329,D329,F329)</f>
        <v>4.4201086628625372</v>
      </c>
      <c r="I329" s="299" t="str">
        <f>CONCATENATE("(",ROUND((H329/$H331)*100,1),")")</f>
        <v>(50.3)</v>
      </c>
      <c r="K329" s="302">
        <f>B334-B329</f>
        <v>0.3477681269978099</v>
      </c>
      <c r="L329" s="302">
        <f>D334-D329</f>
        <v>3.8096405728194949E-2</v>
      </c>
      <c r="M329" s="302">
        <f>F334-F329</f>
        <v>0.15450254803264574</v>
      </c>
      <c r="N329" s="302">
        <f>SUM(K329:M329)</f>
        <v>0.54036708075865059</v>
      </c>
    </row>
    <row r="330" spans="1:14" x14ac:dyDescent="0.2">
      <c r="A330" s="282" t="s">
        <v>365</v>
      </c>
      <c r="B330" s="302">
        <f>'Ind T6'!Q134</f>
        <v>2.9132983470713851</v>
      </c>
      <c r="C330" s="299" t="str">
        <f>CONCATENATE("(",ROUND((B330/$H331)*100,1),")")</f>
        <v>(33.2)</v>
      </c>
      <c r="D330" s="302">
        <f>'Ind T6'!R134</f>
        <v>1.149754184356969</v>
      </c>
      <c r="E330" s="299" t="str">
        <f>CONCATENATE("(",ROUND((D330/$H331)*100,1),")")</f>
        <v>(13.1)</v>
      </c>
      <c r="F330" s="302">
        <f>'Ind T6'!S134</f>
        <v>0.29883880570911631</v>
      </c>
      <c r="G330" s="299" t="str">
        <f>CONCATENATE("(",ROUND((F330/$H331)*100,1),")")</f>
        <v>(3.4)</v>
      </c>
      <c r="H330" s="302">
        <f t="shared" ref="H330" si="251">SUM(B330,D330,F330)</f>
        <v>4.3618913371374708</v>
      </c>
      <c r="I330" s="299" t="str">
        <f>CONCATENATE("(",ROUND((H330/$H331)*100,1),")")</f>
        <v>(49.7)</v>
      </c>
      <c r="K330" s="302">
        <f t="shared" ref="K330:K331" si="252">B335-B330</f>
        <v>0.53220438985102003</v>
      </c>
      <c r="L330" s="302">
        <f t="shared" ref="L330:L331" si="253">D335-D330</f>
        <v>1.2792177952127393E-2</v>
      </c>
      <c r="M330" s="302">
        <f t="shared" ref="M330:M331" si="254">F335-F330</f>
        <v>3.3636351438200651E-2</v>
      </c>
      <c r="N330" s="302">
        <f t="shared" ref="N330:N331" si="255">SUM(K330:M330)</f>
        <v>0.57863291924134808</v>
      </c>
    </row>
    <row r="331" spans="1:14" x14ac:dyDescent="0.2">
      <c r="A331" s="282" t="s">
        <v>363</v>
      </c>
      <c r="B331" s="302">
        <f>SUM(B329:B330)</f>
        <v>6.2537264214503985</v>
      </c>
      <c r="C331" s="299" t="str">
        <f>CONCATENATE("(",ROUND((B331/$H331)*100,1),")")</f>
        <v>(71.2)</v>
      </c>
      <c r="D331" s="302">
        <f>SUM(D329:D330)</f>
        <v>1.4561931631496765</v>
      </c>
      <c r="E331" s="299" t="str">
        <f>CONCATENATE("(",ROUND((D331/$H331)*100,1),")")</f>
        <v>(16.6)</v>
      </c>
      <c r="F331" s="302">
        <f>SUM(F329:F330)</f>
        <v>1.0720804153999333</v>
      </c>
      <c r="G331" s="299" t="str">
        <f>CONCATENATE("(",ROUND((F331/$H331)*100,1),")")</f>
        <v>(12.2)</v>
      </c>
      <c r="H331" s="302">
        <f>SUM(H329:H330)</f>
        <v>8.7820000000000071</v>
      </c>
      <c r="I331" s="299" t="str">
        <f>CONCATENATE("(",ROUND((H331/$H331)*100,1),")")</f>
        <v>(100)</v>
      </c>
      <c r="K331" s="302">
        <f t="shared" si="252"/>
        <v>0.87997251684882904</v>
      </c>
      <c r="L331" s="302">
        <f t="shared" si="253"/>
        <v>5.0888583680322341E-2</v>
      </c>
      <c r="M331" s="302">
        <f t="shared" si="254"/>
        <v>0.18813889947084639</v>
      </c>
      <c r="N331" s="302">
        <f t="shared" si="255"/>
        <v>1.1189999999999978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3.6881962013768228</v>
      </c>
      <c r="C334" s="299" t="str">
        <f>CONCATENATE("(",ROUND((B334/$H336)*100,1),")")</f>
        <v>(37.3)</v>
      </c>
      <c r="D334" s="302">
        <f>'Ind T6'!W135</f>
        <v>0.34453538452090254</v>
      </c>
      <c r="E334" s="299" t="str">
        <f>CONCATENATE("(",ROUND((D334/$H336)*100,1),")")</f>
        <v>(3.5)</v>
      </c>
      <c r="F334" s="302">
        <f>'Ind T6'!X135</f>
        <v>0.92774415772346275</v>
      </c>
      <c r="G334" s="299" t="str">
        <f>CONCATENATE("(",ROUND((F334/$H336)*100,1),")")</f>
        <v>(9.4)</v>
      </c>
      <c r="H334" s="302">
        <f>SUM(B334,D334,F334)</f>
        <v>4.9604757436211875</v>
      </c>
      <c r="I334" s="299" t="str">
        <f>CONCATENATE("(",ROUND((H334/$H336)*100,1),")")</f>
        <v>(50.1)</v>
      </c>
      <c r="K334" s="302">
        <f>B334-B324</f>
        <v>0.38643143486664089</v>
      </c>
      <c r="L334" s="302">
        <f>D334-D324</f>
        <v>4.2473972125371295E-2</v>
      </c>
      <c r="M334" s="302">
        <f>F334-F324</f>
        <v>0.20151464777201045</v>
      </c>
      <c r="N334" s="302">
        <f>SUM(K334:M334)</f>
        <v>0.63042005476402263</v>
      </c>
    </row>
    <row r="335" spans="1:14" x14ac:dyDescent="0.2">
      <c r="A335" s="282" t="s">
        <v>365</v>
      </c>
      <c r="B335" s="302">
        <f>'Ind T6'!V134</f>
        <v>3.4455027369224052</v>
      </c>
      <c r="C335" s="299" t="str">
        <f>CONCATENATE("(",ROUND((B335/$H336)*100,1),")")</f>
        <v>(34.8)</v>
      </c>
      <c r="D335" s="302">
        <f>'Ind T6'!W134</f>
        <v>1.1625463623090964</v>
      </c>
      <c r="E335" s="299" t="str">
        <f>CONCATENATE("(",ROUND((D335/$H336)*100,1),")")</f>
        <v>(11.7)</v>
      </c>
      <c r="F335" s="302">
        <f>'Ind T6'!X134</f>
        <v>0.33247515714731696</v>
      </c>
      <c r="G335" s="299" t="str">
        <f>CONCATENATE("(",ROUND((F335/$H336)*100,1),")")</f>
        <v>(3.4)</v>
      </c>
      <c r="H335" s="302">
        <f>SUM(B335,D335,F335)</f>
        <v>4.9405242563788185</v>
      </c>
      <c r="I335" s="299" t="str">
        <f>CONCATENATE("(",ROUND((H335/$H336)*100,1),")")</f>
        <v>(49.9)</v>
      </c>
      <c r="K335" s="302">
        <f t="shared" ref="K335:K336" si="256">B335-B325</f>
        <v>0.66696511628457023</v>
      </c>
      <c r="L335" s="302">
        <f t="shared" ref="L335:L336" si="257">D335-D325</f>
        <v>-2.4788517465567317E-2</v>
      </c>
      <c r="M335" s="302">
        <f t="shared" ref="M335:M336" si="258">F335-F325</f>
        <v>4.140334641698229E-2</v>
      </c>
      <c r="N335" s="302">
        <f t="shared" ref="N335:N336" si="259">SUM(K335:M335)</f>
        <v>0.6835799452359852</v>
      </c>
    </row>
    <row r="336" spans="1:14" x14ac:dyDescent="0.2">
      <c r="A336" s="282" t="s">
        <v>363</v>
      </c>
      <c r="B336" s="302">
        <f>SUM(B334:B335)</f>
        <v>7.1336989382992275</v>
      </c>
      <c r="C336" s="299" t="str">
        <f>CONCATENATE("(",ROUND((B336/$H336)*100,1),")")</f>
        <v>(72.1)</v>
      </c>
      <c r="D336" s="302">
        <f>SUM(D334:D335)</f>
        <v>1.5070817468299988</v>
      </c>
      <c r="E336" s="299" t="str">
        <f>CONCATENATE("(",ROUND((D336/$H336)*100,1),")")</f>
        <v>(15.2)</v>
      </c>
      <c r="F336" s="302">
        <f>SUM(F334:F335)</f>
        <v>1.2602193148707796</v>
      </c>
      <c r="G336" s="299" t="str">
        <f>CONCATENATE("(",ROUND((F336/$H336)*100,1),")")</f>
        <v>(12.7)</v>
      </c>
      <c r="H336" s="302">
        <f>SUM(H334:H335)</f>
        <v>9.9010000000000069</v>
      </c>
      <c r="I336" s="299" t="str">
        <f>CONCATENATE("(",ROUND((H336/$H336)*100,1),")")</f>
        <v>(100)</v>
      </c>
      <c r="K336" s="302">
        <f t="shared" si="256"/>
        <v>1.0533965511512111</v>
      </c>
      <c r="L336" s="302">
        <f t="shared" si="257"/>
        <v>1.7685454659803979E-2</v>
      </c>
      <c r="M336" s="302">
        <f t="shared" si="258"/>
        <v>0.24291799418899274</v>
      </c>
      <c r="N336" s="302">
        <f t="shared" si="259"/>
        <v>1.3140000000000078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18.940210173581523</v>
      </c>
      <c r="C345" s="299" t="str">
        <f>CONCATENATE("(",ROUND((B345/$H347)*100,1),")")</f>
        <v>(40.4)</v>
      </c>
      <c r="D345" s="302">
        <f>'Ind T6'!M144</f>
        <v>4.5676158329958003</v>
      </c>
      <c r="E345" s="299" t="str">
        <f>CONCATENATE("(",ROUND((D345/$H347)*100,1),")")</f>
        <v>(9.8)</v>
      </c>
      <c r="F345" s="302">
        <f>'Ind T6'!N144</f>
        <v>3.755988590373136</v>
      </c>
      <c r="G345" s="299" t="str">
        <f>CONCATENATE("(",ROUND((F345/$H347)*100,1),")")</f>
        <v>(8)</v>
      </c>
      <c r="H345" s="302">
        <f>SUM(B345,D345,F345)</f>
        <v>27.263814596950461</v>
      </c>
      <c r="I345" s="299" t="str">
        <f>CONCATENATE("(",ROUND((H345/$H347)*100,1),")")</f>
        <v>(58.2)</v>
      </c>
      <c r="K345" s="302">
        <f>B350-B345</f>
        <v>0.52360202764699082</v>
      </c>
      <c r="L345" s="302">
        <f>D350-D345</f>
        <v>0.26584691396821825</v>
      </c>
      <c r="M345" s="302">
        <f>F350-F345</f>
        <v>0.20290358778208306</v>
      </c>
      <c r="N345" s="302">
        <f>SUM(K345:M345)</f>
        <v>0.99235252939729213</v>
      </c>
    </row>
    <row r="346" spans="1:14" x14ac:dyDescent="0.2">
      <c r="A346" s="282" t="s">
        <v>365</v>
      </c>
      <c r="B346" s="302">
        <f>'Ind T6'!L143</f>
        <v>11.465555496924079</v>
      </c>
      <c r="C346" s="299" t="str">
        <f>CONCATENATE("(",ROUND((B346/$H347)*100,1),")")</f>
        <v>(24.5)</v>
      </c>
      <c r="D346" s="302">
        <f>'Ind T6'!M143</f>
        <v>5.7681106335984422</v>
      </c>
      <c r="E346" s="299" t="str">
        <f>CONCATENATE("(",ROUND((D346/$H347)*100,1),")")</f>
        <v>(12.3)</v>
      </c>
      <c r="F346" s="302">
        <f>'Ind T6'!N143</f>
        <v>2.3325192725270254</v>
      </c>
      <c r="G346" s="299" t="str">
        <f>CONCATENATE("(",ROUND((F346/$H347)*100,1),")")</f>
        <v>(5)</v>
      </c>
      <c r="H346" s="302">
        <f t="shared" ref="H346" si="260">SUM(B346,D346,F346)</f>
        <v>19.566185403049548</v>
      </c>
      <c r="I346" s="299" t="str">
        <f>CONCATENATE("(",ROUND((H346/$H347)*100,1),")")</f>
        <v>(41.8)</v>
      </c>
      <c r="K346" s="302">
        <f t="shared" ref="K346:K347" si="261">B351-B346</f>
        <v>0.63082388932113176</v>
      </c>
      <c r="L346" s="302">
        <f t="shared" ref="L346:L347" si="262">D351-D346</f>
        <v>0.33582558019942166</v>
      </c>
      <c r="M346" s="302">
        <f t="shared" ref="M346:M347" si="263">F351-F346</f>
        <v>0.20199800108223531</v>
      </c>
      <c r="N346" s="302">
        <f t="shared" ref="N346:N347" si="264">SUM(K346:M346)</f>
        <v>1.1686474706027887</v>
      </c>
    </row>
    <row r="347" spans="1:14" x14ac:dyDescent="0.2">
      <c r="A347" s="282" t="s">
        <v>363</v>
      </c>
      <c r="B347" s="302">
        <f>SUM(B345:B346)</f>
        <v>30.405765670505602</v>
      </c>
      <c r="C347" s="299" t="str">
        <f>CONCATENATE("(",ROUND((B347/$H347)*100,1),")")</f>
        <v>(64.9)</v>
      </c>
      <c r="D347" s="302">
        <f>SUM(D345:D346)</f>
        <v>10.335726466594242</v>
      </c>
      <c r="E347" s="299" t="str">
        <f>CONCATENATE("(",ROUND((D347/$H347)*100,1),")")</f>
        <v>(22.1)</v>
      </c>
      <c r="F347" s="302">
        <f>SUM(F345:F346)</f>
        <v>6.0885078629001619</v>
      </c>
      <c r="G347" s="299" t="str">
        <f>CONCATENATE("(",ROUND((F347/$H347)*100,1),")")</f>
        <v>(13)</v>
      </c>
      <c r="H347" s="302">
        <f>SUM(H345:H346)</f>
        <v>46.830000000000013</v>
      </c>
      <c r="I347" s="299" t="str">
        <f>CONCATENATE("(",ROUND((H347/$H347)*100,1),")")</f>
        <v>(100)</v>
      </c>
      <c r="K347" s="302">
        <f t="shared" si="261"/>
        <v>1.1544259169681226</v>
      </c>
      <c r="L347" s="302">
        <f t="shared" si="262"/>
        <v>0.60167249416764079</v>
      </c>
      <c r="M347" s="302">
        <f t="shared" si="263"/>
        <v>0.40490158886431793</v>
      </c>
      <c r="N347" s="302">
        <f t="shared" si="264"/>
        <v>2.1610000000000813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19.463812201228514</v>
      </c>
      <c r="C350" s="299" t="str">
        <f>CONCATENATE("(",ROUND((B350/$H352)*100,1),")")</f>
        <v>(39.7)</v>
      </c>
      <c r="D350" s="302">
        <f>'Ind T6'!R144</f>
        <v>4.8334627469640186</v>
      </c>
      <c r="E350" s="299" t="str">
        <f>CONCATENATE("(",ROUND((D350/$H352)*100,1),")")</f>
        <v>(9.9)</v>
      </c>
      <c r="F350" s="302">
        <f>'Ind T6'!S144</f>
        <v>3.9588921781552191</v>
      </c>
      <c r="G350" s="299" t="str">
        <f>CONCATENATE("(",ROUND((F350/$H352)*100,1),")")</f>
        <v>(8.1)</v>
      </c>
      <c r="H350" s="302">
        <f>SUM(B350,D350,F350)</f>
        <v>28.256167126347748</v>
      </c>
      <c r="I350" s="299" t="str">
        <f>CONCATENATE("(",ROUND((H350/$H352)*100,1),")")</f>
        <v>(57.7)</v>
      </c>
      <c r="K350" s="302">
        <f>B355-B350</f>
        <v>0.52518056734946583</v>
      </c>
      <c r="L350" s="302">
        <f>D355-D350</f>
        <v>0.43243273576973973</v>
      </c>
      <c r="M350" s="302">
        <f>F355-F350</f>
        <v>0.20122517969668685</v>
      </c>
      <c r="N350" s="302">
        <f>SUM(K350:M350)</f>
        <v>1.1588384828158924</v>
      </c>
    </row>
    <row r="351" spans="1:14" x14ac:dyDescent="0.2">
      <c r="A351" s="282" t="s">
        <v>365</v>
      </c>
      <c r="B351" s="302">
        <f>'Ind T6'!Q143</f>
        <v>12.096379386245211</v>
      </c>
      <c r="C351" s="299" t="str">
        <f>CONCATENATE("(",ROUND((B351/$H352)*100,1),")")</f>
        <v>(24.7)</v>
      </c>
      <c r="D351" s="302">
        <f>'Ind T6'!R143</f>
        <v>6.1039362137978639</v>
      </c>
      <c r="E351" s="299" t="str">
        <f>CONCATENATE("(",ROUND((D351/$H352)*100,1),")")</f>
        <v>(12.5)</v>
      </c>
      <c r="F351" s="302">
        <f>'Ind T6'!S143</f>
        <v>2.5345172736092607</v>
      </c>
      <c r="G351" s="299" t="str">
        <f>CONCATENATE("(",ROUND((F351/$H352)*100,1),")")</f>
        <v>(5.2)</v>
      </c>
      <c r="H351" s="302">
        <f t="shared" ref="H351" si="265">SUM(B351,D351,F351)</f>
        <v>20.734832873652337</v>
      </c>
      <c r="I351" s="299" t="str">
        <f>CONCATENATE("(",ROUND((H351/$H352)*100,1),")")</f>
        <v>(42.3)</v>
      </c>
      <c r="K351" s="302">
        <f t="shared" ref="K351:K352" si="266">B356-B351</f>
        <v>0.67625004330017902</v>
      </c>
      <c r="L351" s="302">
        <f t="shared" ref="L351:L352" si="267">D356-D351</f>
        <v>0.41850674783805797</v>
      </c>
      <c r="M351" s="302">
        <f t="shared" ref="M351:M352" si="268">F356-F351</f>
        <v>0.23040472604575601</v>
      </c>
      <c r="N351" s="302">
        <f t="shared" ref="N351:N352" si="269">SUM(K351:M351)</f>
        <v>1.325161517183993</v>
      </c>
    </row>
    <row r="352" spans="1:14" x14ac:dyDescent="0.2">
      <c r="A352" s="282" t="s">
        <v>363</v>
      </c>
      <c r="B352" s="302">
        <f>SUM(B350:B351)</f>
        <v>31.560191587473724</v>
      </c>
      <c r="C352" s="299" t="str">
        <f>CONCATENATE("(",ROUND((B352/$H352)*100,1),")")</f>
        <v>(64.4)</v>
      </c>
      <c r="D352" s="302">
        <f>SUM(D350:D351)</f>
        <v>10.937398960761882</v>
      </c>
      <c r="E352" s="299" t="str">
        <f>CONCATENATE("(",ROUND((D352/$H352)*100,1),")")</f>
        <v>(22.3)</v>
      </c>
      <c r="F352" s="302">
        <f>SUM(F350:F351)</f>
        <v>6.4934094517644798</v>
      </c>
      <c r="G352" s="299" t="str">
        <f>CONCATENATE("(",ROUND((F352/$H352)*100,1),")")</f>
        <v>(13.3)</v>
      </c>
      <c r="H352" s="302">
        <f>SUM(H350:H351)</f>
        <v>48.991000000000085</v>
      </c>
      <c r="I352" s="299" t="str">
        <f>CONCATENATE("(",ROUND((H352/$H352)*100,1),")")</f>
        <v>(100)</v>
      </c>
      <c r="K352" s="302">
        <f t="shared" si="266"/>
        <v>1.2014306106496448</v>
      </c>
      <c r="L352" s="302">
        <f t="shared" si="267"/>
        <v>0.8509394836077977</v>
      </c>
      <c r="M352" s="302">
        <f t="shared" si="268"/>
        <v>0.43162990574244287</v>
      </c>
      <c r="N352" s="302">
        <f t="shared" si="269"/>
        <v>2.4839999999998854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19.98899276857798</v>
      </c>
      <c r="C355" s="299" t="str">
        <f>CONCATENATE("(",ROUND((B355/$H357)*100,1),")")</f>
        <v>(38.8)</v>
      </c>
      <c r="D355" s="302">
        <f>'Ind T6'!W144</f>
        <v>5.2658954827337583</v>
      </c>
      <c r="E355" s="299" t="str">
        <f>CONCATENATE("(",ROUND((D355/$H357)*100,1),")")</f>
        <v>(10.2)</v>
      </c>
      <c r="F355" s="302">
        <f>'Ind T6'!X144</f>
        <v>4.160117357851906</v>
      </c>
      <c r="G355" s="299" t="str">
        <f>CONCATENATE("(",ROUND((F355/$H357)*100,1),")")</f>
        <v>(8.1)</v>
      </c>
      <c r="H355" s="302">
        <f>SUM(B355,D355,F355)</f>
        <v>29.415005609163643</v>
      </c>
      <c r="I355" s="299" t="str">
        <f>CONCATENATE("(",ROUND((H355/$H357)*100,1),")")</f>
        <v>(57.1)</v>
      </c>
      <c r="K355" s="302">
        <f>B355-B345</f>
        <v>1.0487825949964567</v>
      </c>
      <c r="L355" s="302">
        <f>D355-D345</f>
        <v>0.69827964973795797</v>
      </c>
      <c r="M355" s="302">
        <f>F355-F345</f>
        <v>0.40412876747876991</v>
      </c>
      <c r="N355" s="302">
        <f>SUM(K355:M355)</f>
        <v>2.1511910122131845</v>
      </c>
    </row>
    <row r="356" spans="1:14" x14ac:dyDescent="0.2">
      <c r="A356" s="282" t="s">
        <v>365</v>
      </c>
      <c r="B356" s="302">
        <f>'Ind T6'!V143</f>
        <v>12.77262942954539</v>
      </c>
      <c r="C356" s="299" t="str">
        <f>CONCATENATE("(",ROUND((B356/$H357)*100,1),")")</f>
        <v>(24.8)</v>
      </c>
      <c r="D356" s="302">
        <f>'Ind T6'!W143</f>
        <v>6.5224429616359219</v>
      </c>
      <c r="E356" s="299" t="str">
        <f>CONCATENATE("(",ROUND((D356/$H357)*100,1),")")</f>
        <v>(12.7)</v>
      </c>
      <c r="F356" s="302">
        <f>'Ind T6'!X143</f>
        <v>2.7649219996550167</v>
      </c>
      <c r="G356" s="299" t="str">
        <f>CONCATENATE("(",ROUND((F356/$H357)*100,1),")")</f>
        <v>(5.4)</v>
      </c>
      <c r="H356" s="302">
        <f t="shared" ref="H356" si="270">SUM(B356,D356,F356)</f>
        <v>22.059994390836327</v>
      </c>
      <c r="I356" s="299" t="str">
        <f>CONCATENATE("(",ROUND((H356/$H357)*100,1),")")</f>
        <v>(42.9)</v>
      </c>
      <c r="K356" s="302">
        <f t="shared" ref="K356:K357" si="271">B356-B346</f>
        <v>1.3070739326213108</v>
      </c>
      <c r="L356" s="302">
        <f t="shared" ref="L356:L357" si="272">D356-D346</f>
        <v>0.75433232803747963</v>
      </c>
      <c r="M356" s="302">
        <f t="shared" ref="M356:M357" si="273">F356-F346</f>
        <v>0.43240272712799133</v>
      </c>
      <c r="N356" s="302">
        <f t="shared" ref="N356:N357" si="274">SUM(K356:M356)</f>
        <v>2.4938089877867817</v>
      </c>
    </row>
    <row r="357" spans="1:14" x14ac:dyDescent="0.2">
      <c r="A357" s="282" t="s">
        <v>363</v>
      </c>
      <c r="B357" s="302">
        <f>SUM(B355:B356)</f>
        <v>32.761622198123369</v>
      </c>
      <c r="C357" s="299" t="str">
        <f>CONCATENATE("(",ROUND((B357/$H357)*100,1),")")</f>
        <v>(63.6)</v>
      </c>
      <c r="D357" s="302">
        <f>SUM(D355:D356)</f>
        <v>11.78833844436968</v>
      </c>
      <c r="E357" s="299" t="str">
        <f>CONCATENATE("(",ROUND((D357/$H357)*100,1),")")</f>
        <v>(22.9)</v>
      </c>
      <c r="F357" s="302">
        <f>SUM(F355:F356)</f>
        <v>6.9250393575069227</v>
      </c>
      <c r="G357" s="299" t="str">
        <f>CONCATENATE("(",ROUND((F357/$H357)*100,1),")")</f>
        <v>(13.5)</v>
      </c>
      <c r="H357" s="302">
        <f>SUM(H355:H356)</f>
        <v>51.474999999999966</v>
      </c>
      <c r="I357" s="299" t="str">
        <f>CONCATENATE("(",ROUND((H357/$H357)*100,1),")")</f>
        <v>(100)</v>
      </c>
      <c r="K357" s="302">
        <f t="shared" si="271"/>
        <v>2.3558565276177674</v>
      </c>
      <c r="L357" s="302">
        <f t="shared" si="272"/>
        <v>1.4526119777754385</v>
      </c>
      <c r="M357" s="302">
        <f t="shared" si="273"/>
        <v>0.83653149460676079</v>
      </c>
      <c r="N357" s="302">
        <f t="shared" si="274"/>
        <v>4.6449999999999667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18.603565552481601</v>
      </c>
      <c r="C366" s="299" t="str">
        <f>CONCATENATE("(",ROUND((B366/$H368)*100,1),")")</f>
        <v>(42)</v>
      </c>
      <c r="D366" s="302">
        <f>'Ind T6'!M153</f>
        <v>5.4289700964500929</v>
      </c>
      <c r="E366" s="299" t="str">
        <f>CONCATENATE("(",ROUND((D366/$H368)*100,1),")")</f>
        <v>(12.2)</v>
      </c>
      <c r="F366" s="302">
        <f>'Ind T6'!N153</f>
        <v>2.2491138428400568</v>
      </c>
      <c r="G366" s="299" t="str">
        <f>CONCATENATE("(",ROUND((F366/$H368)*100,1),")")</f>
        <v>(5.1)</v>
      </c>
      <c r="H366" s="302">
        <f>SUM(B366,D366,F366)</f>
        <v>26.281649491771752</v>
      </c>
      <c r="I366" s="299" t="str">
        <f>CONCATENATE("(",ROUND((H366/$H368)*100,1),")")</f>
        <v>(59.3)</v>
      </c>
      <c r="K366" s="302">
        <f>B371-B366</f>
        <v>1.0261216401752016</v>
      </c>
      <c r="L366" s="302">
        <f>D371-D366</f>
        <v>0.28748915322600954</v>
      </c>
      <c r="M366" s="302">
        <f>F371-F366</f>
        <v>8.6908666889495834E-2</v>
      </c>
      <c r="N366" s="302">
        <f>SUM(K366:M366)</f>
        <v>1.400519460290707</v>
      </c>
    </row>
    <row r="367" spans="1:14" x14ac:dyDescent="0.2">
      <c r="A367" s="282" t="s">
        <v>365</v>
      </c>
      <c r="B367" s="302">
        <f>'Ind T6'!L152</f>
        <v>9.3006235985117094</v>
      </c>
      <c r="C367" s="299" t="str">
        <f>CONCATENATE("(",ROUND((B367/$H368)*100,1),")")</f>
        <v>(21)</v>
      </c>
      <c r="D367" s="302">
        <f>'Ind T6'!M152</f>
        <v>7.2666531359682818</v>
      </c>
      <c r="E367" s="299" t="str">
        <f>CONCATENATE("(",ROUND((D367/$H368)*100,1),")")</f>
        <v>(16.4)</v>
      </c>
      <c r="F367" s="302">
        <f>'Ind T6'!N152</f>
        <v>1.471073773748266</v>
      </c>
      <c r="G367" s="299" t="str">
        <f>CONCATENATE("(",ROUND((F367/$H368)*100,1),")")</f>
        <v>(3.3)</v>
      </c>
      <c r="H367" s="302">
        <f t="shared" ref="H367" si="275">SUM(B367,D367,F367)</f>
        <v>18.038350508228255</v>
      </c>
      <c r="I367" s="299" t="str">
        <f>CONCATENATE("(",ROUND((H367/$H368)*100,1),")")</f>
        <v>(40.7)</v>
      </c>
      <c r="K367" s="302">
        <f t="shared" ref="K367:K368" si="276">B372-B367</f>
        <v>0.68942556071239558</v>
      </c>
      <c r="L367" s="302">
        <f t="shared" ref="L367:L368" si="277">D372-D367</f>
        <v>0.25672487178592363</v>
      </c>
      <c r="M367" s="302">
        <f t="shared" ref="M367:M368" si="278">F372-F367</f>
        <v>5.5330107210933122E-2</v>
      </c>
      <c r="N367" s="302">
        <f t="shared" ref="N367:N368" si="279">SUM(K367:M367)</f>
        <v>1.0014805397092523</v>
      </c>
    </row>
    <row r="368" spans="1:14" x14ac:dyDescent="0.2">
      <c r="A368" s="282" t="s">
        <v>363</v>
      </c>
      <c r="B368" s="302">
        <f>SUM(B366:B367)</f>
        <v>27.904189150993311</v>
      </c>
      <c r="C368" s="299" t="str">
        <f>CONCATENATE("(",ROUND((B368/$H368)*100,1),")")</f>
        <v>(63)</v>
      </c>
      <c r="D368" s="302">
        <f>SUM(D366:D367)</f>
        <v>12.695623232418374</v>
      </c>
      <c r="E368" s="299" t="str">
        <f>CONCATENATE("(",ROUND((D368/$H368)*100,1),")")</f>
        <v>(28.6)</v>
      </c>
      <c r="F368" s="302">
        <f>SUM(F366:F367)</f>
        <v>3.7201876165883228</v>
      </c>
      <c r="G368" s="299" t="str">
        <f>CONCATENATE("(",ROUND((F368/$H368)*100,1),")")</f>
        <v>(8.4)</v>
      </c>
      <c r="H368" s="302">
        <f>SUM(H366:H367)</f>
        <v>44.320000000000007</v>
      </c>
      <c r="I368" s="299" t="str">
        <f>CONCATENATE("(",ROUND((H368/$H368)*100,1),")")</f>
        <v>(100)</v>
      </c>
      <c r="K368" s="302">
        <f t="shared" si="276"/>
        <v>1.7155472008875989</v>
      </c>
      <c r="L368" s="302">
        <f t="shared" si="277"/>
        <v>0.54421402501193405</v>
      </c>
      <c r="M368" s="302">
        <f t="shared" si="278"/>
        <v>0.14223877410042896</v>
      </c>
      <c r="N368" s="302">
        <f t="shared" si="279"/>
        <v>2.4019999999999619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19.629687192656803</v>
      </c>
      <c r="C371" s="299" t="str">
        <f>CONCATENATE("(",ROUND((B371/$H373)*100,1),")")</f>
        <v>(42)</v>
      </c>
      <c r="D371" s="302">
        <f>'Ind T6'!R153</f>
        <v>5.7164592496761024</v>
      </c>
      <c r="E371" s="299" t="str">
        <f>CONCATENATE("(",ROUND((D371/$H373)*100,1),")")</f>
        <v>(12.2)</v>
      </c>
      <c r="F371" s="302">
        <f>'Ind T6'!S153</f>
        <v>2.3360225097295526</v>
      </c>
      <c r="G371" s="299" t="str">
        <f>CONCATENATE("(",ROUND((F371/$H373)*100,1),")")</f>
        <v>(5)</v>
      </c>
      <c r="H371" s="302">
        <f>SUM(B371,D371,F371)</f>
        <v>27.682168952062458</v>
      </c>
      <c r="I371" s="299" t="str">
        <f>CONCATENATE("(",ROUND((H371/$H373)*100,1),")")</f>
        <v>(59.2)</v>
      </c>
      <c r="K371" s="302">
        <f>B376-B371</f>
        <v>1.4314843124133567</v>
      </c>
      <c r="L371" s="302">
        <f>D376-D371</f>
        <v>0.36081636242001469</v>
      </c>
      <c r="M371" s="302">
        <f>F376-F371</f>
        <v>0.17844949733951232</v>
      </c>
      <c r="N371" s="302">
        <f>SUM(K371:M371)</f>
        <v>1.9707501721728837</v>
      </c>
    </row>
    <row r="372" spans="1:14" x14ac:dyDescent="0.2">
      <c r="A372" s="282" t="s">
        <v>365</v>
      </c>
      <c r="B372" s="302">
        <f>'Ind T6'!Q152</f>
        <v>9.990049159224105</v>
      </c>
      <c r="C372" s="299" t="str">
        <f>CONCATENATE("(",ROUND((B372/$H373)*100,1),")")</f>
        <v>(21.4)</v>
      </c>
      <c r="D372" s="302">
        <f>'Ind T6'!R152</f>
        <v>7.5233780077542054</v>
      </c>
      <c r="E372" s="299" t="str">
        <f>CONCATENATE("(",ROUND((D372/$H373)*100,1),")")</f>
        <v>(16.1)</v>
      </c>
      <c r="F372" s="302">
        <f>'Ind T6'!S152</f>
        <v>1.5264038809591991</v>
      </c>
      <c r="G372" s="299" t="str">
        <f>CONCATENATE("(",ROUND((F372/$H373)*100,1),")")</f>
        <v>(3.3)</v>
      </c>
      <c r="H372" s="302">
        <f t="shared" ref="H372" si="280">SUM(B372,D372,F372)</f>
        <v>19.039831047937511</v>
      </c>
      <c r="I372" s="299" t="str">
        <f>CONCATENATE("(",ROUND((H372/$H373)*100,1),")")</f>
        <v>(40.8)</v>
      </c>
      <c r="K372" s="302">
        <f t="shared" ref="K372:K373" si="281">B377-B372</f>
        <v>0.96736397926823159</v>
      </c>
      <c r="L372" s="302">
        <f t="shared" ref="L372:L373" si="282">D377-D372</f>
        <v>0.27286909884811728</v>
      </c>
      <c r="M372" s="302">
        <f t="shared" ref="M372:M373" si="283">F377-F372</f>
        <v>0.12601674971086751</v>
      </c>
      <c r="N372" s="302">
        <f t="shared" ref="N372:N373" si="284">SUM(K372:M372)</f>
        <v>1.3662498278272164</v>
      </c>
    </row>
    <row r="373" spans="1:14" x14ac:dyDescent="0.2">
      <c r="A373" s="282" t="s">
        <v>363</v>
      </c>
      <c r="B373" s="302">
        <f>SUM(B371:B372)</f>
        <v>29.61973635188091</v>
      </c>
      <c r="C373" s="299" t="str">
        <f>CONCATENATE("(",ROUND((B373/$H373)*100,1),")")</f>
        <v>(63.4)</v>
      </c>
      <c r="D373" s="302">
        <f>SUM(D371:D372)</f>
        <v>13.239837257430308</v>
      </c>
      <c r="E373" s="299" t="str">
        <f>CONCATENATE("(",ROUND((D373/$H373)*100,1),")")</f>
        <v>(28.3)</v>
      </c>
      <c r="F373" s="302">
        <f>SUM(F371:F372)</f>
        <v>3.8624263906887517</v>
      </c>
      <c r="G373" s="299" t="str">
        <f>CONCATENATE("(",ROUND((F373/$H373)*100,1),")")</f>
        <v>(8.3)</v>
      </c>
      <c r="H373" s="302">
        <f>SUM(H371:H372)</f>
        <v>46.721999999999966</v>
      </c>
      <c r="I373" s="299" t="str">
        <f>CONCATENATE("(",ROUND((H373/$H373)*100,1),")")</f>
        <v>(100)</v>
      </c>
      <c r="K373" s="302">
        <f t="shared" si="281"/>
        <v>2.3988482916815883</v>
      </c>
      <c r="L373" s="302">
        <f t="shared" si="282"/>
        <v>0.63368546126813108</v>
      </c>
      <c r="M373" s="302">
        <f t="shared" si="283"/>
        <v>0.30446624705037983</v>
      </c>
      <c r="N373" s="302">
        <f t="shared" si="284"/>
        <v>3.3370000000000992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21.06117150507016</v>
      </c>
      <c r="C376" s="299" t="str">
        <f>CONCATENATE("(",ROUND((B376/$H378)*100,1),")")</f>
        <v>(42.1)</v>
      </c>
      <c r="D376" s="302">
        <f>'Ind T6'!W153</f>
        <v>6.0772756120961171</v>
      </c>
      <c r="E376" s="299" t="str">
        <f>CONCATENATE("(",ROUND((D376/$H378)*100,1),")")</f>
        <v>(12.1)</v>
      </c>
      <c r="F376" s="302">
        <f>'Ind T6'!X153</f>
        <v>2.5144720070690649</v>
      </c>
      <c r="G376" s="299" t="str">
        <f>CONCATENATE("(",ROUND((F376/$H378)*100,1),")")</f>
        <v>(5)</v>
      </c>
      <c r="H376" s="302">
        <f>SUM(B376,D376,F376)</f>
        <v>29.652919124235339</v>
      </c>
      <c r="I376" s="299" t="str">
        <f>CONCATENATE("(",ROUND((H376/$H378)*100,1),")")</f>
        <v>(59.2)</v>
      </c>
      <c r="K376" s="302">
        <f>B376-B366</f>
        <v>2.4576059525885583</v>
      </c>
      <c r="L376" s="302">
        <f>D376-D366</f>
        <v>0.64830551564602423</v>
      </c>
      <c r="M376" s="302">
        <f>F376-F366</f>
        <v>0.26535816422900815</v>
      </c>
      <c r="N376" s="302">
        <f>SUM(K376:M376)</f>
        <v>3.3712696324635907</v>
      </c>
    </row>
    <row r="377" spans="1:14" x14ac:dyDescent="0.2">
      <c r="A377" s="282" t="s">
        <v>365</v>
      </c>
      <c r="B377" s="302">
        <f>'Ind T6'!V152</f>
        <v>10.957413138492337</v>
      </c>
      <c r="C377" s="299" t="str">
        <f>CONCATENATE("(",ROUND((B377/$H378)*100,1),")")</f>
        <v>(21.9)</v>
      </c>
      <c r="D377" s="302">
        <f>'Ind T6'!W152</f>
        <v>7.7962471066023227</v>
      </c>
      <c r="E377" s="299" t="str">
        <f>CONCATENATE("(",ROUND((D377/$H378)*100,1),")")</f>
        <v>(15.6)</v>
      </c>
      <c r="F377" s="302">
        <f>'Ind T6'!X152</f>
        <v>1.6524206306700666</v>
      </c>
      <c r="G377" s="299" t="str">
        <f>CONCATENATE("(",ROUND((F377/$H378)*100,1),")")</f>
        <v>(3.3)</v>
      </c>
      <c r="H377" s="302">
        <f t="shared" ref="H377" si="285">SUM(B377,D377,F377)</f>
        <v>20.406080875764722</v>
      </c>
      <c r="I377" s="299" t="str">
        <f>CONCATENATE("(",ROUND((H377/$H378)*100,1),")")</f>
        <v>(40.8)</v>
      </c>
      <c r="K377" s="302">
        <f t="shared" ref="K377:K378" si="286">B377-B367</f>
        <v>1.6567895399806272</v>
      </c>
      <c r="L377" s="302">
        <f t="shared" ref="L377:L378" si="287">D377-D367</f>
        <v>0.5295939706340409</v>
      </c>
      <c r="M377" s="302">
        <f t="shared" ref="M377:M378" si="288">F377-F367</f>
        <v>0.18134685692180064</v>
      </c>
      <c r="N377" s="302">
        <f t="shared" ref="N377:N378" si="289">SUM(K377:M377)</f>
        <v>2.3677303675364687</v>
      </c>
    </row>
    <row r="378" spans="1:14" x14ac:dyDescent="0.2">
      <c r="A378" s="282" t="s">
        <v>363</v>
      </c>
      <c r="B378" s="302">
        <f>SUM(B376:B377)</f>
        <v>32.018584643562498</v>
      </c>
      <c r="C378" s="299" t="str">
        <f>CONCATENATE("(",ROUND((B378/$H378)*100,1),")")</f>
        <v>(64)</v>
      </c>
      <c r="D378" s="302">
        <f>SUM(D376:D377)</f>
        <v>13.873522718698439</v>
      </c>
      <c r="E378" s="299" t="str">
        <f>CONCATENATE("(",ROUND((D378/$H378)*100,1),")")</f>
        <v>(27.7)</v>
      </c>
      <c r="F378" s="302">
        <f>SUM(F376:F377)</f>
        <v>4.1668926377391315</v>
      </c>
      <c r="G378" s="299" t="str">
        <f>CONCATENATE("(",ROUND((F378/$H378)*100,1),")")</f>
        <v>(8.3)</v>
      </c>
      <c r="H378" s="302">
        <f>SUM(H376:H377)</f>
        <v>50.059000000000061</v>
      </c>
      <c r="I378" s="299" t="str">
        <f>CONCATENATE("(",ROUND((H378/$H378)*100,1),")")</f>
        <v>(100)</v>
      </c>
      <c r="K378" s="302">
        <f t="shared" si="286"/>
        <v>4.1143954925691872</v>
      </c>
      <c r="L378" s="302">
        <f t="shared" si="287"/>
        <v>1.1778994862800651</v>
      </c>
      <c r="M378" s="302">
        <f t="shared" si="288"/>
        <v>0.44670502115080879</v>
      </c>
      <c r="N378" s="302">
        <f t="shared" si="289"/>
        <v>5.7390000000000612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11.301491396723376</v>
      </c>
      <c r="C387" s="299" t="str">
        <f>CONCATENATE("(",ROUND((B387/$H389)*100,1),")")</f>
        <v>(33.8)</v>
      </c>
      <c r="D387" s="302">
        <f>'Ind T6'!M162</f>
        <v>1.5492674197916414</v>
      </c>
      <c r="E387" s="299" t="str">
        <f>CONCATENATE("(",ROUND((D387/$H389)*100,1),")")</f>
        <v>(4.6)</v>
      </c>
      <c r="F387" s="302">
        <f>'Ind T6'!N162</f>
        <v>0.96288536241525469</v>
      </c>
      <c r="G387" s="299" t="str">
        <f>CONCATENATE("(",ROUND((F387/$H389)*100,1),")")</f>
        <v>(2.9)</v>
      </c>
      <c r="H387" s="302">
        <f>SUM(B387,D387,F387)</f>
        <v>13.813644178930273</v>
      </c>
      <c r="I387" s="299" t="str">
        <f>CONCATENATE("(",ROUND((H387/$H389)*100,1),")")</f>
        <v>(41.3)</v>
      </c>
      <c r="K387" s="302">
        <f>B392-B387</f>
        <v>-0.42751443904184327</v>
      </c>
      <c r="L387" s="302">
        <f>D392-D387</f>
        <v>5.4103808807854925E-2</v>
      </c>
      <c r="M387" s="302">
        <f>F392-F387</f>
        <v>-1.6462764152188836E-2</v>
      </c>
      <c r="N387" s="302">
        <f>SUM(K387:M387)</f>
        <v>-0.38987339438617719</v>
      </c>
    </row>
    <row r="388" spans="1:14" x14ac:dyDescent="0.2">
      <c r="A388" s="282" t="s">
        <v>365</v>
      </c>
      <c r="B388" s="302">
        <f>'Ind T6'!L161</f>
        <v>10.116795088994104</v>
      </c>
      <c r="C388" s="299" t="str">
        <f>CONCATENATE("(",ROUND((B388/$H389)*100,1),")")</f>
        <v>(30.2)</v>
      </c>
      <c r="D388" s="302">
        <f>'Ind T6'!M161</f>
        <v>8.7222200287918188</v>
      </c>
      <c r="E388" s="299" t="str">
        <f>CONCATENATE("(",ROUND((D388/$H389)*100,1),")")</f>
        <v>(26.1)</v>
      </c>
      <c r="F388" s="302">
        <f>'Ind T6'!N161</f>
        <v>0.80734070328390162</v>
      </c>
      <c r="G388" s="299" t="str">
        <f>CONCATENATE("(",ROUND((F388/$H389)*100,1),")")</f>
        <v>(2.4)</v>
      </c>
      <c r="H388" s="302">
        <f t="shared" ref="H388" si="290">SUM(B388,D388,F388)</f>
        <v>19.646355821069825</v>
      </c>
      <c r="I388" s="299" t="str">
        <f>CONCATENATE("(",ROUND((H388/$H389)*100,1),")")</f>
        <v>(58.7)</v>
      </c>
      <c r="K388" s="302">
        <f t="shared" ref="K388:K389" si="291">B393-B388</f>
        <v>-0.18201450719210932</v>
      </c>
      <c r="L388" s="302">
        <f t="shared" ref="L388:L389" si="292">D393-D388</f>
        <v>-0.13938064323073718</v>
      </c>
      <c r="M388" s="302">
        <f t="shared" ref="M388:M389" si="293">F393-F388</f>
        <v>-1.3731455191021591E-2</v>
      </c>
      <c r="N388" s="302">
        <f t="shared" ref="N388:N389" si="294">SUM(K388:M388)</f>
        <v>-0.33512660561386809</v>
      </c>
    </row>
    <row r="389" spans="1:14" x14ac:dyDescent="0.2">
      <c r="A389" s="282" t="s">
        <v>363</v>
      </c>
      <c r="B389" s="302">
        <f>SUM(B387:B388)</f>
        <v>21.418286485717481</v>
      </c>
      <c r="C389" s="299" t="str">
        <f>CONCATENATE("(",ROUND((B389/$H389)*100,1),")")</f>
        <v>(64)</v>
      </c>
      <c r="D389" s="302">
        <f>SUM(D387:D388)</f>
        <v>10.271487448583461</v>
      </c>
      <c r="E389" s="299" t="str">
        <f>CONCATENATE("(",ROUND((D389/$H389)*100,1),")")</f>
        <v>(30.7)</v>
      </c>
      <c r="F389" s="302">
        <f>SUM(F387:F388)</f>
        <v>1.7702260656991564</v>
      </c>
      <c r="G389" s="299" t="str">
        <f>CONCATENATE("(",ROUND((F389/$H389)*100,1),")")</f>
        <v>(5.3)</v>
      </c>
      <c r="H389" s="302">
        <f>SUM(H387:H388)</f>
        <v>33.4600000000001</v>
      </c>
      <c r="I389" s="299" t="str">
        <f>CONCATENATE("(",ROUND((H389/$H389)*100,1),")")</f>
        <v>(100)</v>
      </c>
      <c r="K389" s="302">
        <f t="shared" si="291"/>
        <v>-0.60952894623395082</v>
      </c>
      <c r="L389" s="302">
        <f t="shared" si="292"/>
        <v>-8.5276834422883141E-2</v>
      </c>
      <c r="M389" s="302">
        <f t="shared" si="293"/>
        <v>-3.0194219343210538E-2</v>
      </c>
      <c r="N389" s="302">
        <f t="shared" si="294"/>
        <v>-0.7250000000000445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10.873976957681533</v>
      </c>
      <c r="C392" s="299" t="str">
        <f>CONCATENATE("(",ROUND((B392/$H394)*100,1),")")</f>
        <v>(33.2)</v>
      </c>
      <c r="D392" s="302">
        <f>'Ind T6'!R162</f>
        <v>1.6033712285994963</v>
      </c>
      <c r="E392" s="299" t="str">
        <f>CONCATENATE("(",ROUND((D392/$H394)*100,1),")")</f>
        <v>(4.9)</v>
      </c>
      <c r="F392" s="302">
        <f>'Ind T6'!S162</f>
        <v>0.94642259826306585</v>
      </c>
      <c r="G392" s="299" t="str">
        <f>CONCATENATE("(",ROUND((F392/$H394)*100,1),")")</f>
        <v>(2.9)</v>
      </c>
      <c r="H392" s="302">
        <f>SUM(B392,D392,F392)</f>
        <v>13.423770784544095</v>
      </c>
      <c r="I392" s="299" t="str">
        <f>CONCATENATE("(",ROUND((H392/$H394)*100,1),")")</f>
        <v>(41)</v>
      </c>
      <c r="K392" s="302">
        <f>B397-B392</f>
        <v>-0.1363535952042767</v>
      </c>
      <c r="L392" s="302">
        <f>D397-D392</f>
        <v>0.21727238224426948</v>
      </c>
      <c r="M392" s="302">
        <f>F397-F392</f>
        <v>3.8161465498510627E-2</v>
      </c>
      <c r="N392" s="302">
        <f>SUM(K392:M392)</f>
        <v>0.11908025253850341</v>
      </c>
    </row>
    <row r="393" spans="1:14" x14ac:dyDescent="0.2">
      <c r="A393" s="282" t="s">
        <v>365</v>
      </c>
      <c r="B393" s="302">
        <f>'Ind T6'!Q161</f>
        <v>9.934780581801995</v>
      </c>
      <c r="C393" s="299" t="str">
        <f>CONCATENATE("(",ROUND((B393/$H394)*100,1),")")</f>
        <v>(30.3)</v>
      </c>
      <c r="D393" s="302">
        <f>'Ind T6'!R161</f>
        <v>8.5828393855610816</v>
      </c>
      <c r="E393" s="299" t="str">
        <f>CONCATENATE("(",ROUND((D393/$H394)*100,1),")")</f>
        <v>(26.2)</v>
      </c>
      <c r="F393" s="302">
        <f>'Ind T6'!S161</f>
        <v>0.79360924809288003</v>
      </c>
      <c r="G393" s="299" t="str">
        <f>CONCATENATE("(",ROUND((F393/$H394)*100,1),")")</f>
        <v>(2.4)</v>
      </c>
      <c r="H393" s="302">
        <f t="shared" ref="H393" si="295">SUM(B393,D393,F393)</f>
        <v>19.311229215455956</v>
      </c>
      <c r="I393" s="299" t="str">
        <f>CONCATENATE("(",ROUND((H393/$H394)*100,1),")")</f>
        <v>(59)</v>
      </c>
      <c r="K393" s="302">
        <f t="shared" ref="K393:K394" si="296">B398-B393</f>
        <v>0.29179979354576524</v>
      </c>
      <c r="L393" s="302">
        <f t="shared" ref="L393:L394" si="297">D398-D393</f>
        <v>0.25595841660410024</v>
      </c>
      <c r="M393" s="302">
        <f t="shared" ref="M393:M394" si="298">F398-F393</f>
        <v>3.0161537311572006E-2</v>
      </c>
      <c r="N393" s="302">
        <f t="shared" ref="N393:N394" si="299">SUM(K393:M393)</f>
        <v>0.57791974746143748</v>
      </c>
    </row>
    <row r="394" spans="1:14" x14ac:dyDescent="0.2">
      <c r="A394" s="282" t="s">
        <v>363</v>
      </c>
      <c r="B394" s="302">
        <f>SUM(B392:B393)</f>
        <v>20.80875753948353</v>
      </c>
      <c r="C394" s="299" t="str">
        <f>CONCATENATE("(",ROUND((B394/$H394)*100,1),")")</f>
        <v>(63.6)</v>
      </c>
      <c r="D394" s="302">
        <f>SUM(D392:D393)</f>
        <v>10.186210614160577</v>
      </c>
      <c r="E394" s="299" t="str">
        <f>CONCATENATE("(",ROUND((D394/$H394)*100,1),")")</f>
        <v>(31.1)</v>
      </c>
      <c r="F394" s="302">
        <f>SUM(F392:F393)</f>
        <v>1.7400318463559459</v>
      </c>
      <c r="G394" s="299" t="str">
        <f>CONCATENATE("(",ROUND((F394/$H394)*100,1),")")</f>
        <v>(5.3)</v>
      </c>
      <c r="H394" s="302">
        <f>SUM(H392:H393)</f>
        <v>32.735000000000049</v>
      </c>
      <c r="I394" s="299" t="str">
        <f>CONCATENATE("(",ROUND((H394/$H394)*100,1),")")</f>
        <v>(100)</v>
      </c>
      <c r="K394" s="302">
        <f t="shared" si="296"/>
        <v>0.15544619834148676</v>
      </c>
      <c r="L394" s="302">
        <f t="shared" si="297"/>
        <v>0.47323079884836972</v>
      </c>
      <c r="M394" s="302">
        <f t="shared" si="298"/>
        <v>6.8323002810082745E-2</v>
      </c>
      <c r="N394" s="302">
        <f t="shared" si="299"/>
        <v>0.69699999999993922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10.737623362477256</v>
      </c>
      <c r="C397" s="299" t="str">
        <f>CONCATENATE("(",ROUND((B397/$H399)*100,1),")")</f>
        <v>(32.1)</v>
      </c>
      <c r="D397" s="302">
        <f>'Ind T6'!W162</f>
        <v>1.8206436108437658</v>
      </c>
      <c r="E397" s="299" t="str">
        <f>CONCATENATE("(",ROUND((D397/$H399)*100,1),")")</f>
        <v>(5.4)</v>
      </c>
      <c r="F397" s="302">
        <f>'Ind T6'!X162</f>
        <v>0.98458406376157648</v>
      </c>
      <c r="G397" s="299" t="str">
        <f>CONCATENATE("(",ROUND((F397/$H399)*100,1),")")</f>
        <v>(2.9)</v>
      </c>
      <c r="H397" s="302">
        <f>SUM(B397,D397,F397)</f>
        <v>13.542851037082599</v>
      </c>
      <c r="I397" s="299" t="str">
        <f>CONCATENATE("(",ROUND((H397/$H399)*100,1),")")</f>
        <v>(40.5)</v>
      </c>
      <c r="K397" s="302">
        <f>B397-B387</f>
        <v>-0.56386803424611998</v>
      </c>
      <c r="L397" s="302">
        <f>D397-D387</f>
        <v>0.2713761910521244</v>
      </c>
      <c r="M397" s="302">
        <f>F397-F387</f>
        <v>2.1698701346321791E-2</v>
      </c>
      <c r="N397" s="302">
        <f>SUM(K397:M397)</f>
        <v>-0.27079314184767378</v>
      </c>
    </row>
    <row r="398" spans="1:14" x14ac:dyDescent="0.2">
      <c r="A398" s="282" t="s">
        <v>365</v>
      </c>
      <c r="B398" s="302">
        <f>'Ind T6'!V161</f>
        <v>10.22658037534776</v>
      </c>
      <c r="C398" s="299" t="str">
        <f>CONCATENATE("(",ROUND((B398/$H399)*100,1),")")</f>
        <v>(30.6)</v>
      </c>
      <c r="D398" s="302">
        <f>'Ind T6'!W161</f>
        <v>8.8387978021651818</v>
      </c>
      <c r="E398" s="299" t="str">
        <f>CONCATENATE("(",ROUND((D398/$H399)*100,1),")")</f>
        <v>(26.4)</v>
      </c>
      <c r="F398" s="302">
        <f>'Ind T6'!X161</f>
        <v>0.82377078540445203</v>
      </c>
      <c r="G398" s="299" t="str">
        <f>CONCATENATE("(",ROUND((F398/$H399)*100,1),")")</f>
        <v>(2.5)</v>
      </c>
      <c r="H398" s="302">
        <f t="shared" ref="H398" si="300">SUM(B398,D398,F398)</f>
        <v>19.889148962917393</v>
      </c>
      <c r="I398" s="299" t="str">
        <f>CONCATENATE("(",ROUND((H398/$H399)*100,1),")")</f>
        <v>(59.5)</v>
      </c>
      <c r="K398" s="302">
        <f t="shared" ref="K398:K399" si="301">B398-B388</f>
        <v>0.10978528635365592</v>
      </c>
      <c r="L398" s="302">
        <f t="shared" ref="L398:L399" si="302">D398-D388</f>
        <v>0.11657777337336306</v>
      </c>
      <c r="M398" s="302">
        <f t="shared" ref="M398:M399" si="303">F398-F388</f>
        <v>1.6430082120550416E-2</v>
      </c>
      <c r="N398" s="302">
        <f t="shared" ref="N398:N399" si="304">SUM(K398:M398)</f>
        <v>0.24279314184756939</v>
      </c>
    </row>
    <row r="399" spans="1:14" x14ac:dyDescent="0.2">
      <c r="A399" s="282" t="s">
        <v>363</v>
      </c>
      <c r="B399" s="302">
        <f>SUM(B397:B398)</f>
        <v>20.964203737825017</v>
      </c>
      <c r="C399" s="299" t="str">
        <f>CONCATENATE("(",ROUND((B399/$H399)*100,1),")")</f>
        <v>(62.7)</v>
      </c>
      <c r="D399" s="302">
        <f>SUM(D397:D398)</f>
        <v>10.659441413008947</v>
      </c>
      <c r="E399" s="299" t="str">
        <f>CONCATENATE("(",ROUND((D399/$H399)*100,1),")")</f>
        <v>(31.9)</v>
      </c>
      <c r="F399" s="302">
        <f>SUM(F397:F398)</f>
        <v>1.8083548491660286</v>
      </c>
      <c r="G399" s="299" t="str">
        <f>CONCATENATE("(",ROUND((F399/$H399)*100,1),")")</f>
        <v>(5.4)</v>
      </c>
      <c r="H399" s="302">
        <f>SUM(H397:H398)</f>
        <v>33.431999999999988</v>
      </c>
      <c r="I399" s="299" t="str">
        <f>CONCATENATE("(",ROUND((H399/$H399)*100,1),")")</f>
        <v>(100)</v>
      </c>
      <c r="K399" s="302">
        <f t="shared" si="301"/>
        <v>-0.45408274789246406</v>
      </c>
      <c r="L399" s="302">
        <f t="shared" si="302"/>
        <v>0.38795396442548657</v>
      </c>
      <c r="M399" s="302">
        <f t="shared" si="303"/>
        <v>3.8128783466872207E-2</v>
      </c>
      <c r="N399" s="302">
        <f t="shared" si="304"/>
        <v>-2.8000000000105274E-2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12.317591541233657</v>
      </c>
      <c r="C408" s="299" t="str">
        <f>CONCATENATE("(",ROUND((B408/$H410)*100,1),")")</f>
        <v>(19.7)</v>
      </c>
      <c r="D408" s="302">
        <f>'Ind T6'!M171</f>
        <v>4.5602404178625209</v>
      </c>
      <c r="E408" s="299" t="str">
        <f>CONCATENATE("(",ROUND((D408/$H410)*100,1),")")</f>
        <v>(7.3)</v>
      </c>
      <c r="F408" s="302">
        <f>'Ind T6'!N171</f>
        <v>2.4886981737596701</v>
      </c>
      <c r="G408" s="299" t="str">
        <f>CONCATENATE("(",ROUND((F408/$H410)*100,1),")")</f>
        <v>(4)</v>
      </c>
      <c r="H408" s="302">
        <f>SUM(B408,D408,F408)</f>
        <v>19.366530132855846</v>
      </c>
      <c r="I408" s="299" t="str">
        <f>CONCATENATE("(",ROUND((H408/$H410)*100,1),")")</f>
        <v>(30.9)</v>
      </c>
      <c r="K408" s="302">
        <f>B413-B408</f>
        <v>0.62768708048344202</v>
      </c>
      <c r="L408" s="302">
        <f>D413-D408</f>
        <v>0.36097470355304395</v>
      </c>
      <c r="M408" s="302">
        <f>F413-F408</f>
        <v>0.21291627698775395</v>
      </c>
      <c r="N408" s="302">
        <f>SUM(K408:M408)</f>
        <v>1.2015780610242399</v>
      </c>
    </row>
    <row r="409" spans="1:14" x14ac:dyDescent="0.2">
      <c r="A409" s="282" t="s">
        <v>365</v>
      </c>
      <c r="B409" s="302">
        <f>'Ind T6'!L170</f>
        <v>18.891407631283279</v>
      </c>
      <c r="C409" s="299" t="str">
        <f>CONCATENATE("(",ROUND((B409/$H410)*100,1),")")</f>
        <v>(30.2)</v>
      </c>
      <c r="D409" s="302">
        <f>'Ind T6'!M170</f>
        <v>21.20539252051028</v>
      </c>
      <c r="E409" s="299" t="str">
        <f>CONCATENATE("(",ROUND((D409/$H410)*100,1),")")</f>
        <v>(33.9)</v>
      </c>
      <c r="F409" s="302">
        <f>'Ind T6'!N170</f>
        <v>3.158669715350523</v>
      </c>
      <c r="G409" s="299" t="str">
        <f>CONCATENATE("(",ROUND((F409/$H410)*100,1),")")</f>
        <v>(5)</v>
      </c>
      <c r="H409" s="302">
        <f t="shared" ref="H409" si="305">SUM(B409,D409,F409)</f>
        <v>43.255469867144079</v>
      </c>
      <c r="I409" s="299" t="str">
        <f>CONCATENATE("(",ROUND((H409/$H410)*100,1),")")</f>
        <v>(69.1)</v>
      </c>
      <c r="K409" s="302">
        <f t="shared" ref="K409:K410" si="306">B414-B409</f>
        <v>1.6726000603924049</v>
      </c>
      <c r="L409" s="302">
        <f t="shared" ref="L409:L410" si="307">D414-D409</f>
        <v>0.88953686180461844</v>
      </c>
      <c r="M409" s="302">
        <f t="shared" ref="M409:M410" si="308">F414-F409</f>
        <v>0.2422850167787276</v>
      </c>
      <c r="N409" s="302">
        <f t="shared" ref="N409:N410" si="309">SUM(K409:M409)</f>
        <v>2.804421938975751</v>
      </c>
    </row>
    <row r="410" spans="1:14" x14ac:dyDescent="0.2">
      <c r="A410" s="282" t="s">
        <v>363</v>
      </c>
      <c r="B410" s="302">
        <f>SUM(B408:B409)</f>
        <v>31.208999172516936</v>
      </c>
      <c r="C410" s="299" t="str">
        <f>CONCATENATE("(",ROUND((B410/$H410)*100,1),")")</f>
        <v>(49.8)</v>
      </c>
      <c r="D410" s="302">
        <f>SUM(D408:D409)</f>
        <v>25.7656329383728</v>
      </c>
      <c r="E410" s="299" t="str">
        <f>CONCATENATE("(",ROUND((D410/$H410)*100,1),")")</f>
        <v>(41.1)</v>
      </c>
      <c r="F410" s="302">
        <f>SUM(F408:F409)</f>
        <v>5.6473678891101926</v>
      </c>
      <c r="G410" s="299" t="str">
        <f>CONCATENATE("(",ROUND((F410/$H410)*100,1),")")</f>
        <v>(9)</v>
      </c>
      <c r="H410" s="302">
        <f>SUM(H408:H409)</f>
        <v>62.621999999999929</v>
      </c>
      <c r="I410" s="299" t="str">
        <f>CONCATENATE("(",ROUND((H410/$H410)*100,1),")")</f>
        <v>(100)</v>
      </c>
      <c r="K410" s="302">
        <f t="shared" si="306"/>
        <v>2.3002871408758487</v>
      </c>
      <c r="L410" s="302">
        <f t="shared" si="307"/>
        <v>1.2505115653576624</v>
      </c>
      <c r="M410" s="302">
        <f t="shared" si="308"/>
        <v>0.455201293766482</v>
      </c>
      <c r="N410" s="302">
        <f t="shared" si="309"/>
        <v>4.0059999999999931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12.945278621717099</v>
      </c>
      <c r="C413" s="299" t="str">
        <f>CONCATENATE("(",ROUND((B413/$H415)*100,1),")")</f>
        <v>(19.4)</v>
      </c>
      <c r="D413" s="302">
        <f>'Ind T6'!R171</f>
        <v>4.9212151214155648</v>
      </c>
      <c r="E413" s="299" t="str">
        <f>CONCATENATE("(",ROUND((D413/$H415)*100,1),")")</f>
        <v>(7.4)</v>
      </c>
      <c r="F413" s="302">
        <f>'Ind T6'!S171</f>
        <v>2.701614450747424</v>
      </c>
      <c r="G413" s="299" t="str">
        <f>CONCATENATE("(",ROUND((F413/$H415)*100,1),")")</f>
        <v>(4.1)</v>
      </c>
      <c r="H413" s="302">
        <f>SUM(B413,D413,F413)</f>
        <v>20.568108193880089</v>
      </c>
      <c r="I413" s="299" t="str">
        <f>CONCATENATE("(",ROUND((H413/$H415)*100,1),")")</f>
        <v>(30.9)</v>
      </c>
      <c r="K413" s="302">
        <f>B418-B413</f>
        <v>0.77246047428034004</v>
      </c>
      <c r="L413" s="302">
        <f>D418-D413</f>
        <v>0.5447284854709773</v>
      </c>
      <c r="M413" s="302">
        <f>F418-F413</f>
        <v>0.3255875348481303</v>
      </c>
      <c r="N413" s="302">
        <f>SUM(K413:M413)</f>
        <v>1.6427764945994476</v>
      </c>
    </row>
    <row r="414" spans="1:14" x14ac:dyDescent="0.2">
      <c r="A414" s="282" t="s">
        <v>365</v>
      </c>
      <c r="B414" s="302">
        <f>'Ind T6'!Q170</f>
        <v>20.564007691675684</v>
      </c>
      <c r="C414" s="299" t="str">
        <f>CONCATENATE("(",ROUND((B414/$H415)*100,1),")")</f>
        <v>(30.9)</v>
      </c>
      <c r="D414" s="302">
        <f>'Ind T6'!R170</f>
        <v>22.094929382314898</v>
      </c>
      <c r="E414" s="299" t="str">
        <f>CONCATENATE("(",ROUND((D414/$H415)*100,1),")")</f>
        <v>(33.2)</v>
      </c>
      <c r="F414" s="302">
        <f>'Ind T6'!S170</f>
        <v>3.4009547321292506</v>
      </c>
      <c r="G414" s="299" t="str">
        <f>CONCATENATE("(",ROUND((F414/$H415)*100,1),")")</f>
        <v>(5.1)</v>
      </c>
      <c r="H414" s="302">
        <f t="shared" ref="H414" si="310">SUM(B414,D414,F414)</f>
        <v>46.059891806119836</v>
      </c>
      <c r="I414" s="299" t="str">
        <f>CONCATENATE("(",ROUND((H414/$H415)*100,1),")")</f>
        <v>(69.1)</v>
      </c>
      <c r="K414" s="302">
        <f t="shared" ref="K414:K415" si="311">B419-B414</f>
        <v>2.8292213233360677</v>
      </c>
      <c r="L414" s="302">
        <f t="shared" ref="L414:L415" si="312">D419-D414</f>
        <v>0.881308399688983</v>
      </c>
      <c r="M414" s="302">
        <f t="shared" ref="M414:M415" si="313">F419-F414</f>
        <v>0.30169378237548417</v>
      </c>
      <c r="N414" s="302">
        <f t="shared" ref="N414:N415" si="314">SUM(K414:M414)</f>
        <v>4.0122235054005344</v>
      </c>
    </row>
    <row r="415" spans="1:14" x14ac:dyDescent="0.2">
      <c r="A415" s="282" t="s">
        <v>363</v>
      </c>
      <c r="B415" s="302">
        <f>SUM(B413:B414)</f>
        <v>33.509286313392785</v>
      </c>
      <c r="C415" s="299" t="str">
        <f>CONCATENATE("(",ROUND((B415/$H415)*100,1),")")</f>
        <v>(50.3)</v>
      </c>
      <c r="D415" s="302">
        <f>SUM(D413:D414)</f>
        <v>27.016144503730462</v>
      </c>
      <c r="E415" s="299" t="str">
        <f>CONCATENATE("(",ROUND((D415/$H415)*100,1),")")</f>
        <v>(40.5)</v>
      </c>
      <c r="F415" s="302">
        <f>SUM(F413:F414)</f>
        <v>6.1025691828766746</v>
      </c>
      <c r="G415" s="299" t="str">
        <f>CONCATENATE("(",ROUND((F415/$H415)*100,1),")")</f>
        <v>(9.2)</v>
      </c>
      <c r="H415" s="302">
        <f>SUM(H413:H414)</f>
        <v>66.627999999999929</v>
      </c>
      <c r="I415" s="299" t="str">
        <f>CONCATENATE("(",ROUND((H415/$H415)*100,1),")")</f>
        <v>(100)</v>
      </c>
      <c r="K415" s="302">
        <f t="shared" si="311"/>
        <v>3.6016817976164077</v>
      </c>
      <c r="L415" s="302">
        <f t="shared" si="312"/>
        <v>1.426036885159963</v>
      </c>
      <c r="M415" s="302">
        <f t="shared" si="313"/>
        <v>0.62728131722361447</v>
      </c>
      <c r="N415" s="302">
        <f t="shared" si="314"/>
        <v>5.6549999999999851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13.717739095997439</v>
      </c>
      <c r="C418" s="299" t="str">
        <f>CONCATENATE("(",ROUND((B418/$H420)*100,1),")")</f>
        <v>(19)</v>
      </c>
      <c r="D418" s="302">
        <f>'Ind T6'!W171</f>
        <v>5.4659436068865421</v>
      </c>
      <c r="E418" s="299" t="str">
        <f>CONCATENATE("(",ROUND((D418/$H420)*100,1),")")</f>
        <v>(7.6)</v>
      </c>
      <c r="F418" s="302">
        <f>'Ind T6'!X171</f>
        <v>3.0272019855955543</v>
      </c>
      <c r="G418" s="299" t="str">
        <f>CONCATENATE("(",ROUND((F418/$H420)*100,1),")")</f>
        <v>(4.2)</v>
      </c>
      <c r="H418" s="302">
        <f>SUM(B418,D418,F418)</f>
        <v>22.210884688479535</v>
      </c>
      <c r="I418" s="299" t="str">
        <f>CONCATENATE("(",ROUND((H418/$H420)*100,1),")")</f>
        <v>(30.7)</v>
      </c>
      <c r="K418" s="302">
        <f>B418-B408</f>
        <v>1.4001475547637821</v>
      </c>
      <c r="L418" s="302">
        <f>D418-D408</f>
        <v>0.90570318902402125</v>
      </c>
      <c r="M418" s="302">
        <f>F418-F408</f>
        <v>0.53850381183588425</v>
      </c>
      <c r="N418" s="302">
        <f>SUM(K418:M418)</f>
        <v>2.8443545556236876</v>
      </c>
    </row>
    <row r="419" spans="1:14" x14ac:dyDescent="0.2">
      <c r="A419" s="282" t="s">
        <v>365</v>
      </c>
      <c r="B419" s="302">
        <f>'Ind T6'!V170</f>
        <v>23.393229015011752</v>
      </c>
      <c r="C419" s="299" t="str">
        <f>CONCATENATE("(",ROUND((B419/$H420)*100,1),")")</f>
        <v>(32.4)</v>
      </c>
      <c r="D419" s="302">
        <f>'Ind T6'!W170</f>
        <v>22.976237782003881</v>
      </c>
      <c r="E419" s="299" t="str">
        <f>CONCATENATE("(",ROUND((D419/$H420)*100,1),")")</f>
        <v>(31.8)</v>
      </c>
      <c r="F419" s="302">
        <f>'Ind T6'!X170</f>
        <v>3.7026485145047348</v>
      </c>
      <c r="G419" s="299" t="str">
        <f>CONCATENATE("(",ROUND((F419/$H420)*100,1),")")</f>
        <v>(5.1)</v>
      </c>
      <c r="H419" s="302">
        <f t="shared" ref="H419" si="315">SUM(B419,D419,F419)</f>
        <v>50.072115311520371</v>
      </c>
      <c r="I419" s="299" t="str">
        <f>CONCATENATE("(",ROUND((H419/$H420)*100,1),")")</f>
        <v>(69.3)</v>
      </c>
      <c r="K419" s="302">
        <f t="shared" ref="K419:K420" si="316">B419-B409</f>
        <v>4.5018213837284726</v>
      </c>
      <c r="L419" s="302">
        <f t="shared" ref="L419:L420" si="317">D419-D409</f>
        <v>1.7708452614936014</v>
      </c>
      <c r="M419" s="302">
        <f t="shared" ref="M419:M420" si="318">F419-F409</f>
        <v>0.54397879915421177</v>
      </c>
      <c r="N419" s="302">
        <f t="shared" ref="N419:N420" si="319">SUM(K419:M419)</f>
        <v>6.8166454443762863</v>
      </c>
    </row>
    <row r="420" spans="1:14" x14ac:dyDescent="0.2">
      <c r="A420" s="282" t="s">
        <v>363</v>
      </c>
      <c r="B420" s="302">
        <f>SUM(B418:B419)</f>
        <v>37.110968111009193</v>
      </c>
      <c r="C420" s="299" t="str">
        <f>CONCATENATE("(",ROUND((B420/$H420)*100,1),")")</f>
        <v>(51.3)</v>
      </c>
      <c r="D420" s="302">
        <f>SUM(D418:D419)</f>
        <v>28.442181388890425</v>
      </c>
      <c r="E420" s="299" t="str">
        <f>CONCATENATE("(",ROUND((D420/$H420)*100,1),")")</f>
        <v>(39.3)</v>
      </c>
      <c r="F420" s="302">
        <f>SUM(F418:F419)</f>
        <v>6.7298505001002891</v>
      </c>
      <c r="G420" s="299" t="str">
        <f>CONCATENATE("(",ROUND((F420/$H420)*100,1),")")</f>
        <v>(9.3)</v>
      </c>
      <c r="H420" s="302">
        <f>SUM(H418:H419)</f>
        <v>72.282999999999902</v>
      </c>
      <c r="I420" s="299" t="str">
        <f>CONCATENATE("(",ROUND((H420/$H420)*100,1),")")</f>
        <v>(100)</v>
      </c>
      <c r="K420" s="302">
        <f t="shared" si="316"/>
        <v>5.9019689384922565</v>
      </c>
      <c r="L420" s="302">
        <f t="shared" si="317"/>
        <v>2.6765484505176254</v>
      </c>
      <c r="M420" s="302">
        <f t="shared" si="318"/>
        <v>1.0824826109900965</v>
      </c>
      <c r="N420" s="302">
        <f t="shared" si="319"/>
        <v>9.6609999999999783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16.4969822554351</v>
      </c>
      <c r="C429" s="299" t="str">
        <f>CONCATENATE("(",ROUND((B429/$H431)*100,1),")")</f>
        <v>(14.9)</v>
      </c>
      <c r="D429" s="302">
        <f>'Ind T6'!M180</f>
        <v>5.4746985003035258</v>
      </c>
      <c r="E429" s="299" t="str">
        <f>CONCATENATE("(",ROUND((D429/$H431)*100,1),")")</f>
        <v>(4.9)</v>
      </c>
      <c r="F429" s="302">
        <f>'Ind T6'!N180</f>
        <v>2.0677153175787195</v>
      </c>
      <c r="G429" s="299" t="str">
        <f>CONCATENATE("(",ROUND((F429/$H431)*100,1),")")</f>
        <v>(1.9)</v>
      </c>
      <c r="H429" s="302">
        <f>SUM(B429,D429,F429)</f>
        <v>24.039396073317345</v>
      </c>
      <c r="I429" s="299" t="str">
        <f>CONCATENATE("(",ROUND((H429/$H431)*100,1),")")</f>
        <v>(21.7)</v>
      </c>
      <c r="K429" s="302">
        <f>B434-B429</f>
        <v>1.3925782090110417</v>
      </c>
      <c r="L429" s="302">
        <f>D434-D429</f>
        <v>0.61846568485909525</v>
      </c>
      <c r="M429" s="302">
        <f>F434-F429</f>
        <v>4.8183789644162811E-2</v>
      </c>
      <c r="N429" s="302">
        <f>SUM(K429:M429)</f>
        <v>2.0592276835142997</v>
      </c>
    </row>
    <row r="430" spans="1:14" x14ac:dyDescent="0.2">
      <c r="A430" s="282" t="s">
        <v>365</v>
      </c>
      <c r="B430" s="302">
        <f>'Ind T6'!L179</f>
        <v>42.09976771455198</v>
      </c>
      <c r="C430" s="299" t="str">
        <f>CONCATENATE("(",ROUND((B430/$H431)*100,1),")")</f>
        <v>(38)</v>
      </c>
      <c r="D430" s="302">
        <f>'Ind T6'!M179</f>
        <v>38.304195204094206</v>
      </c>
      <c r="E430" s="299" t="str">
        <f>CONCATENATE("(",ROUND((D430/$H431)*100,1),")")</f>
        <v>(34.6)</v>
      </c>
      <c r="F430" s="302">
        <f>'Ind T6'!N179</f>
        <v>6.3556410080364678</v>
      </c>
      <c r="G430" s="299" t="str">
        <f>CONCATENATE("(",ROUND((F430/$H431)*100,1),")")</f>
        <v>(5.7)</v>
      </c>
      <c r="H430" s="302">
        <f t="shared" ref="H430" si="320">SUM(B430,D430,F430)</f>
        <v>86.759603926682658</v>
      </c>
      <c r="I430" s="299" t="str">
        <f>CONCATENATE("(",ROUND((H430/$H431)*100,1),")")</f>
        <v>(78.3)</v>
      </c>
      <c r="K430" s="302">
        <f t="shared" ref="K430:K431" si="321">B435-B430</f>
        <v>4.7134174711534698</v>
      </c>
      <c r="L430" s="302">
        <f t="shared" ref="L430:L431" si="322">D435-D430</f>
        <v>1.9701287691998601</v>
      </c>
      <c r="M430" s="302">
        <f t="shared" ref="M430:M431" si="323">F435-F430</f>
        <v>0.95822607613238731</v>
      </c>
      <c r="N430" s="302">
        <f t="shared" ref="N430:N431" si="324">SUM(K430:M430)</f>
        <v>7.6417723164857172</v>
      </c>
    </row>
    <row r="431" spans="1:14" x14ac:dyDescent="0.2">
      <c r="A431" s="282" t="s">
        <v>363</v>
      </c>
      <c r="B431" s="302">
        <f>SUM(B429:B430)</f>
        <v>58.59674996998708</v>
      </c>
      <c r="C431" s="299" t="str">
        <f>CONCATENATE("(",ROUND((B431/$H431)*100,1),")")</f>
        <v>(52.9)</v>
      </c>
      <c r="D431" s="302">
        <f>SUM(D429:D430)</f>
        <v>43.778893704397731</v>
      </c>
      <c r="E431" s="299" t="str">
        <f>CONCATENATE("(",ROUND((D431/$H431)*100,1),")")</f>
        <v>(39.5)</v>
      </c>
      <c r="F431" s="302">
        <f>SUM(F429:F430)</f>
        <v>8.4233563256151882</v>
      </c>
      <c r="G431" s="299" t="str">
        <f>CONCATENATE("(",ROUND((F431/$H431)*100,1),")")</f>
        <v>(7.6)</v>
      </c>
      <c r="H431" s="302">
        <f>SUM(H429:H430)</f>
        <v>110.79900000000001</v>
      </c>
      <c r="I431" s="299" t="str">
        <f>CONCATENATE("(",ROUND((H431/$H431)*100,1),")")</f>
        <v>(100)</v>
      </c>
      <c r="K431" s="302">
        <f t="shared" si="321"/>
        <v>6.1059956801645185</v>
      </c>
      <c r="L431" s="302">
        <f t="shared" si="322"/>
        <v>2.5885944540589563</v>
      </c>
      <c r="M431" s="302">
        <f t="shared" si="323"/>
        <v>1.0064098657765488</v>
      </c>
      <c r="N431" s="302">
        <f t="shared" si="324"/>
        <v>9.7010000000000236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17.889560464446141</v>
      </c>
      <c r="C434" s="299" t="str">
        <f>CONCATENATE("(",ROUND((B434/$H436)*100,1),")")</f>
        <v>(14.8)</v>
      </c>
      <c r="D434" s="302">
        <f>'Ind T6'!R180</f>
        <v>6.093164185162621</v>
      </c>
      <c r="E434" s="299" t="str">
        <f>CONCATENATE("(",ROUND((D434/$H436)*100,1),")")</f>
        <v>(5.1)</v>
      </c>
      <c r="F434" s="302">
        <f>'Ind T6'!S180</f>
        <v>2.1158991072228823</v>
      </c>
      <c r="G434" s="299" t="str">
        <f>CONCATENATE("(",ROUND((F434/$H436)*100,1),")")</f>
        <v>(1.8)</v>
      </c>
      <c r="H434" s="302">
        <f>SUM(B434,D434,F434)</f>
        <v>26.098623756831646</v>
      </c>
      <c r="I434" s="299" t="str">
        <f>CONCATENATE("(",ROUND((H434/$H436)*100,1),")")</f>
        <v>(21.7)</v>
      </c>
      <c r="K434" s="302">
        <f>B439-B434</f>
        <v>1.8080673086024177</v>
      </c>
      <c r="L434" s="302">
        <f>D439-D434</f>
        <v>0.89107698695864901</v>
      </c>
      <c r="M434" s="302">
        <f>F439-F434</f>
        <v>-4.6739056513127153E-2</v>
      </c>
      <c r="N434" s="302">
        <f>SUM(K434:M434)</f>
        <v>2.6524052390479396</v>
      </c>
    </row>
    <row r="435" spans="1:14" x14ac:dyDescent="0.2">
      <c r="A435" s="282" t="s">
        <v>365</v>
      </c>
      <c r="B435" s="302">
        <f>'Ind T6'!Q179</f>
        <v>46.81318518570545</v>
      </c>
      <c r="C435" s="299" t="str">
        <f>CONCATENATE("(",ROUND((B435/$H436)*100,1),")")</f>
        <v>(38.8)</v>
      </c>
      <c r="D435" s="302">
        <f>'Ind T6'!R179</f>
        <v>40.274323973294067</v>
      </c>
      <c r="E435" s="299" t="str">
        <f>CONCATENATE("(",ROUND((D435/$H436)*100,1),")")</f>
        <v>(33.4)</v>
      </c>
      <c r="F435" s="302">
        <f>'Ind T6'!S179</f>
        <v>7.3138670841688551</v>
      </c>
      <c r="G435" s="299" t="str">
        <f>CONCATENATE("(",ROUND((F435/$H436)*100,1),")")</f>
        <v>(6.1)</v>
      </c>
      <c r="H435" s="302">
        <f t="shared" ref="H435" si="325">SUM(B435,D435,F435)</f>
        <v>94.401376243168386</v>
      </c>
      <c r="I435" s="299" t="str">
        <f>CONCATENATE("(",ROUND((H435/$H436)*100,1),")")</f>
        <v>(78.3)</v>
      </c>
      <c r="K435" s="302">
        <f t="shared" ref="K435:K436" si="326">B440-B435</f>
        <v>7.3019474899938785</v>
      </c>
      <c r="L435" s="302">
        <f t="shared" ref="L435:L436" si="327">D440-D435</f>
        <v>0.92278692584324062</v>
      </c>
      <c r="M435" s="302">
        <f t="shared" ref="M435:M436" si="328">F440-F435</f>
        <v>1.4338603451147058</v>
      </c>
      <c r="N435" s="302">
        <f t="shared" ref="N435:N436" si="329">SUM(K435:M435)</f>
        <v>9.658594760951825</v>
      </c>
    </row>
    <row r="436" spans="1:14" x14ac:dyDescent="0.2">
      <c r="A436" s="282" t="s">
        <v>363</v>
      </c>
      <c r="B436" s="302">
        <f>SUM(B434:B435)</f>
        <v>64.702745650151599</v>
      </c>
      <c r="C436" s="299" t="str">
        <f>CONCATENATE("(",ROUND((B436/$H436)*100,1),")")</f>
        <v>(53.7)</v>
      </c>
      <c r="D436" s="302">
        <f>SUM(D434:D435)</f>
        <v>46.367488158456688</v>
      </c>
      <c r="E436" s="299" t="str">
        <f>CONCATENATE("(",ROUND((D436/$H436)*100,1),")")</f>
        <v>(38.5)</v>
      </c>
      <c r="F436" s="302">
        <f>SUM(F434:F435)</f>
        <v>9.429766191391737</v>
      </c>
      <c r="G436" s="299" t="str">
        <f>CONCATENATE("(",ROUND((F436/$H436)*100,1),")")</f>
        <v>(7.8)</v>
      </c>
      <c r="H436" s="302">
        <f>SUM(H434:H435)</f>
        <v>120.50000000000003</v>
      </c>
      <c r="I436" s="299" t="str">
        <f>CONCATENATE("(",ROUND((H436/$H436)*100,1),")")</f>
        <v>(100)</v>
      </c>
      <c r="K436" s="302">
        <f t="shared" si="326"/>
        <v>9.1100147985962963</v>
      </c>
      <c r="L436" s="302">
        <f t="shared" si="327"/>
        <v>1.8138639128018923</v>
      </c>
      <c r="M436" s="302">
        <f t="shared" si="328"/>
        <v>1.3871212886015787</v>
      </c>
      <c r="N436" s="302">
        <f t="shared" si="329"/>
        <v>12.310999999999767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19.697627773048559</v>
      </c>
      <c r="C439" s="299" t="str">
        <f>CONCATENATE("(",ROUND((B439/$H441)*100,1),")")</f>
        <v>(14.8)</v>
      </c>
      <c r="D439" s="302">
        <f>'Ind T6'!W180</f>
        <v>6.98424117212127</v>
      </c>
      <c r="E439" s="299" t="str">
        <f>CONCATENATE("(",ROUND((D439/$H441)*100,1),")")</f>
        <v>(5.3)</v>
      </c>
      <c r="F439" s="302">
        <f>'Ind T6'!X180</f>
        <v>2.0691600507097552</v>
      </c>
      <c r="G439" s="299" t="str">
        <f>CONCATENATE("(",ROUND((F439/$H441)*100,1),")")</f>
        <v>(1.6)</v>
      </c>
      <c r="H439" s="302">
        <f>SUM(B439,D439,F439)</f>
        <v>28.751028995879583</v>
      </c>
      <c r="I439" s="299" t="str">
        <f>CONCATENATE("(",ROUND((H439/$H441)*100,1),")")</f>
        <v>(21.6)</v>
      </c>
      <c r="K439" s="302">
        <f>B439-B429</f>
        <v>3.2006455176134594</v>
      </c>
      <c r="L439" s="302">
        <f>D439-D429</f>
        <v>1.5095426718177443</v>
      </c>
      <c r="M439" s="302">
        <f>F439-F429</f>
        <v>1.4447331310356581E-3</v>
      </c>
      <c r="N439" s="302">
        <f>SUM(K439:M439)</f>
        <v>4.7116329225622398</v>
      </c>
    </row>
    <row r="440" spans="1:14" x14ac:dyDescent="0.2">
      <c r="A440" s="282" t="s">
        <v>365</v>
      </c>
      <c r="B440" s="302">
        <f>'Ind T6'!V179</f>
        <v>54.115132675699329</v>
      </c>
      <c r="C440" s="299" t="str">
        <f>CONCATENATE("(",ROUND((B440/$H441)*100,1),")")</f>
        <v>(40.7)</v>
      </c>
      <c r="D440" s="302">
        <f>'Ind T6'!W179</f>
        <v>41.197110899137307</v>
      </c>
      <c r="E440" s="299" t="str">
        <f>CONCATENATE("(",ROUND((D440/$H441)*100,1),")")</f>
        <v>(31)</v>
      </c>
      <c r="F440" s="302">
        <f>'Ind T6'!X179</f>
        <v>8.747727429283561</v>
      </c>
      <c r="G440" s="299" t="str">
        <f>CONCATENATE("(",ROUND((F440/$H441)*100,1),")")</f>
        <v>(6.6)</v>
      </c>
      <c r="H440" s="302">
        <f t="shared" ref="H440" si="330">SUM(B440,D440,F440)</f>
        <v>104.05997100412019</v>
      </c>
      <c r="I440" s="299" t="str">
        <f>CONCATENATE("(",ROUND((H440/$H441)*100,1),")")</f>
        <v>(78.4)</v>
      </c>
      <c r="K440" s="302">
        <f t="shared" ref="K440:K441" si="331">B440-B430</f>
        <v>12.015364961147348</v>
      </c>
      <c r="L440" s="302">
        <f t="shared" ref="L440:L441" si="332">D440-D430</f>
        <v>2.8929156950431008</v>
      </c>
      <c r="M440" s="302">
        <f t="shared" ref="M440:M441" si="333">F440-F430</f>
        <v>2.3920864212470931</v>
      </c>
      <c r="N440" s="302">
        <f t="shared" ref="N440:N441" si="334">SUM(K440:M440)</f>
        <v>17.300367077437542</v>
      </c>
    </row>
    <row r="441" spans="1:14" x14ac:dyDescent="0.2">
      <c r="A441" s="282" t="s">
        <v>363</v>
      </c>
      <c r="B441" s="302">
        <f>SUM(B439:B440)</f>
        <v>73.812760448747895</v>
      </c>
      <c r="C441" s="299" t="str">
        <f>CONCATENATE("(",ROUND((B441/$H441)*100,1),")")</f>
        <v>(55.6)</v>
      </c>
      <c r="D441" s="302">
        <f>SUM(D439:D440)</f>
        <v>48.18135207125858</v>
      </c>
      <c r="E441" s="299" t="str">
        <f>CONCATENATE("(",ROUND((D441/$H441)*100,1),")")</f>
        <v>(36.3)</v>
      </c>
      <c r="F441" s="302">
        <f>SUM(F439:F440)</f>
        <v>10.816887479993316</v>
      </c>
      <c r="G441" s="299" t="str">
        <f>CONCATENATE("(",ROUND((F441/$H441)*100,1),")")</f>
        <v>(8.1)</v>
      </c>
      <c r="H441" s="302">
        <f>SUM(H439:H440)</f>
        <v>132.81099999999978</v>
      </c>
      <c r="I441" s="299" t="str">
        <f>CONCATENATE("(",ROUND((H441/$H441)*100,1),")")</f>
        <v>(100)</v>
      </c>
      <c r="K441" s="302">
        <f t="shared" si="331"/>
        <v>15.216010478760815</v>
      </c>
      <c r="L441" s="302">
        <f t="shared" si="332"/>
        <v>4.4024583668608486</v>
      </c>
      <c r="M441" s="302">
        <f t="shared" si="333"/>
        <v>2.3935311543781275</v>
      </c>
      <c r="N441" s="302">
        <f t="shared" si="334"/>
        <v>22.011999999999791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3.3843154379323317</v>
      </c>
      <c r="C450" s="299" t="str">
        <f>CONCATENATE("(",ROUND((B450/$H452)*100,1),")")</f>
        <v>(18)</v>
      </c>
      <c r="D450" s="302">
        <f>'Ind T6'!M189</f>
        <v>4.3718962210890959</v>
      </c>
      <c r="E450" s="299" t="str">
        <f>CONCATENATE("(",ROUND((D450/$H452)*100,1),")")</f>
        <v>(23.3)</v>
      </c>
      <c r="F450" s="302">
        <f>'Ind T6'!N189</f>
        <v>1.8019500146730483</v>
      </c>
      <c r="G450" s="299" t="str">
        <f>CONCATENATE("(",ROUND((F450/$H452)*100,1),")")</f>
        <v>(9.6)</v>
      </c>
      <c r="H450" s="302">
        <f>SUM(B450,D450,F450)</f>
        <v>9.5581616736944763</v>
      </c>
      <c r="I450" s="299" t="str">
        <f>CONCATENATE("(",ROUND((H450/$H452)*100,1),")")</f>
        <v>(50.9)</v>
      </c>
      <c r="K450" s="302">
        <f>B455-B450</f>
        <v>-0.14489881917586311</v>
      </c>
      <c r="L450" s="302">
        <f>D455-D450</f>
        <v>-5.7378166052577839E-2</v>
      </c>
      <c r="M450" s="302">
        <f>F455-F450</f>
        <v>-0.29431543999943788</v>
      </c>
      <c r="N450" s="302">
        <f>SUM(K450:M450)</f>
        <v>-0.49659242522787883</v>
      </c>
    </row>
    <row r="451" spans="1:14" x14ac:dyDescent="0.2">
      <c r="A451" s="282" t="s">
        <v>365</v>
      </c>
      <c r="B451" s="302">
        <f>'Ind T6'!L188</f>
        <v>2.554549624033561</v>
      </c>
      <c r="C451" s="299" t="str">
        <f>CONCATENATE("(",ROUND((B451/$H452)*100,1),")")</f>
        <v>(13.6)</v>
      </c>
      <c r="D451" s="302">
        <f>'Ind T6'!M188</f>
        <v>5.3372985939351123</v>
      </c>
      <c r="E451" s="299" t="str">
        <f>CONCATENATE("(",ROUND((D451/$H452)*100,1),")")</f>
        <v>(28.4)</v>
      </c>
      <c r="F451" s="302">
        <f>'Ind T6'!N188</f>
        <v>1.3209901083368387</v>
      </c>
      <c r="G451" s="299" t="str">
        <f>CONCATENATE("(",ROUND((F451/$H452)*100,1),")")</f>
        <v>(7)</v>
      </c>
      <c r="H451" s="302">
        <f t="shared" ref="H451" si="335">SUM(B451,D451,F451)</f>
        <v>9.212838326305512</v>
      </c>
      <c r="I451" s="299" t="str">
        <f>CONCATENATE("(",ROUND((H451/$H452)*100,1),")")</f>
        <v>(49.1)</v>
      </c>
      <c r="K451" s="302">
        <f t="shared" ref="K451:K452" si="336">B456-B451</f>
        <v>-0.26927178418923914</v>
      </c>
      <c r="L451" s="302">
        <f t="shared" ref="L451:L452" si="337">D456-D451</f>
        <v>-0.21104779741726976</v>
      </c>
      <c r="M451" s="302">
        <f t="shared" ref="M451:M452" si="338">F456-F451</f>
        <v>-0.24808799316559949</v>
      </c>
      <c r="N451" s="302">
        <f t="shared" ref="N451:N452" si="339">SUM(K451:M451)</f>
        <v>-0.72840757477210838</v>
      </c>
    </row>
    <row r="452" spans="1:14" x14ac:dyDescent="0.2">
      <c r="A452" s="282" t="s">
        <v>363</v>
      </c>
      <c r="B452" s="302">
        <f>SUM(B450:B451)</f>
        <v>5.9388650619658927</v>
      </c>
      <c r="C452" s="299" t="str">
        <f>CONCATENATE("(",ROUND((B452/$H452)*100,1),")")</f>
        <v>(31.6)</v>
      </c>
      <c r="D452" s="302">
        <f>SUM(D450:D451)</f>
        <v>9.7091948150242082</v>
      </c>
      <c r="E452" s="299" t="str">
        <f>CONCATENATE("(",ROUND((D452/$H452)*100,1),")")</f>
        <v>(51.7)</v>
      </c>
      <c r="F452" s="302">
        <f>SUM(F450:F451)</f>
        <v>3.122940123009887</v>
      </c>
      <c r="G452" s="299" t="str">
        <f>CONCATENATE("(",ROUND((F452/$H452)*100,1),")")</f>
        <v>(16.6)</v>
      </c>
      <c r="H452" s="302">
        <f>SUM(H450:H451)</f>
        <v>18.770999999999987</v>
      </c>
      <c r="I452" s="299" t="str">
        <f>CONCATENATE("(",ROUND((H452/$H452)*100,1),")")</f>
        <v>(100)</v>
      </c>
      <c r="K452" s="302">
        <f t="shared" si="336"/>
        <v>-0.41417060336510225</v>
      </c>
      <c r="L452" s="302">
        <f t="shared" si="337"/>
        <v>-0.26842596346984848</v>
      </c>
      <c r="M452" s="302">
        <f t="shared" si="338"/>
        <v>-0.54240343316503736</v>
      </c>
      <c r="N452" s="302">
        <f t="shared" si="339"/>
        <v>-1.2249999999999881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3.2394166187564686</v>
      </c>
      <c r="C455" s="299" t="str">
        <f>CONCATENATE("(",ROUND((B455/$H457)*100,1),")")</f>
        <v>(18.5)</v>
      </c>
      <c r="D455" s="302">
        <f>'Ind T6'!R189</f>
        <v>4.3145180550365181</v>
      </c>
      <c r="E455" s="299" t="str">
        <f>CONCATENATE("(",ROUND((D455/$H457)*100,1),")")</f>
        <v>(24.6)</v>
      </c>
      <c r="F455" s="302">
        <f>'Ind T6'!S189</f>
        <v>1.5076345746736104</v>
      </c>
      <c r="G455" s="299" t="str">
        <f>CONCATENATE("(",ROUND((F455/$H457)*100,1),")")</f>
        <v>(8.6)</v>
      </c>
      <c r="H455" s="302">
        <f>SUM(B455,D455,F455)</f>
        <v>9.0615692484665971</v>
      </c>
      <c r="I455" s="299" t="str">
        <f>CONCATENATE("(",ROUND((H455/$H457)*100,1),")")</f>
        <v>(51.6)</v>
      </c>
      <c r="K455" s="302">
        <f>B460-B455</f>
        <v>0.16124248586923828</v>
      </c>
      <c r="L455" s="302">
        <f>D460-D455</f>
        <v>0.36740921085081801</v>
      </c>
      <c r="M455" s="302">
        <f>F460-F455</f>
        <v>4.1374826734758008E-2</v>
      </c>
      <c r="N455" s="302">
        <f>SUM(K455:M455)</f>
        <v>0.5700265234548143</v>
      </c>
    </row>
    <row r="456" spans="1:14" x14ac:dyDescent="0.2">
      <c r="A456" s="282" t="s">
        <v>365</v>
      </c>
      <c r="B456" s="302">
        <f>'Ind T6'!Q188</f>
        <v>2.2852778398443219</v>
      </c>
      <c r="C456" s="299" t="str">
        <f>CONCATENATE("(",ROUND((B456/$H457)*100,1),")")</f>
        <v>(13)</v>
      </c>
      <c r="D456" s="302">
        <f>'Ind T6'!R188</f>
        <v>5.1262507965178425</v>
      </c>
      <c r="E456" s="299" t="str">
        <f>CONCATENATE("(",ROUND((D456/$H457)*100,1),")")</f>
        <v>(29.2)</v>
      </c>
      <c r="F456" s="302">
        <f>'Ind T6'!S188</f>
        <v>1.0729021151712392</v>
      </c>
      <c r="G456" s="299" t="str">
        <f>CONCATENATE("(",ROUND((F456/$H457)*100,1),")")</f>
        <v>(6.1)</v>
      </c>
      <c r="H456" s="302">
        <f t="shared" ref="H456" si="340">SUM(B456,D456,F456)</f>
        <v>8.4844307515334041</v>
      </c>
      <c r="I456" s="299" t="str">
        <f>CONCATENATE("(",ROUND((H456/$H457)*100,1),")")</f>
        <v>(48.4)</v>
      </c>
      <c r="K456" s="302">
        <f t="shared" ref="K456:K457" si="341">B461-B456</f>
        <v>-4.919315839690297E-2</v>
      </c>
      <c r="L456" s="302">
        <f t="shared" ref="L456:L457" si="342">D461-D456</f>
        <v>0.19640143292297818</v>
      </c>
      <c r="M456" s="302">
        <f t="shared" ref="M456:M457" si="343">F461-F456</f>
        <v>8.4765202019144503E-2</v>
      </c>
      <c r="N456" s="302">
        <f t="shared" ref="N456:N457" si="344">SUM(K456:M456)</f>
        <v>0.23197347654521971</v>
      </c>
    </row>
    <row r="457" spans="1:14" x14ac:dyDescent="0.2">
      <c r="A457" s="282" t="s">
        <v>363</v>
      </c>
      <c r="B457" s="302">
        <f>SUM(B455:B456)</f>
        <v>5.5246944586007904</v>
      </c>
      <c r="C457" s="299" t="str">
        <f>CONCATENATE("(",ROUND((B457/$H457)*100,1),")")</f>
        <v>(31.5)</v>
      </c>
      <c r="D457" s="302">
        <f>SUM(D455:D456)</f>
        <v>9.4407688515543597</v>
      </c>
      <c r="E457" s="299" t="str">
        <f>CONCATENATE("(",ROUND((D457/$H457)*100,1),")")</f>
        <v>(53.8)</v>
      </c>
      <c r="F457" s="302">
        <f>SUM(F455:F456)</f>
        <v>2.5805366898448496</v>
      </c>
      <c r="G457" s="299" t="str">
        <f>CONCATENATE("(",ROUND((F457/$H457)*100,1),")")</f>
        <v>(14.7)</v>
      </c>
      <c r="H457" s="302">
        <f>SUM(H455:H456)</f>
        <v>17.545999999999999</v>
      </c>
      <c r="I457" s="299" t="str">
        <f>CONCATENATE("(",ROUND((H457/$H457)*100,1),")")</f>
        <v>(100)</v>
      </c>
      <c r="K457" s="302">
        <f t="shared" si="341"/>
        <v>0.11204932747233531</v>
      </c>
      <c r="L457" s="302">
        <f t="shared" si="342"/>
        <v>0.56381064377379708</v>
      </c>
      <c r="M457" s="302">
        <f t="shared" si="343"/>
        <v>0.12614002875390229</v>
      </c>
      <c r="N457" s="302">
        <f t="shared" si="344"/>
        <v>0.80200000000003469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3.4006591046257069</v>
      </c>
      <c r="C460" s="299" t="str">
        <f>CONCATENATE("(",ROUND((B460/$H462)*100,1),")")</f>
        <v>(18.5)</v>
      </c>
      <c r="D460" s="302">
        <f>'Ind T6'!W189</f>
        <v>4.6819272658873361</v>
      </c>
      <c r="E460" s="299" t="str">
        <f>CONCATENATE("(",ROUND((D460/$H462)*100,1),")")</f>
        <v>(25.5)</v>
      </c>
      <c r="F460" s="302">
        <f>'Ind T6'!X189</f>
        <v>1.5490094014083684</v>
      </c>
      <c r="G460" s="299" t="str">
        <f>CONCATENATE("(",ROUND((F460/$H462)*100,1),")")</f>
        <v>(8.4)</v>
      </c>
      <c r="H460" s="302">
        <f>SUM(B460,D460,F460)</f>
        <v>9.6315957719214111</v>
      </c>
      <c r="I460" s="299" t="str">
        <f>CONCATENATE("(",ROUND((H460/$H462)*100,1),")")</f>
        <v>(52.5)</v>
      </c>
      <c r="K460" s="302">
        <f>B460-B450</f>
        <v>1.634366669337517E-2</v>
      </c>
      <c r="L460" s="302">
        <f>D460-D450</f>
        <v>0.31003104479824017</v>
      </c>
      <c r="M460" s="302">
        <f>F460-F450</f>
        <v>-0.25294061326467987</v>
      </c>
      <c r="N460" s="302">
        <f>SUM(K460:M460)</f>
        <v>7.3434098226935474E-2</v>
      </c>
    </row>
    <row r="461" spans="1:14" x14ac:dyDescent="0.2">
      <c r="A461" s="282" t="s">
        <v>365</v>
      </c>
      <c r="B461" s="302">
        <f>'Ind T6'!V188</f>
        <v>2.2360846814474189</v>
      </c>
      <c r="C461" s="299" t="str">
        <f>CONCATENATE("(",ROUND((B461/$H462)*100,1),")")</f>
        <v>(12.2)</v>
      </c>
      <c r="D461" s="302">
        <f>'Ind T6'!W188</f>
        <v>5.3226522294408207</v>
      </c>
      <c r="E461" s="299" t="str">
        <f>CONCATENATE("(",ROUND((D461/$H462)*100,1),")")</f>
        <v>(29)</v>
      </c>
      <c r="F461" s="302">
        <f>'Ind T6'!X188</f>
        <v>1.1576673171903837</v>
      </c>
      <c r="G461" s="299" t="str">
        <f>CONCATENATE("(",ROUND((F461/$H462)*100,1),")")</f>
        <v>(6.3)</v>
      </c>
      <c r="H461" s="302">
        <f t="shared" ref="H461" si="345">SUM(B461,D461,F461)</f>
        <v>8.7164042280786234</v>
      </c>
      <c r="I461" s="299" t="str">
        <f>CONCATENATE("(",ROUND((H461/$H462)*100,1),")")</f>
        <v>(47.5)</v>
      </c>
      <c r="K461" s="302">
        <f t="shared" ref="K461:K462" si="346">B461-B451</f>
        <v>-0.31846494258614211</v>
      </c>
      <c r="L461" s="302">
        <f t="shared" ref="L461:L462" si="347">D461-D451</f>
        <v>-1.4646364494291575E-2</v>
      </c>
      <c r="M461" s="302">
        <f t="shared" ref="M461:M462" si="348">F461-F451</f>
        <v>-0.16332279114645498</v>
      </c>
      <c r="N461" s="302">
        <f t="shared" ref="N461:N462" si="349">SUM(K461:M461)</f>
        <v>-0.49643409822688866</v>
      </c>
    </row>
    <row r="462" spans="1:14" x14ac:dyDescent="0.2">
      <c r="A462" s="282" t="s">
        <v>363</v>
      </c>
      <c r="B462" s="302">
        <f>SUM(B460:B461)</f>
        <v>5.6367437860731258</v>
      </c>
      <c r="C462" s="299" t="str">
        <f>CONCATENATE("(",ROUND((B462/$H462)*100,1),")")</f>
        <v>(30.7)</v>
      </c>
      <c r="D462" s="302">
        <f>SUM(D460:D461)</f>
        <v>10.004579495328157</v>
      </c>
      <c r="E462" s="299" t="str">
        <f>CONCATENATE("(",ROUND((D462/$H462)*100,1),")")</f>
        <v>(54.5)</v>
      </c>
      <c r="F462" s="302">
        <f>SUM(F460:F461)</f>
        <v>2.7066767185987519</v>
      </c>
      <c r="G462" s="299" t="str">
        <f>CONCATENATE("(",ROUND((F462/$H462)*100,1),")")</f>
        <v>(14.8)</v>
      </c>
      <c r="H462" s="302">
        <f>SUM(H460:H461)</f>
        <v>18.348000000000035</v>
      </c>
      <c r="I462" s="299" t="str">
        <f>CONCATENATE("(",ROUND((H462/$H462)*100,1),")")</f>
        <v>(100)</v>
      </c>
      <c r="K462" s="302">
        <f t="shared" si="346"/>
        <v>-0.30212127589276694</v>
      </c>
      <c r="L462" s="302">
        <f t="shared" si="347"/>
        <v>0.2953846803039486</v>
      </c>
      <c r="M462" s="302">
        <f t="shared" si="348"/>
        <v>-0.41626340441113507</v>
      </c>
      <c r="N462" s="302">
        <f t="shared" si="349"/>
        <v>-0.42299999999995341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3.9228703789371555</v>
      </c>
      <c r="C471" s="299" t="str">
        <f>CONCATENATE("(",ROUND((B471/$H473)*100,1),")")</f>
        <v>(21)</v>
      </c>
      <c r="D471" s="302">
        <f>'Ind T6'!M198</f>
        <v>0.49984372587807552</v>
      </c>
      <c r="E471" s="299" t="str">
        <f>CONCATENATE("(",ROUND((D471/$H473)*100,1),")")</f>
        <v>(2.7)</v>
      </c>
      <c r="F471" s="302">
        <f>'Ind T6'!N198</f>
        <v>2.3543753667873113</v>
      </c>
      <c r="G471" s="299" t="str">
        <f>CONCATENATE("(",ROUND((F471/$H473)*100,1),")")</f>
        <v>(12.6)</v>
      </c>
      <c r="H471" s="302">
        <f>SUM(B471,D471,F471)</f>
        <v>6.777089471602542</v>
      </c>
      <c r="I471" s="299" t="str">
        <f>CONCATENATE("(",ROUND((H471/$H473)*100,1),")")</f>
        <v>(36.3)</v>
      </c>
      <c r="K471" s="302">
        <f>B476-B471</f>
        <v>3.3181809761628767E-2</v>
      </c>
      <c r="L471" s="302">
        <f>D476-D471</f>
        <v>-1.3409209275433542E-2</v>
      </c>
      <c r="M471" s="302">
        <f>F476-F471</f>
        <v>1.7257163831069455E-2</v>
      </c>
      <c r="N471" s="302">
        <f>SUM(K471:M471)</f>
        <v>3.702976431726468E-2</v>
      </c>
    </row>
    <row r="472" spans="1:14" x14ac:dyDescent="0.2">
      <c r="A472" s="282" t="s">
        <v>365</v>
      </c>
      <c r="B472" s="302">
        <f>'Ind T6'!L197</f>
        <v>4.1670292473384825</v>
      </c>
      <c r="C472" s="299" t="str">
        <f>CONCATENATE("(",ROUND((B472/$H473)*100,1),")")</f>
        <v>(22.3)</v>
      </c>
      <c r="D472" s="302">
        <f>'Ind T6'!M197</f>
        <v>3.664688223909653</v>
      </c>
      <c r="E472" s="299" t="str">
        <f>CONCATENATE("(",ROUND((D472/$H473)*100,1),")")</f>
        <v>(19.6)</v>
      </c>
      <c r="F472" s="302">
        <f>'Ind T6'!N197</f>
        <v>4.0511930571493533</v>
      </c>
      <c r="G472" s="299" t="str">
        <f>CONCATENATE("(",ROUND((F472/$H473)*100,1),")")</f>
        <v>(21.7)</v>
      </c>
      <c r="H472" s="302">
        <f t="shared" ref="H472" si="350">SUM(B472,D472,F472)</f>
        <v>11.882910528397488</v>
      </c>
      <c r="I472" s="299" t="str">
        <f>CONCATENATE("(",ROUND((H472/$H473)*100,1),")")</f>
        <v>(63.7)</v>
      </c>
      <c r="K472" s="302">
        <f t="shared" ref="K472:K473" si="351">B477-B472</f>
        <v>-0.22539135680287226</v>
      </c>
      <c r="L472" s="302">
        <f t="shared" ref="L472:L473" si="352">D477-D472</f>
        <v>-0.13741335890789097</v>
      </c>
      <c r="M472" s="302">
        <f t="shared" ref="M472:M473" si="353">F477-F472</f>
        <v>-8.322504860653801E-2</v>
      </c>
      <c r="N472" s="302">
        <f t="shared" ref="N472:N473" si="354">SUM(K472:M472)</f>
        <v>-0.44602976431730124</v>
      </c>
    </row>
    <row r="473" spans="1:14" x14ac:dyDescent="0.2">
      <c r="A473" s="282" t="s">
        <v>363</v>
      </c>
      <c r="B473" s="302">
        <f>SUM(B471:B472)</f>
        <v>8.0898996262756384</v>
      </c>
      <c r="C473" s="299" t="str">
        <f>CONCATENATE("(",ROUND((B473/$H473)*100,1),")")</f>
        <v>(43.4)</v>
      </c>
      <c r="D473" s="302">
        <f>SUM(D471:D472)</f>
        <v>4.1645319497877287</v>
      </c>
      <c r="E473" s="299" t="str">
        <f>CONCATENATE("(",ROUND((D473/$H473)*100,1),")")</f>
        <v>(22.3)</v>
      </c>
      <c r="F473" s="302">
        <f>SUM(F471:F472)</f>
        <v>6.4055684239366641</v>
      </c>
      <c r="G473" s="299" t="str">
        <f>CONCATENATE("(",ROUND((F473/$H473)*100,1),")")</f>
        <v>(34.3)</v>
      </c>
      <c r="H473" s="302">
        <f>SUM(H471:H472)</f>
        <v>18.660000000000032</v>
      </c>
      <c r="I473" s="299" t="str">
        <f>CONCATENATE("(",ROUND((H473/$H473)*100,1),")")</f>
        <v>(100)</v>
      </c>
      <c r="K473" s="302">
        <f t="shared" si="351"/>
        <v>-0.19220954704124438</v>
      </c>
      <c r="L473" s="302">
        <f t="shared" si="352"/>
        <v>-0.15082256818332507</v>
      </c>
      <c r="M473" s="302">
        <f t="shared" si="353"/>
        <v>-6.5967884775467667E-2</v>
      </c>
      <c r="N473" s="302">
        <f t="shared" si="354"/>
        <v>-0.40900000000003711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3.9560521886987843</v>
      </c>
      <c r="C476" s="299" t="str">
        <f>CONCATENATE("(",ROUND((B476/$H478)*100,1),")")</f>
        <v>(21.7)</v>
      </c>
      <c r="D476" s="302">
        <f>'Ind T6'!R198</f>
        <v>0.48643451660264198</v>
      </c>
      <c r="E476" s="299" t="str">
        <f>CONCATENATE("(",ROUND((D476/$H478)*100,1),")")</f>
        <v>(2.7)</v>
      </c>
      <c r="F476" s="302">
        <f>'Ind T6'!S198</f>
        <v>2.3716325306183808</v>
      </c>
      <c r="G476" s="299" t="str">
        <f>CONCATENATE("(",ROUND((F476/$H478)*100,1),")")</f>
        <v>(13)</v>
      </c>
      <c r="H476" s="302">
        <f>SUM(B476,D476,F476)</f>
        <v>6.8141192359198062</v>
      </c>
      <c r="I476" s="299" t="str">
        <f>CONCATENATE("(",ROUND((H476/$H478)*100,1),")")</f>
        <v>(37.3)</v>
      </c>
      <c r="K476" s="302">
        <f>B481-B476</f>
        <v>0.20288915617419612</v>
      </c>
      <c r="L476" s="302">
        <f>D481-D476</f>
        <v>3.1239490191410924E-3</v>
      </c>
      <c r="M476" s="302">
        <f>F481-F476</f>
        <v>0.11132039376180458</v>
      </c>
      <c r="N476" s="302">
        <f>SUM(K476:M476)</f>
        <v>0.31733349895514179</v>
      </c>
    </row>
    <row r="477" spans="1:14" x14ac:dyDescent="0.2">
      <c r="A477" s="282" t="s">
        <v>365</v>
      </c>
      <c r="B477" s="302">
        <f>'Ind T6'!Q197</f>
        <v>3.9416378905356102</v>
      </c>
      <c r="C477" s="299" t="str">
        <f>CONCATENATE("(",ROUND((B477/$H478)*100,1),")")</f>
        <v>(21.6)</v>
      </c>
      <c r="D477" s="302">
        <f>'Ind T6'!R197</f>
        <v>3.527274865001762</v>
      </c>
      <c r="E477" s="299" t="str">
        <f>CONCATENATE("(",ROUND((D477/$H478)*100,1),")")</f>
        <v>(19.3)</v>
      </c>
      <c r="F477" s="302">
        <f>'Ind T6'!S197</f>
        <v>3.9679680085428153</v>
      </c>
      <c r="G477" s="299" t="str">
        <f>CONCATENATE("(",ROUND((F477/$H478)*100,1),")")</f>
        <v>(21.7)</v>
      </c>
      <c r="H477" s="302">
        <f t="shared" ref="H477" si="355">SUM(B477,D477,F477)</f>
        <v>11.436880764080188</v>
      </c>
      <c r="I477" s="299" t="str">
        <f>CONCATENATE("(",ROUND((H477/$H478)*100,1),")")</f>
        <v>(62.7)</v>
      </c>
      <c r="K477" s="302">
        <f t="shared" ref="K477:K478" si="356">B482-B477</f>
        <v>-0.16600468493628817</v>
      </c>
      <c r="L477" s="302">
        <f t="shared" ref="L477:L478" si="357">D482-D477</f>
        <v>-0.10132627770049085</v>
      </c>
      <c r="M477" s="302">
        <f t="shared" ref="M477:M478" si="358">F482-F477</f>
        <v>-4.900253631836593E-2</v>
      </c>
      <c r="N477" s="302">
        <f t="shared" ref="N477:N478" si="359">SUM(K477:M477)</f>
        <v>-0.31633349895514495</v>
      </c>
    </row>
    <row r="478" spans="1:14" x14ac:dyDescent="0.2">
      <c r="A478" s="282" t="s">
        <v>363</v>
      </c>
      <c r="B478" s="302">
        <f>SUM(B476:B477)</f>
        <v>7.897690079234394</v>
      </c>
      <c r="C478" s="299" t="str">
        <f>CONCATENATE("(",ROUND((B478/$H478)*100,1),")")</f>
        <v>(43.3)</v>
      </c>
      <c r="D478" s="302">
        <f>SUM(D476:D477)</f>
        <v>4.0137093816044036</v>
      </c>
      <c r="E478" s="299" t="str">
        <f>CONCATENATE("(",ROUND((D478/$H478)*100,1),")")</f>
        <v>(22)</v>
      </c>
      <c r="F478" s="302">
        <f>SUM(F476:F477)</f>
        <v>6.3396005391611965</v>
      </c>
      <c r="G478" s="299" t="str">
        <f>CONCATENATE("(",ROUND((F478/$H478)*100,1),")")</f>
        <v>(34.7)</v>
      </c>
      <c r="H478" s="302">
        <f>SUM(H476:H477)</f>
        <v>18.250999999999994</v>
      </c>
      <c r="I478" s="299" t="str">
        <f>CONCATENATE("(",ROUND((H478/$H478)*100,1),")")</f>
        <v>(100)</v>
      </c>
      <c r="K478" s="302">
        <f t="shared" si="356"/>
        <v>3.6884471237907945E-2</v>
      </c>
      <c r="L478" s="302">
        <f t="shared" si="357"/>
        <v>-9.8202328681349371E-2</v>
      </c>
      <c r="M478" s="302">
        <f t="shared" si="358"/>
        <v>6.2317857443438207E-2</v>
      </c>
      <c r="N478" s="302">
        <f t="shared" si="359"/>
        <v>9.9999999999678124E-4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4.1589413448729804</v>
      </c>
      <c r="C481" s="299" t="str">
        <f>CONCATENATE("(",ROUND((B481/$H483)*100,1),")")</f>
        <v>(22.8)</v>
      </c>
      <c r="D481" s="302">
        <f>'Ind T6'!W198</f>
        <v>0.48955846562178307</v>
      </c>
      <c r="E481" s="299" t="str">
        <f>CONCATENATE("(",ROUND((D481/$H483)*100,1),")")</f>
        <v>(2.7)</v>
      </c>
      <c r="F481" s="302">
        <f>'Ind T6'!X198</f>
        <v>2.4829529243801853</v>
      </c>
      <c r="G481" s="299" t="str">
        <f>CONCATENATE("(",ROUND((F481/$H483)*100,1),")")</f>
        <v>(13.6)</v>
      </c>
      <c r="H481" s="302">
        <f>SUM(B481,D481,F481)</f>
        <v>7.1314527348749497</v>
      </c>
      <c r="I481" s="299" t="str">
        <f>CONCATENATE("(",ROUND((H481/$H483)*100,1),")")</f>
        <v>(39.1)</v>
      </c>
      <c r="K481" s="302">
        <f>B481-B471</f>
        <v>0.23607096593582488</v>
      </c>
      <c r="L481" s="302">
        <f>D481-D471</f>
        <v>-1.028526025629245E-2</v>
      </c>
      <c r="M481" s="302">
        <f>F481-F471</f>
        <v>0.12857755759287404</v>
      </c>
      <c r="N481" s="302">
        <f>SUM(K481:M481)</f>
        <v>0.35436326327240647</v>
      </c>
    </row>
    <row r="482" spans="1:14" x14ac:dyDescent="0.2">
      <c r="A482" s="282" t="s">
        <v>365</v>
      </c>
      <c r="B482" s="302">
        <f>'Ind T6'!V197</f>
        <v>3.775633205599322</v>
      </c>
      <c r="C482" s="299" t="str">
        <f>CONCATENATE("(",ROUND((B482/$H483)*100,1),")")</f>
        <v>(20.7)</v>
      </c>
      <c r="D482" s="302">
        <f>'Ind T6'!W197</f>
        <v>3.4259485873012712</v>
      </c>
      <c r="E482" s="299" t="str">
        <f>CONCATENATE("(",ROUND((D482/$H483)*100,1),")")</f>
        <v>(18.8)</v>
      </c>
      <c r="F482" s="302">
        <f>'Ind T6'!X197</f>
        <v>3.9189654722244494</v>
      </c>
      <c r="G482" s="299" t="str">
        <f>CONCATENATE("(",ROUND((F482/$H483)*100,1),")")</f>
        <v>(21.5)</v>
      </c>
      <c r="H482" s="302">
        <f t="shared" ref="H482" si="360">SUM(B482,D482,F482)</f>
        <v>11.120547265125042</v>
      </c>
      <c r="I482" s="299" t="str">
        <f>CONCATENATE("(",ROUND((H482/$H483)*100,1),")")</f>
        <v>(60.9)</v>
      </c>
      <c r="K482" s="302">
        <f t="shared" ref="K482:K483" si="361">B482-B472</f>
        <v>-0.39139604173916043</v>
      </c>
      <c r="L482" s="302">
        <f t="shared" ref="L482:L483" si="362">D482-D472</f>
        <v>-0.23873963660838182</v>
      </c>
      <c r="M482" s="302">
        <f t="shared" ref="M482:M483" si="363">F482-F472</f>
        <v>-0.13222758492490394</v>
      </c>
      <c r="N482" s="302">
        <f t="shared" ref="N482:N483" si="364">SUM(K482:M482)</f>
        <v>-0.76236326327244619</v>
      </c>
    </row>
    <row r="483" spans="1:14" x14ac:dyDescent="0.2">
      <c r="A483" s="282" t="s">
        <v>363</v>
      </c>
      <c r="B483" s="302">
        <f>SUM(B481:B482)</f>
        <v>7.934574550472302</v>
      </c>
      <c r="C483" s="299" t="str">
        <f>CONCATENATE("(",ROUND((B483/$H483)*100,1),")")</f>
        <v>(43.5)</v>
      </c>
      <c r="D483" s="302">
        <f>SUM(D481:D482)</f>
        <v>3.9155070529230542</v>
      </c>
      <c r="E483" s="299" t="str">
        <f>CONCATENATE("(",ROUND((D483/$H483)*100,1),")")</f>
        <v>(21.5)</v>
      </c>
      <c r="F483" s="302">
        <f>SUM(F481:F482)</f>
        <v>6.4019183966046347</v>
      </c>
      <c r="G483" s="299" t="str">
        <f>CONCATENATE("(",ROUND((F483/$H483)*100,1),")")</f>
        <v>(35.1)</v>
      </c>
      <c r="H483" s="302">
        <f>SUM(H481:H482)</f>
        <v>18.251999999999992</v>
      </c>
      <c r="I483" s="299" t="str">
        <f>CONCATENATE("(",ROUND((H483/$H483)*100,1),")")</f>
        <v>(100)</v>
      </c>
      <c r="K483" s="302">
        <f t="shared" si="361"/>
        <v>-0.15532507580333643</v>
      </c>
      <c r="L483" s="302">
        <f t="shared" si="362"/>
        <v>-0.24902489686467444</v>
      </c>
      <c r="M483" s="302">
        <f t="shared" si="363"/>
        <v>-3.6500273320294596E-3</v>
      </c>
      <c r="N483" s="302">
        <f t="shared" si="364"/>
        <v>-0.40800000000004033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Lancashire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0.54301630026670644</v>
      </c>
      <c r="C8" s="300">
        <v>0.29540296799126986</v>
      </c>
      <c r="D8" s="300">
        <v>1.4153084422346069</v>
      </c>
      <c r="E8" s="300">
        <f>SUM(B8:D8)</f>
        <v>2.2537277104925835</v>
      </c>
      <c r="F8" s="300"/>
      <c r="G8" s="300">
        <v>0.75124283720278784</v>
      </c>
      <c r="H8" s="300">
        <v>3.0007225381823894E-2</v>
      </c>
      <c r="I8" s="300">
        <v>0.8338290947051521</v>
      </c>
      <c r="J8" s="300">
        <f>SUM(G8:I8)</f>
        <v>1.6150791572897638</v>
      </c>
      <c r="K8" s="300"/>
      <c r="L8" s="300">
        <v>0.60984120495253602</v>
      </c>
      <c r="M8" s="300">
        <v>0.21373684777152385</v>
      </c>
      <c r="N8" s="300">
        <v>1.0104648735703901</v>
      </c>
      <c r="O8" s="300">
        <f>SUM(L8:N8)</f>
        <v>1.83404292629445</v>
      </c>
      <c r="P8" s="300"/>
      <c r="Q8" s="300">
        <v>0.62616378566181785</v>
      </c>
      <c r="R8" s="300">
        <v>0.21277410192200594</v>
      </c>
      <c r="S8" s="300">
        <v>1.0525049364478243</v>
      </c>
      <c r="T8" s="300">
        <f>SUM(Q8:S8)</f>
        <v>1.8914428240316481</v>
      </c>
      <c r="U8" s="300"/>
      <c r="V8" s="300">
        <v>0.6351732227836816</v>
      </c>
      <c r="W8" s="300">
        <v>0.20076104763012798</v>
      </c>
      <c r="X8" s="300">
        <v>1.1006336333421007</v>
      </c>
      <c r="Y8" s="300">
        <f>SUM(V8:X8)</f>
        <v>1.9365679037559103</v>
      </c>
    </row>
    <row r="9" spans="1:25" x14ac:dyDescent="0.2">
      <c r="A9" s="260" t="s">
        <v>364</v>
      </c>
      <c r="B9" s="300">
        <v>1.7999887516185886</v>
      </c>
      <c r="C9" s="300">
        <v>1.5754824959446585E-2</v>
      </c>
      <c r="D9" s="300">
        <v>2.5835287129293967</v>
      </c>
      <c r="E9" s="300">
        <f t="shared" ref="E9:E10" si="0">SUM(B9:D9)</f>
        <v>4.3992722895074321</v>
      </c>
      <c r="F9" s="300"/>
      <c r="G9" s="300">
        <v>1.9316155524427727</v>
      </c>
      <c r="H9" s="300">
        <v>1.5933040025671221E-2</v>
      </c>
      <c r="I9" s="300">
        <v>3.8613722502417898</v>
      </c>
      <c r="J9" s="300">
        <f t="shared" ref="J9:J10" si="1">SUM(G9:I9)</f>
        <v>5.8089208427102337</v>
      </c>
      <c r="K9" s="300"/>
      <c r="L9" s="300">
        <v>2.7767181280601516</v>
      </c>
      <c r="M9" s="300">
        <v>1.6482194728611652E-2</v>
      </c>
      <c r="N9" s="300">
        <v>2.7857567509167831</v>
      </c>
      <c r="O9" s="300">
        <f t="shared" ref="O9:O10" si="2">SUM(L9:N9)</f>
        <v>5.5789570737055465</v>
      </c>
      <c r="P9" s="300"/>
      <c r="Q9" s="300">
        <v>2.9471195483215005</v>
      </c>
      <c r="R9" s="300">
        <v>1.6916201891735875E-2</v>
      </c>
      <c r="S9" s="300">
        <v>2.7745214257551143</v>
      </c>
      <c r="T9" s="300">
        <f t="shared" ref="T9:T10" si="3">SUM(Q9:S9)</f>
        <v>5.7385571759683511</v>
      </c>
      <c r="U9" s="300"/>
      <c r="V9" s="300">
        <v>3.2442774800729643</v>
      </c>
      <c r="W9" s="300">
        <v>1.7365962180521072E-2</v>
      </c>
      <c r="X9" s="300">
        <v>2.6077886539905952</v>
      </c>
      <c r="Y9" s="300">
        <f t="shared" ref="Y9:Y10" si="4">SUM(V9:X9)</f>
        <v>5.8694320962440809</v>
      </c>
    </row>
    <row r="10" spans="1:25" x14ac:dyDescent="0.2">
      <c r="A10" s="264" t="s">
        <v>363</v>
      </c>
      <c r="B10" s="301">
        <f>SUM(B8:B9)</f>
        <v>2.343005051885295</v>
      </c>
      <c r="C10" s="301">
        <f t="shared" ref="C10:D10" si="5">SUM(C8:C9)</f>
        <v>0.31115779295071644</v>
      </c>
      <c r="D10" s="301">
        <f t="shared" si="5"/>
        <v>3.9988371551640034</v>
      </c>
      <c r="E10" s="301">
        <f t="shared" si="0"/>
        <v>6.6530000000000147</v>
      </c>
      <c r="F10" s="301"/>
      <c r="G10" s="301">
        <f>SUM(G8:G9)</f>
        <v>2.6828583896455607</v>
      </c>
      <c r="H10" s="301">
        <f t="shared" ref="H10" si="6">SUM(H8:H9)</f>
        <v>4.5940265407495115E-2</v>
      </c>
      <c r="I10" s="301">
        <f t="shared" ref="I10" si="7">SUM(I8:I9)</f>
        <v>4.6952013449469421</v>
      </c>
      <c r="J10" s="301">
        <f t="shared" si="1"/>
        <v>7.4239999999999977</v>
      </c>
      <c r="K10" s="301"/>
      <c r="L10" s="301">
        <f>SUM(L8:L9)</f>
        <v>3.3865593330126877</v>
      </c>
      <c r="M10" s="301">
        <f t="shared" ref="M10" si="8">SUM(M8:M9)</f>
        <v>0.2302190425001355</v>
      </c>
      <c r="N10" s="301">
        <f t="shared" ref="N10" si="9">SUM(N8:N9)</f>
        <v>3.7962216244871732</v>
      </c>
      <c r="O10" s="301">
        <f t="shared" si="2"/>
        <v>7.4129999999999967</v>
      </c>
      <c r="P10" s="301"/>
      <c r="Q10" s="301">
        <f>SUM(Q8:Q9)</f>
        <v>3.5732833339833183</v>
      </c>
      <c r="R10" s="301">
        <f t="shared" ref="R10" si="10">SUM(R8:R9)</f>
        <v>0.22969030381374181</v>
      </c>
      <c r="S10" s="301">
        <f t="shared" ref="S10" si="11">SUM(S8:S9)</f>
        <v>3.8270263622029388</v>
      </c>
      <c r="T10" s="301">
        <f t="shared" si="3"/>
        <v>7.629999999999999</v>
      </c>
      <c r="U10" s="301"/>
      <c r="V10" s="301">
        <f>SUM(V8:V9)</f>
        <v>3.8794507028566461</v>
      </c>
      <c r="W10" s="301">
        <f t="shared" ref="W10" si="12">SUM(W8:W9)</f>
        <v>0.21812700981064906</v>
      </c>
      <c r="X10" s="301">
        <f t="shared" ref="X10" si="13">SUM(X8:X9)</f>
        <v>3.708422287332696</v>
      </c>
      <c r="Y10" s="301">
        <f t="shared" si="4"/>
        <v>7.8059999999999912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5.6224732460687661E-2</v>
      </c>
      <c r="C17" s="300">
        <v>6.9916765754376399E-3</v>
      </c>
      <c r="D17" s="300">
        <v>2.9131985731296038E-4</v>
      </c>
      <c r="E17" s="300">
        <f>SUM(B17:D17)</f>
        <v>6.3507728893438253E-2</v>
      </c>
      <c r="F17" s="300"/>
      <c r="G17" s="300">
        <v>4.3283942339631211E-2</v>
      </c>
      <c r="H17" s="300">
        <v>6.9151860542390935E-3</v>
      </c>
      <c r="I17" s="300">
        <v>1.2805900100613414E-4</v>
      </c>
      <c r="J17" s="300">
        <f>SUM(G17:I17)</f>
        <v>5.0327187394876439E-2</v>
      </c>
      <c r="K17" s="300"/>
      <c r="L17" s="300">
        <v>5.1537263625706459E-2</v>
      </c>
      <c r="M17" s="300">
        <v>1.0021134593871366E-2</v>
      </c>
      <c r="N17" s="300">
        <v>0</v>
      </c>
      <c r="O17" s="300">
        <f>SUM(L17:N17)</f>
        <v>6.1558398219577828E-2</v>
      </c>
      <c r="P17" s="300"/>
      <c r="Q17" s="300">
        <v>4.177228184739782E-2</v>
      </c>
      <c r="R17" s="300">
        <v>8.2743817076488552E-3</v>
      </c>
      <c r="S17" s="300">
        <v>0</v>
      </c>
      <c r="T17" s="300">
        <f>SUM(Q17:S17)</f>
        <v>5.0046663555046673E-2</v>
      </c>
      <c r="U17" s="300"/>
      <c r="V17" s="300">
        <v>3.0151948051774093E-2</v>
      </c>
      <c r="W17" s="300">
        <v>6.3623376623984668E-3</v>
      </c>
      <c r="X17" s="300">
        <v>0</v>
      </c>
      <c r="Y17" s="300">
        <f>SUM(V17:X17)</f>
        <v>3.6514285714172562E-2</v>
      </c>
    </row>
    <row r="18" spans="1:25" x14ac:dyDescent="0.2">
      <c r="A18" s="260" t="s">
        <v>364</v>
      </c>
      <c r="B18" s="300">
        <v>0.42066587396030275</v>
      </c>
      <c r="C18" s="300">
        <v>5.8263971462588771E-3</v>
      </c>
      <c r="D18" s="300">
        <v>0</v>
      </c>
      <c r="E18" s="300">
        <f t="shared" ref="E18:E19" si="14">SUM(B18:D18)</f>
        <v>0.42649227110656163</v>
      </c>
      <c r="F18" s="300"/>
      <c r="G18" s="300">
        <v>0.31207978545125215</v>
      </c>
      <c r="H18" s="300">
        <v>1.9593027153871817E-2</v>
      </c>
      <c r="I18" s="300">
        <v>0</v>
      </c>
      <c r="J18" s="300">
        <f t="shared" ref="J18:J19" si="15">SUM(G18:I18)</f>
        <v>0.33167281260512393</v>
      </c>
      <c r="K18" s="300"/>
      <c r="L18" s="300">
        <v>0.28514682981156958</v>
      </c>
      <c r="M18" s="300">
        <v>4.2947719688525869E-3</v>
      </c>
      <c r="N18" s="300">
        <v>0</v>
      </c>
      <c r="O18" s="300">
        <f t="shared" ref="O18:O19" si="16">SUM(L18:N18)</f>
        <v>0.28944160178042216</v>
      </c>
      <c r="P18" s="300"/>
      <c r="Q18" s="300">
        <v>0.23234997666895121</v>
      </c>
      <c r="R18" s="300">
        <v>3.6033597760023041E-3</v>
      </c>
      <c r="S18" s="300">
        <v>0</v>
      </c>
      <c r="T18" s="300">
        <f t="shared" ref="T18:T19" si="17">SUM(Q18:S18)</f>
        <v>0.2359533364449535</v>
      </c>
      <c r="U18" s="300"/>
      <c r="V18" s="300">
        <v>0.17358116883128702</v>
      </c>
      <c r="W18" s="300">
        <v>2.9045454545403209E-3</v>
      </c>
      <c r="X18" s="300">
        <v>0</v>
      </c>
      <c r="Y18" s="300">
        <f t="shared" ref="Y18:Y19" si="18">SUM(V18:X18)</f>
        <v>0.17648571428582735</v>
      </c>
    </row>
    <row r="19" spans="1:25" x14ac:dyDescent="0.2">
      <c r="A19" s="264" t="s">
        <v>363</v>
      </c>
      <c r="B19" s="301">
        <f>SUM(B17:B18)</f>
        <v>0.4768906064209904</v>
      </c>
      <c r="C19" s="301">
        <f t="shared" ref="C19" si="19">SUM(C17:C18)</f>
        <v>1.2818073721696518E-2</v>
      </c>
      <c r="D19" s="301">
        <f t="shared" ref="D19" si="20">SUM(D17:D18)</f>
        <v>2.9131985731296038E-4</v>
      </c>
      <c r="E19" s="301">
        <f t="shared" si="14"/>
        <v>0.48999999999999988</v>
      </c>
      <c r="F19" s="301"/>
      <c r="G19" s="301">
        <f>SUM(G17:G18)</f>
        <v>0.35536372779088338</v>
      </c>
      <c r="H19" s="301">
        <f t="shared" ref="H19" si="21">SUM(H17:H18)</f>
        <v>2.650821320811091E-2</v>
      </c>
      <c r="I19" s="301">
        <f t="shared" ref="I19" si="22">SUM(I17:I18)</f>
        <v>1.2805900100613414E-4</v>
      </c>
      <c r="J19" s="301">
        <f t="shared" si="15"/>
        <v>0.38200000000000045</v>
      </c>
      <c r="K19" s="301"/>
      <c r="L19" s="301">
        <f>SUM(L17:L18)</f>
        <v>0.33668409343727601</v>
      </c>
      <c r="M19" s="301">
        <f t="shared" ref="M19" si="23">SUM(M17:M18)</f>
        <v>1.4315906562723954E-2</v>
      </c>
      <c r="N19" s="301">
        <f t="shared" ref="N19" si="24">SUM(N17:N18)</f>
        <v>0</v>
      </c>
      <c r="O19" s="301">
        <f t="shared" si="16"/>
        <v>0.35099999999999998</v>
      </c>
      <c r="P19" s="301"/>
      <c r="Q19" s="301">
        <f>SUM(Q17:Q18)</f>
        <v>0.27412225851634903</v>
      </c>
      <c r="R19" s="301">
        <f t="shared" ref="R19" si="25">SUM(R17:R18)</f>
        <v>1.187774148365116E-2</v>
      </c>
      <c r="S19" s="301">
        <f t="shared" ref="S19" si="26">SUM(S17:S18)</f>
        <v>0</v>
      </c>
      <c r="T19" s="301">
        <f t="shared" si="17"/>
        <v>0.2860000000000002</v>
      </c>
      <c r="U19" s="301"/>
      <c r="V19" s="301">
        <f>SUM(V17:V18)</f>
        <v>0.20373311688306112</v>
      </c>
      <c r="W19" s="301">
        <f t="shared" ref="W19" si="27">SUM(W17:W18)</f>
        <v>9.2668831169387886E-3</v>
      </c>
      <c r="X19" s="301">
        <f t="shared" ref="X19" si="28">SUM(X17:X18)</f>
        <v>0</v>
      </c>
      <c r="Y19" s="301">
        <f t="shared" si="18"/>
        <v>0.21299999999999991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3.7033487541708352</v>
      </c>
      <c r="C26" s="300">
        <v>1.4103787338147118</v>
      </c>
      <c r="D26" s="300">
        <v>0.11808942882401305</v>
      </c>
      <c r="E26" s="300">
        <f>SUM(B26:D26)</f>
        <v>5.2318169168095601</v>
      </c>
      <c r="F26" s="300"/>
      <c r="G26" s="300">
        <v>3.9965542379717891</v>
      </c>
      <c r="H26" s="300">
        <v>1.4176209070949466</v>
      </c>
      <c r="I26" s="300">
        <v>0.27625573189715263</v>
      </c>
      <c r="J26" s="300">
        <f>SUM(G26:I26)</f>
        <v>5.6904308769638883</v>
      </c>
      <c r="K26" s="300"/>
      <c r="L26" s="300">
        <v>4.0454696826382897</v>
      </c>
      <c r="M26" s="300">
        <v>1.5225562414017058</v>
      </c>
      <c r="N26" s="300">
        <v>0.1602978723375125</v>
      </c>
      <c r="O26" s="300">
        <f>SUM(L26:N26)</f>
        <v>5.7283237963775075</v>
      </c>
      <c r="P26" s="300"/>
      <c r="Q26" s="300">
        <v>4.1106603948898508</v>
      </c>
      <c r="R26" s="300">
        <v>1.4884369917402884</v>
      </c>
      <c r="S26" s="300">
        <v>0.16130439523667439</v>
      </c>
      <c r="T26" s="300">
        <f>SUM(Q26:S26)</f>
        <v>5.760401781866813</v>
      </c>
      <c r="U26" s="300"/>
      <c r="V26" s="300">
        <v>4.0398818897495259</v>
      </c>
      <c r="W26" s="300">
        <v>1.3594881889674899</v>
      </c>
      <c r="X26" s="300">
        <v>0.15460629921253186</v>
      </c>
      <c r="Y26" s="300">
        <f>SUM(V26:X26)</f>
        <v>5.5539763779295477</v>
      </c>
    </row>
    <row r="27" spans="1:25" x14ac:dyDescent="0.2">
      <c r="A27" s="260" t="s">
        <v>364</v>
      </c>
      <c r="B27" s="300">
        <v>8.9576588955202077</v>
      </c>
      <c r="C27" s="300">
        <v>0.35426828646125352</v>
      </c>
      <c r="D27" s="300">
        <v>0.15825590120897937</v>
      </c>
      <c r="E27" s="300">
        <f t="shared" ref="E27:E28" si="29">SUM(B27:D27)</f>
        <v>9.4701830831904417</v>
      </c>
      <c r="F27" s="300"/>
      <c r="G27" s="300">
        <v>8.9986684101332202</v>
      </c>
      <c r="H27" s="300">
        <v>0.51480296625252142</v>
      </c>
      <c r="I27" s="300">
        <v>5.109774665038707E-2</v>
      </c>
      <c r="J27" s="300">
        <f t="shared" ref="J27:J28" si="30">SUM(G27:I27)</f>
        <v>9.5645691230361276</v>
      </c>
      <c r="K27" s="300"/>
      <c r="L27" s="300">
        <v>8.6883635175555458</v>
      </c>
      <c r="M27" s="300">
        <v>0.59277387261883685</v>
      </c>
      <c r="N27" s="300">
        <v>5.8538813448103917E-2</v>
      </c>
      <c r="O27" s="300">
        <f t="shared" ref="O27:O28" si="31">SUM(L27:N27)</f>
        <v>9.3396762036224867</v>
      </c>
      <c r="P27" s="300"/>
      <c r="Q27" s="300">
        <v>8.4179533120471302</v>
      </c>
      <c r="R27" s="300">
        <v>0.58058627825862985</v>
      </c>
      <c r="S27" s="300">
        <v>5.8058627827433325E-2</v>
      </c>
      <c r="T27" s="300">
        <f t="shared" ref="T27:T28" si="32">SUM(Q27:S27)</f>
        <v>9.0565982181331943</v>
      </c>
      <c r="U27" s="300"/>
      <c r="V27" s="300">
        <v>7.576535433100366</v>
      </c>
      <c r="W27" s="300">
        <v>0.53409448818189442</v>
      </c>
      <c r="X27" s="300">
        <v>5.5393700788171629E-2</v>
      </c>
      <c r="Y27" s="300">
        <f t="shared" ref="Y27:Y28" si="33">SUM(V27:X27)</f>
        <v>8.1660236220704316</v>
      </c>
    </row>
    <row r="28" spans="1:25" x14ac:dyDescent="0.2">
      <c r="A28" s="264" t="s">
        <v>363</v>
      </c>
      <c r="B28" s="301">
        <f>SUM(B26:B27)</f>
        <v>12.661007649691044</v>
      </c>
      <c r="C28" s="301">
        <f t="shared" ref="C28" si="34">SUM(C26:C27)</f>
        <v>1.7646470202759654</v>
      </c>
      <c r="D28" s="301">
        <f t="shared" ref="D28" si="35">SUM(D26:D27)</f>
        <v>0.27634533003299244</v>
      </c>
      <c r="E28" s="301">
        <f t="shared" si="29"/>
        <v>14.702000000000002</v>
      </c>
      <c r="F28" s="301"/>
      <c r="G28" s="301">
        <f>SUM(G26:G27)</f>
        <v>12.99522264810501</v>
      </c>
      <c r="H28" s="301">
        <f t="shared" ref="H28" si="36">SUM(H26:H27)</f>
        <v>1.9324238733474681</v>
      </c>
      <c r="I28" s="301">
        <f t="shared" ref="I28" si="37">SUM(I26:I27)</f>
        <v>0.32735347854753971</v>
      </c>
      <c r="J28" s="301">
        <f t="shared" si="30"/>
        <v>15.255000000000017</v>
      </c>
      <c r="K28" s="301"/>
      <c r="L28" s="301">
        <f>SUM(L26:L27)</f>
        <v>12.733833200193835</v>
      </c>
      <c r="M28" s="301">
        <f t="shared" ref="M28" si="38">SUM(M26:M27)</f>
        <v>2.1153301140205425</v>
      </c>
      <c r="N28" s="301">
        <f t="shared" ref="N28" si="39">SUM(N26:N27)</f>
        <v>0.21883668578561641</v>
      </c>
      <c r="O28" s="301">
        <f t="shared" si="31"/>
        <v>15.067999999999994</v>
      </c>
      <c r="P28" s="301"/>
      <c r="Q28" s="301">
        <f>SUM(Q26:Q27)</f>
        <v>12.52861370693698</v>
      </c>
      <c r="R28" s="301">
        <f t="shared" ref="R28" si="40">SUM(R26:R27)</f>
        <v>2.0690232699989184</v>
      </c>
      <c r="S28" s="301">
        <f t="shared" ref="S28" si="41">SUM(S26:S27)</f>
        <v>0.21936302306410771</v>
      </c>
      <c r="T28" s="301">
        <f t="shared" si="32"/>
        <v>14.817000000000007</v>
      </c>
      <c r="U28" s="301"/>
      <c r="V28" s="301">
        <f>SUM(V26:V27)</f>
        <v>11.616417322849891</v>
      </c>
      <c r="W28" s="301">
        <f t="shared" ref="W28" si="42">SUM(W26:W27)</f>
        <v>1.8935826771493844</v>
      </c>
      <c r="X28" s="301">
        <f t="shared" ref="X28" si="43">SUM(X26:X27)</f>
        <v>0.21000000000070349</v>
      </c>
      <c r="Y28" s="301">
        <f t="shared" si="33"/>
        <v>13.719999999999979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1.2255445712182427</v>
      </c>
      <c r="C35" s="300">
        <v>0.3418996561496625</v>
      </c>
      <c r="D35" s="300">
        <v>2.7683364593460883E-2</v>
      </c>
      <c r="E35" s="300">
        <f>SUM(B35:D35)</f>
        <v>1.5951275919613661</v>
      </c>
      <c r="F35" s="300"/>
      <c r="G35" s="300">
        <v>1.1066285477395792</v>
      </c>
      <c r="H35" s="300">
        <v>0.25033172321506186</v>
      </c>
      <c r="I35" s="300">
        <v>0.15891365364476759</v>
      </c>
      <c r="J35" s="300">
        <f>SUM(G35:I35)</f>
        <v>1.5158739245994086</v>
      </c>
      <c r="K35" s="300"/>
      <c r="L35" s="300">
        <v>1.2838418784837657</v>
      </c>
      <c r="M35" s="300">
        <v>0.25937061376783527</v>
      </c>
      <c r="N35" s="300">
        <v>8.9798543087009727E-2</v>
      </c>
      <c r="O35" s="300">
        <f>SUM(L35:N35)</f>
        <v>1.6330110353386107</v>
      </c>
      <c r="P35" s="300"/>
      <c r="Q35" s="300">
        <v>1.3610777558272513</v>
      </c>
      <c r="R35" s="300">
        <v>0.27691915113692772</v>
      </c>
      <c r="S35" s="300">
        <v>9.9580719993165576E-2</v>
      </c>
      <c r="T35" s="300">
        <f>SUM(Q35:S35)</f>
        <v>1.7375776269573446</v>
      </c>
      <c r="U35" s="300"/>
      <c r="V35" s="300">
        <v>1.2649564372186255</v>
      </c>
      <c r="W35" s="300">
        <v>0.26505045506807373</v>
      </c>
      <c r="X35" s="300">
        <v>0.10258666902265623</v>
      </c>
      <c r="Y35" s="300">
        <f>SUM(V35:X35)</f>
        <v>1.6325935613093554</v>
      </c>
    </row>
    <row r="36" spans="1:25" x14ac:dyDescent="0.2">
      <c r="A36" s="260" t="s">
        <v>364</v>
      </c>
      <c r="B36" s="300">
        <v>5.7882480202069653</v>
      </c>
      <c r="C36" s="300">
        <v>0.17721394706758337</v>
      </c>
      <c r="D36" s="300">
        <v>0.196410440764096</v>
      </c>
      <c r="E36" s="300">
        <f t="shared" ref="E36:E37" si="44">SUM(B36:D36)</f>
        <v>6.1618724080386444</v>
      </c>
      <c r="F36" s="300"/>
      <c r="G36" s="300">
        <v>5.4075496898820239</v>
      </c>
      <c r="H36" s="300">
        <v>0.12409789350354586</v>
      </c>
      <c r="I36" s="300">
        <v>0.42547849201502735</v>
      </c>
      <c r="J36" s="300">
        <f t="shared" ref="J36:J37" si="45">SUM(G36:I36)</f>
        <v>5.9571260754005966</v>
      </c>
      <c r="K36" s="300"/>
      <c r="L36" s="300">
        <v>4.9525709547400361</v>
      </c>
      <c r="M36" s="300">
        <v>0.18834231246264774</v>
      </c>
      <c r="N36" s="300">
        <v>0.1070756974586991</v>
      </c>
      <c r="O36" s="300">
        <f t="shared" ref="O36:O37" si="46">SUM(L36:N36)</f>
        <v>5.2479889646613822</v>
      </c>
      <c r="P36" s="300"/>
      <c r="Q36" s="300">
        <v>5.3356197267672547</v>
      </c>
      <c r="R36" s="300">
        <v>0.20827201649625202</v>
      </c>
      <c r="S36" s="300">
        <v>0.1165306297791367</v>
      </c>
      <c r="T36" s="300">
        <f t="shared" ref="T36:T37" si="47">SUM(Q36:S36)</f>
        <v>5.6604223730426435</v>
      </c>
      <c r="U36" s="300"/>
      <c r="V36" s="300">
        <v>5.1475478189149966</v>
      </c>
      <c r="W36" s="300">
        <v>0.21124479396762494</v>
      </c>
      <c r="X36" s="300">
        <v>0.11661382580801469</v>
      </c>
      <c r="Y36" s="300">
        <f t="shared" ref="Y36:Y37" si="48">SUM(V36:X36)</f>
        <v>5.4754064386906363</v>
      </c>
    </row>
    <row r="37" spans="1:25" x14ac:dyDescent="0.2">
      <c r="A37" s="264" t="s">
        <v>363</v>
      </c>
      <c r="B37" s="301">
        <f>SUM(B35:B36)</f>
        <v>7.0137925914252079</v>
      </c>
      <c r="C37" s="301">
        <f t="shared" ref="C37" si="49">SUM(C35:C36)</f>
        <v>0.51911360321724587</v>
      </c>
      <c r="D37" s="301">
        <f t="shared" ref="D37" si="50">SUM(D35:D36)</f>
        <v>0.22409380535755688</v>
      </c>
      <c r="E37" s="301">
        <f t="shared" si="44"/>
        <v>7.7570000000000103</v>
      </c>
      <c r="F37" s="301"/>
      <c r="G37" s="301">
        <f>SUM(G35:G36)</f>
        <v>6.5141782376216035</v>
      </c>
      <c r="H37" s="301">
        <f t="shared" ref="H37" si="51">SUM(H35:H36)</f>
        <v>0.37442961671860775</v>
      </c>
      <c r="I37" s="301">
        <f t="shared" ref="I37" si="52">SUM(I35:I36)</f>
        <v>0.58439214565979491</v>
      </c>
      <c r="J37" s="301">
        <f t="shared" si="45"/>
        <v>7.4730000000000061</v>
      </c>
      <c r="K37" s="301"/>
      <c r="L37" s="301">
        <f>SUM(L35:L36)</f>
        <v>6.2364128332238016</v>
      </c>
      <c r="M37" s="301">
        <f t="shared" ref="M37" si="53">SUM(M35:M36)</f>
        <v>0.44771292623048298</v>
      </c>
      <c r="N37" s="301">
        <f t="shared" ref="N37" si="54">SUM(N35:N36)</f>
        <v>0.19687424054570885</v>
      </c>
      <c r="O37" s="301">
        <f t="shared" si="46"/>
        <v>6.8809999999999931</v>
      </c>
      <c r="P37" s="301"/>
      <c r="Q37" s="301">
        <f>SUM(Q35:Q36)</f>
        <v>6.696697482594506</v>
      </c>
      <c r="R37" s="301">
        <f t="shared" ref="R37" si="55">SUM(R35:R36)</f>
        <v>0.48519116763317971</v>
      </c>
      <c r="S37" s="301">
        <f t="shared" ref="S37" si="56">SUM(S35:S36)</f>
        <v>0.21611134977230229</v>
      </c>
      <c r="T37" s="301">
        <f t="shared" si="47"/>
        <v>7.3979999999999881</v>
      </c>
      <c r="U37" s="301"/>
      <c r="V37" s="301">
        <f>SUM(V35:V36)</f>
        <v>6.4125042561336221</v>
      </c>
      <c r="W37" s="301">
        <f t="shared" ref="W37" si="57">SUM(W35:W36)</f>
        <v>0.47629524903569864</v>
      </c>
      <c r="X37" s="301">
        <f t="shared" ref="X37" si="58">SUM(X35:X36)</f>
        <v>0.21920049483067092</v>
      </c>
      <c r="Y37" s="301">
        <f t="shared" si="48"/>
        <v>7.1079999999999908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8.8837569146818254</v>
      </c>
      <c r="C44" s="300">
        <v>3.5676575841606106</v>
      </c>
      <c r="D44" s="300">
        <v>0.91523767600030692</v>
      </c>
      <c r="E44" s="300">
        <f>SUM(B44:D44)</f>
        <v>13.366652174842743</v>
      </c>
      <c r="F44" s="300"/>
      <c r="G44" s="300">
        <v>9.7168981353831008</v>
      </c>
      <c r="H44" s="300">
        <v>2.3878047915752796</v>
      </c>
      <c r="I44" s="300">
        <v>2.0764563902540996</v>
      </c>
      <c r="J44" s="300">
        <f>SUM(G44:I44)</f>
        <v>14.181159317212479</v>
      </c>
      <c r="K44" s="300"/>
      <c r="L44" s="300">
        <v>10.328665043349762</v>
      </c>
      <c r="M44" s="300">
        <v>2.4828444043186888</v>
      </c>
      <c r="N44" s="300">
        <v>1.4119191112189937</v>
      </c>
      <c r="O44" s="300">
        <f>SUM(L44:N44)</f>
        <v>14.223428558887445</v>
      </c>
      <c r="P44" s="300"/>
      <c r="Q44" s="300">
        <v>9.6253641472527036</v>
      </c>
      <c r="R44" s="300">
        <v>2.2999706858548574</v>
      </c>
      <c r="S44" s="300">
        <v>1.2313932400245391</v>
      </c>
      <c r="T44" s="300">
        <f>SUM(Q44:S44)</f>
        <v>13.156728073132101</v>
      </c>
      <c r="U44" s="300"/>
      <c r="V44" s="300">
        <v>8.984899312313674</v>
      </c>
      <c r="W44" s="300">
        <v>2.1488855974503012</v>
      </c>
      <c r="X44" s="300">
        <v>1.0724895031390818</v>
      </c>
      <c r="Y44" s="300">
        <f>SUM(V44:X44)</f>
        <v>12.206274412903056</v>
      </c>
    </row>
    <row r="45" spans="1:25" x14ac:dyDescent="0.2">
      <c r="A45" s="260" t="s">
        <v>364</v>
      </c>
      <c r="B45" s="300">
        <v>44.82895260072906</v>
      </c>
      <c r="C45" s="300">
        <v>1.4712432237518749</v>
      </c>
      <c r="D45" s="300">
        <v>4.2161520006763142</v>
      </c>
      <c r="E45" s="300">
        <f t="shared" ref="E45:E46" si="59">SUM(B45:D45)</f>
        <v>50.516347825157254</v>
      </c>
      <c r="F45" s="300"/>
      <c r="G45" s="300">
        <v>48.475372000369291</v>
      </c>
      <c r="H45" s="300">
        <v>1.3678519738900035</v>
      </c>
      <c r="I45" s="300">
        <v>3.671616708528195</v>
      </c>
      <c r="J45" s="300">
        <f t="shared" ref="J45:J46" si="60">SUM(G45:I45)</f>
        <v>53.514840682787494</v>
      </c>
      <c r="K45" s="300"/>
      <c r="L45" s="300">
        <v>45.047545897274929</v>
      </c>
      <c r="M45" s="300">
        <v>2.2021844054530688</v>
      </c>
      <c r="N45" s="300">
        <v>3.185841138384609</v>
      </c>
      <c r="O45" s="300">
        <f t="shared" ref="O45:O46" si="61">SUM(L45:N45)</f>
        <v>50.435571441112607</v>
      </c>
      <c r="P45" s="300"/>
      <c r="Q45" s="300">
        <v>41.322543198543862</v>
      </c>
      <c r="R45" s="300">
        <v>2.0612795699429536</v>
      </c>
      <c r="S45" s="300">
        <v>2.955449158381132</v>
      </c>
      <c r="T45" s="300">
        <f t="shared" ref="T45:T46" si="62">SUM(Q45:S45)</f>
        <v>46.339271926867951</v>
      </c>
      <c r="U45" s="300"/>
      <c r="V45" s="300">
        <v>37.404308508621504</v>
      </c>
      <c r="W45" s="300">
        <v>1.9144901256634297</v>
      </c>
      <c r="X45" s="300">
        <v>2.860926952811965</v>
      </c>
      <c r="Y45" s="300">
        <f t="shared" ref="Y45:Y46" si="63">SUM(V45:X45)</f>
        <v>42.179725587096897</v>
      </c>
    </row>
    <row r="46" spans="1:25" x14ac:dyDescent="0.2">
      <c r="A46" s="264" t="s">
        <v>363</v>
      </c>
      <c r="B46" s="301">
        <f>SUM(B44:B45)</f>
        <v>53.712709515410886</v>
      </c>
      <c r="C46" s="301">
        <f t="shared" ref="C46" si="64">SUM(C44:C45)</f>
        <v>5.0389008079124853</v>
      </c>
      <c r="D46" s="301">
        <f t="shared" ref="D46" si="65">SUM(D44:D45)</f>
        <v>5.1313896766766209</v>
      </c>
      <c r="E46" s="301">
        <f t="shared" si="59"/>
        <v>63.882999999999988</v>
      </c>
      <c r="F46" s="301"/>
      <c r="G46" s="301">
        <f>SUM(G44:G45)</f>
        <v>58.192270135752395</v>
      </c>
      <c r="H46" s="301">
        <f t="shared" ref="H46" si="66">SUM(H44:H45)</f>
        <v>3.7556567654652833</v>
      </c>
      <c r="I46" s="301">
        <f t="shared" ref="I46" si="67">SUM(I44:I45)</f>
        <v>5.7480730987822941</v>
      </c>
      <c r="J46" s="301">
        <f t="shared" si="60"/>
        <v>67.69599999999997</v>
      </c>
      <c r="K46" s="301"/>
      <c r="L46" s="301">
        <f>SUM(L44:L45)</f>
        <v>55.376210940624688</v>
      </c>
      <c r="M46" s="301">
        <f t="shared" ref="M46" si="68">SUM(M44:M45)</f>
        <v>4.6850288097717581</v>
      </c>
      <c r="N46" s="301">
        <f t="shared" ref="N46" si="69">SUM(N44:N45)</f>
        <v>4.5977602496036027</v>
      </c>
      <c r="O46" s="301">
        <f t="shared" si="61"/>
        <v>64.659000000000049</v>
      </c>
      <c r="P46" s="301"/>
      <c r="Q46" s="301">
        <f>SUM(Q44:Q45)</f>
        <v>50.947907345796565</v>
      </c>
      <c r="R46" s="301">
        <f t="shared" ref="R46" si="70">SUM(R44:R45)</f>
        <v>4.3612502557978114</v>
      </c>
      <c r="S46" s="301">
        <f t="shared" ref="S46" si="71">SUM(S44:S45)</f>
        <v>4.1868423984056715</v>
      </c>
      <c r="T46" s="301">
        <f t="shared" si="62"/>
        <v>59.496000000000052</v>
      </c>
      <c r="U46" s="301"/>
      <c r="V46" s="301">
        <f>SUM(V44:V45)</f>
        <v>46.389207820935177</v>
      </c>
      <c r="W46" s="301">
        <f t="shared" ref="W46" si="72">SUM(W44:W45)</f>
        <v>4.0633757231137313</v>
      </c>
      <c r="X46" s="301">
        <f t="shared" ref="X46" si="73">SUM(X44:X45)</f>
        <v>3.9334164559510469</v>
      </c>
      <c r="Y46" s="301">
        <f t="shared" si="63"/>
        <v>54.385999999999953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0.52566990940436598</v>
      </c>
      <c r="C53" s="300">
        <v>0.14404745284808726</v>
      </c>
      <c r="D53" s="300">
        <v>1.8780632704864326E-4</v>
      </c>
      <c r="E53" s="300">
        <f>SUM(B53:D53)</f>
        <v>0.66990516857950189</v>
      </c>
      <c r="F53" s="300"/>
      <c r="G53" s="300">
        <v>0.62547624956520842</v>
      </c>
      <c r="H53" s="300">
        <v>0.13131116295529083</v>
      </c>
      <c r="I53" s="300">
        <v>1.2949818831780837E-4</v>
      </c>
      <c r="J53" s="300">
        <f>SUM(G53:I53)</f>
        <v>0.75691691070881695</v>
      </c>
      <c r="K53" s="300"/>
      <c r="L53" s="300">
        <v>0.47893041162852468</v>
      </c>
      <c r="M53" s="300">
        <v>0.1536490476512086</v>
      </c>
      <c r="N53" s="300">
        <v>0</v>
      </c>
      <c r="O53" s="300">
        <f>SUM(L53:N53)</f>
        <v>0.63257945927973325</v>
      </c>
      <c r="P53" s="300"/>
      <c r="Q53" s="300">
        <v>0.46755120165662495</v>
      </c>
      <c r="R53" s="300">
        <v>0.14855654226471723</v>
      </c>
      <c r="S53" s="300">
        <v>0</v>
      </c>
      <c r="T53" s="300">
        <f>SUM(Q53:S53)</f>
        <v>0.61610774392134215</v>
      </c>
      <c r="U53" s="300"/>
      <c r="V53" s="300">
        <v>0.47043319049749183</v>
      </c>
      <c r="W53" s="300">
        <v>0.14657096481081716</v>
      </c>
      <c r="X53" s="300">
        <v>0</v>
      </c>
      <c r="Y53" s="300">
        <f>SUM(V53:X53)</f>
        <v>0.61700415530830899</v>
      </c>
    </row>
    <row r="54" spans="1:25" x14ac:dyDescent="0.2">
      <c r="A54" s="260" t="s">
        <v>364</v>
      </c>
      <c r="B54" s="300">
        <v>1.6190783454556139</v>
      </c>
      <c r="C54" s="300">
        <v>4.3946680529250139E-2</v>
      </c>
      <c r="D54" s="300">
        <v>0.19606980543562944</v>
      </c>
      <c r="E54" s="300">
        <f t="shared" ref="E54:E55" si="74">SUM(B54:D54)</f>
        <v>1.8590948314204934</v>
      </c>
      <c r="F54" s="300"/>
      <c r="G54" s="300">
        <v>1.7111890604029534</v>
      </c>
      <c r="H54" s="300">
        <v>3.6777485482085599E-2</v>
      </c>
      <c r="I54" s="300">
        <v>0.10411654340614666</v>
      </c>
      <c r="J54" s="300">
        <f t="shared" ref="J54:J55" si="75">SUM(G54:I54)</f>
        <v>1.8520830892911857</v>
      </c>
      <c r="K54" s="300"/>
      <c r="L54" s="300">
        <v>1.8170294679474486</v>
      </c>
      <c r="M54" s="300">
        <v>3.5391072772821802E-2</v>
      </c>
      <c r="N54" s="300">
        <v>0</v>
      </c>
      <c r="O54" s="300">
        <f t="shared" ref="O54:O55" si="76">SUM(L54:N54)</f>
        <v>1.8524205407202703</v>
      </c>
      <c r="P54" s="300"/>
      <c r="Q54" s="300">
        <v>1.7460603614006298</v>
      </c>
      <c r="R54" s="300">
        <v>3.4831894678027824E-2</v>
      </c>
      <c r="S54" s="300">
        <v>0</v>
      </c>
      <c r="T54" s="300">
        <f t="shared" ref="T54:T55" si="77">SUM(Q54:S54)</f>
        <v>1.7808922560786575</v>
      </c>
      <c r="U54" s="300"/>
      <c r="V54" s="300">
        <v>1.7016904298101452</v>
      </c>
      <c r="W54" s="300">
        <v>3.5305414881547044E-2</v>
      </c>
      <c r="X54" s="300">
        <v>0</v>
      </c>
      <c r="Y54" s="300">
        <f t="shared" ref="Y54:Y55" si="78">SUM(V54:X54)</f>
        <v>1.7369958446916922</v>
      </c>
    </row>
    <row r="55" spans="1:25" x14ac:dyDescent="0.2">
      <c r="A55" s="264" t="s">
        <v>363</v>
      </c>
      <c r="B55" s="301">
        <f>SUM(B53:B54)</f>
        <v>2.1447482548599801</v>
      </c>
      <c r="C55" s="301">
        <f t="shared" ref="C55" si="79">SUM(C53:C54)</f>
        <v>0.18799413337733739</v>
      </c>
      <c r="D55" s="301">
        <f t="shared" ref="D55" si="80">SUM(D53:D54)</f>
        <v>0.19625761176267809</v>
      </c>
      <c r="E55" s="301">
        <f t="shared" si="74"/>
        <v>2.5289999999999955</v>
      </c>
      <c r="F55" s="301"/>
      <c r="G55" s="301">
        <f>SUM(G53:G54)</f>
        <v>2.3366653099681618</v>
      </c>
      <c r="H55" s="301">
        <f t="shared" ref="H55" si="81">SUM(H53:H54)</f>
        <v>0.16808864843737642</v>
      </c>
      <c r="I55" s="301">
        <f t="shared" ref="I55" si="82">SUM(I53:I54)</f>
        <v>0.10424604159446448</v>
      </c>
      <c r="J55" s="301">
        <f t="shared" si="75"/>
        <v>2.6090000000000027</v>
      </c>
      <c r="K55" s="301"/>
      <c r="L55" s="301">
        <f>SUM(L53:L54)</f>
        <v>2.2959598795759733</v>
      </c>
      <c r="M55" s="301">
        <f t="shared" ref="M55" si="83">SUM(M53:M54)</f>
        <v>0.1890401204240304</v>
      </c>
      <c r="N55" s="301">
        <f t="shared" ref="N55" si="84">SUM(N53:N54)</f>
        <v>0</v>
      </c>
      <c r="O55" s="301">
        <f t="shared" si="76"/>
        <v>2.4850000000000039</v>
      </c>
      <c r="P55" s="301"/>
      <c r="Q55" s="301">
        <f>SUM(Q53:Q54)</f>
        <v>2.2136115630572548</v>
      </c>
      <c r="R55" s="301">
        <f t="shared" ref="R55" si="85">SUM(R53:R54)</f>
        <v>0.18338843694274506</v>
      </c>
      <c r="S55" s="301">
        <f t="shared" ref="S55" si="86">SUM(S53:S54)</f>
        <v>0</v>
      </c>
      <c r="T55" s="301">
        <f t="shared" si="77"/>
        <v>2.3969999999999998</v>
      </c>
      <c r="U55" s="301"/>
      <c r="V55" s="301">
        <f>SUM(V53:V54)</f>
        <v>2.1721236203076368</v>
      </c>
      <c r="W55" s="301">
        <f t="shared" ref="W55" si="87">SUM(W53:W54)</f>
        <v>0.1818763796923642</v>
      </c>
      <c r="X55" s="301">
        <f t="shared" ref="X55" si="88">SUM(X53:X54)</f>
        <v>0</v>
      </c>
      <c r="Y55" s="301">
        <f t="shared" si="78"/>
        <v>2.354000000000001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0.78404354881338267</v>
      </c>
      <c r="C62" s="300">
        <v>0.40011860968516588</v>
      </c>
      <c r="D62" s="300">
        <v>0</v>
      </c>
      <c r="E62" s="300">
        <f>SUM(B62:D62)</f>
        <v>1.1841621584985487</v>
      </c>
      <c r="F62" s="300"/>
      <c r="G62" s="300">
        <v>0.80974509313732246</v>
      </c>
      <c r="H62" s="300">
        <v>0.36139034431302747</v>
      </c>
      <c r="I62" s="300">
        <v>0</v>
      </c>
      <c r="J62" s="300">
        <f>SUM(G62:I62)</f>
        <v>1.17113543745035</v>
      </c>
      <c r="K62" s="300"/>
      <c r="L62" s="300">
        <v>0.81341106073253366</v>
      </c>
      <c r="M62" s="300">
        <v>0.28007398005536943</v>
      </c>
      <c r="N62" s="300">
        <v>1.772620126894095E-2</v>
      </c>
      <c r="O62" s="300">
        <f>SUM(L62:N62)</f>
        <v>1.1112112420568441</v>
      </c>
      <c r="P62" s="300"/>
      <c r="Q62" s="300">
        <v>0.85833204358450466</v>
      </c>
      <c r="R62" s="300">
        <v>0.28817327107145657</v>
      </c>
      <c r="S62" s="300">
        <v>1.7679341783183887E-2</v>
      </c>
      <c r="T62" s="300">
        <f>SUM(Q62:S62)</f>
        <v>1.1641846564391451</v>
      </c>
      <c r="U62" s="300"/>
      <c r="V62" s="300">
        <v>0.93653913195010774</v>
      </c>
      <c r="W62" s="300">
        <v>0.29810963918294842</v>
      </c>
      <c r="X62" s="300">
        <v>1.7587589332317872E-2</v>
      </c>
      <c r="Y62" s="300">
        <f>SUM(V62:X62)</f>
        <v>1.2522363604653739</v>
      </c>
    </row>
    <row r="63" spans="1:25" x14ac:dyDescent="0.2">
      <c r="A63" s="260" t="s">
        <v>364</v>
      </c>
      <c r="B63" s="300">
        <v>3.2481804165612735</v>
      </c>
      <c r="C63" s="300">
        <v>0.38954774141567666</v>
      </c>
      <c r="D63" s="300">
        <v>0.16710968352449782</v>
      </c>
      <c r="E63" s="300">
        <f t="shared" ref="E63:E64" si="89">SUM(B63:D63)</f>
        <v>3.8048378415014481</v>
      </c>
      <c r="F63" s="300"/>
      <c r="G63" s="300">
        <v>3.8461782684690973</v>
      </c>
      <c r="H63" s="300">
        <v>0.19345143047385707</v>
      </c>
      <c r="I63" s="300">
        <v>0.1242348636066985</v>
      </c>
      <c r="J63" s="300">
        <f t="shared" ref="J63:J64" si="90">SUM(G63:I63)</f>
        <v>4.1638645625496533</v>
      </c>
      <c r="K63" s="300"/>
      <c r="L63" s="300">
        <v>3.5394792384532248</v>
      </c>
      <c r="M63" s="300">
        <v>7.866001813255355E-2</v>
      </c>
      <c r="N63" s="300">
        <v>0.15864950135738701</v>
      </c>
      <c r="O63" s="300">
        <f t="shared" ref="O63:O64" si="91">SUM(L63:N63)</f>
        <v>3.7767887579431654</v>
      </c>
      <c r="P63" s="300"/>
      <c r="Q63" s="300">
        <v>3.5701220813918875</v>
      </c>
      <c r="R63" s="300">
        <v>7.9999021570218487E-2</v>
      </c>
      <c r="S63" s="300">
        <v>0.15469424059875841</v>
      </c>
      <c r="T63" s="300">
        <f t="shared" ref="T63:T64" si="92">SUM(Q63:S63)</f>
        <v>3.8048153435608643</v>
      </c>
      <c r="U63" s="300"/>
      <c r="V63" s="300">
        <v>3.5674226512168437</v>
      </c>
      <c r="W63" s="300">
        <v>8.1562445529487562E-2</v>
      </c>
      <c r="X63" s="300">
        <v>0.14377854278829294</v>
      </c>
      <c r="Y63" s="300">
        <f t="shared" ref="Y63:Y64" si="93">SUM(V63:X63)</f>
        <v>3.7927636395346243</v>
      </c>
    </row>
    <row r="64" spans="1:25" x14ac:dyDescent="0.2">
      <c r="A64" s="264" t="s">
        <v>363</v>
      </c>
      <c r="B64" s="301">
        <f>SUM(B62:B63)</f>
        <v>4.0322239653746559</v>
      </c>
      <c r="C64" s="301">
        <f t="shared" ref="C64" si="94">SUM(C62:C63)</f>
        <v>0.7896663511008426</v>
      </c>
      <c r="D64" s="301">
        <f t="shared" ref="D64" si="95">SUM(D62:D63)</f>
        <v>0.16710968352449782</v>
      </c>
      <c r="E64" s="301">
        <f t="shared" si="89"/>
        <v>4.9889999999999954</v>
      </c>
      <c r="F64" s="301"/>
      <c r="G64" s="301">
        <f>SUM(G62:G63)</f>
        <v>4.65592336160642</v>
      </c>
      <c r="H64" s="301">
        <f t="shared" ref="H64" si="96">SUM(H62:H63)</f>
        <v>0.55484177478688457</v>
      </c>
      <c r="I64" s="301">
        <f t="shared" ref="I64" si="97">SUM(I62:I63)</f>
        <v>0.1242348636066985</v>
      </c>
      <c r="J64" s="301">
        <f t="shared" si="90"/>
        <v>5.3350000000000026</v>
      </c>
      <c r="K64" s="301"/>
      <c r="L64" s="301">
        <f>SUM(L62:L63)</f>
        <v>4.3528902991857583</v>
      </c>
      <c r="M64" s="301">
        <f t="shared" ref="M64" si="98">SUM(M62:M63)</f>
        <v>0.35873399818792295</v>
      </c>
      <c r="N64" s="301">
        <f t="shared" ref="N64" si="99">SUM(N62:N63)</f>
        <v>0.17637570262632796</v>
      </c>
      <c r="O64" s="301">
        <f t="shared" si="91"/>
        <v>4.8880000000000097</v>
      </c>
      <c r="P64" s="301"/>
      <c r="Q64" s="301">
        <f>SUM(Q62:Q63)</f>
        <v>4.4284541249763922</v>
      </c>
      <c r="R64" s="301">
        <f t="shared" ref="R64" si="100">SUM(R62:R63)</f>
        <v>0.36817229264167506</v>
      </c>
      <c r="S64" s="301">
        <f t="shared" ref="S64" si="101">SUM(S62:S63)</f>
        <v>0.17237358238194231</v>
      </c>
      <c r="T64" s="301">
        <f t="shared" si="92"/>
        <v>4.9690000000000092</v>
      </c>
      <c r="U64" s="301"/>
      <c r="V64" s="301">
        <f>SUM(V62:V63)</f>
        <v>4.5039617831669512</v>
      </c>
      <c r="W64" s="301">
        <f t="shared" ref="W64" si="102">SUM(W62:W63)</f>
        <v>0.37967208471243596</v>
      </c>
      <c r="X64" s="301">
        <f t="shared" ref="X64" si="103">SUM(X62:X63)</f>
        <v>0.16136613212061082</v>
      </c>
      <c r="Y64" s="301">
        <f t="shared" si="93"/>
        <v>5.0449999999999982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3.6099609449944667</v>
      </c>
      <c r="C71" s="300">
        <v>2.3713074666682399</v>
      </c>
      <c r="D71" s="300">
        <v>0.41043186541624527</v>
      </c>
      <c r="E71" s="300">
        <f>SUM(B71:D71)</f>
        <v>6.3917002770789519</v>
      </c>
      <c r="F71" s="300"/>
      <c r="G71" s="300">
        <v>4.3902452452965939</v>
      </c>
      <c r="H71" s="300">
        <v>2.4092781415950624</v>
      </c>
      <c r="I71" s="300">
        <v>1.1163498888828891</v>
      </c>
      <c r="J71" s="300">
        <f>SUM(G71:I71)</f>
        <v>7.9158732757745458</v>
      </c>
      <c r="K71" s="300"/>
      <c r="L71" s="300">
        <v>4.3907186357162171</v>
      </c>
      <c r="M71" s="300">
        <v>2.6899082581984572</v>
      </c>
      <c r="N71" s="300">
        <v>0.4664910437517189</v>
      </c>
      <c r="O71" s="300">
        <f>SUM(L71:N71)</f>
        <v>7.5471179376663935</v>
      </c>
      <c r="P71" s="300"/>
      <c r="Q71" s="300">
        <v>4.4448076301794046</v>
      </c>
      <c r="R71" s="300">
        <v>2.7411602888196294</v>
      </c>
      <c r="S71" s="300">
        <v>0.47446256320534974</v>
      </c>
      <c r="T71" s="300">
        <f>SUM(Q71:S71)</f>
        <v>7.6604304822043838</v>
      </c>
      <c r="U71" s="300"/>
      <c r="V71" s="300">
        <v>4.6728188817012901</v>
      </c>
      <c r="W71" s="300">
        <v>2.9134533385107377</v>
      </c>
      <c r="X71" s="300">
        <v>0.51264271861901445</v>
      </c>
      <c r="Y71" s="300">
        <f>SUM(V71:X71)</f>
        <v>8.098914938831042</v>
      </c>
    </row>
    <row r="72" spans="1:25" x14ac:dyDescent="0.2">
      <c r="A72" s="260" t="s">
        <v>364</v>
      </c>
      <c r="B72" s="300">
        <v>25.6265839011884</v>
      </c>
      <c r="C72" s="300">
        <v>1.1349533264258247</v>
      </c>
      <c r="D72" s="300">
        <v>14.652762495306769</v>
      </c>
      <c r="E72" s="300">
        <f t="shared" ref="E72:E73" si="104">SUM(B72:D72)</f>
        <v>41.414299722920994</v>
      </c>
      <c r="F72" s="300"/>
      <c r="G72" s="300">
        <v>27.256115416410776</v>
      </c>
      <c r="H72" s="300">
        <v>1.1588383438192811</v>
      </c>
      <c r="I72" s="300">
        <v>17.527172963995369</v>
      </c>
      <c r="J72" s="300">
        <f t="shared" ref="J72:J73" si="105">SUM(G72:I72)</f>
        <v>45.942126724225425</v>
      </c>
      <c r="K72" s="300"/>
      <c r="L72" s="300">
        <v>26.121901659575261</v>
      </c>
      <c r="M72" s="300">
        <v>1.8614019154291246</v>
      </c>
      <c r="N72" s="300">
        <v>17.01357848732912</v>
      </c>
      <c r="O72" s="300">
        <f t="shared" ref="O72:O73" si="106">SUM(L72:N72)</f>
        <v>44.996882062333505</v>
      </c>
      <c r="P72" s="300"/>
      <c r="Q72" s="300">
        <v>25.997419127787985</v>
      </c>
      <c r="R72" s="300">
        <v>1.9105056558132607</v>
      </c>
      <c r="S72" s="300">
        <v>17.320644734194325</v>
      </c>
      <c r="T72" s="300">
        <f t="shared" ref="T72:T73" si="107">SUM(Q72:S72)</f>
        <v>45.22856951779557</v>
      </c>
      <c r="U72" s="300"/>
      <c r="V72" s="300">
        <v>26.109778009137546</v>
      </c>
      <c r="W72" s="300">
        <v>2.0533709257552033</v>
      </c>
      <c r="X72" s="300">
        <v>18.359936126276249</v>
      </c>
      <c r="Y72" s="300">
        <f t="shared" ref="Y72:Y73" si="108">SUM(V72:X72)</f>
        <v>46.523085061168999</v>
      </c>
    </row>
    <row r="73" spans="1:25" x14ac:dyDescent="0.2">
      <c r="A73" s="264" t="s">
        <v>363</v>
      </c>
      <c r="B73" s="301">
        <f>SUM(B71:B72)</f>
        <v>29.236544846182866</v>
      </c>
      <c r="C73" s="301">
        <f t="shared" ref="C73" si="109">SUM(C71:C72)</f>
        <v>3.5062607930940644</v>
      </c>
      <c r="D73" s="301">
        <f t="shared" ref="D73" si="110">SUM(D71:D72)</f>
        <v>15.063194360723013</v>
      </c>
      <c r="E73" s="301">
        <f t="shared" si="104"/>
        <v>47.805999999999941</v>
      </c>
      <c r="F73" s="301"/>
      <c r="G73" s="301">
        <f>SUM(G71:G72)</f>
        <v>31.646360661707369</v>
      </c>
      <c r="H73" s="301">
        <f t="shared" ref="H73" si="111">SUM(H71:H72)</f>
        <v>3.5681164854143432</v>
      </c>
      <c r="I73" s="301">
        <f t="shared" ref="I73" si="112">SUM(I71:I72)</f>
        <v>18.643522852878259</v>
      </c>
      <c r="J73" s="301">
        <f t="shared" si="105"/>
        <v>53.857999999999976</v>
      </c>
      <c r="K73" s="301"/>
      <c r="L73" s="301">
        <f>SUM(L71:L72)</f>
        <v>30.512620295291477</v>
      </c>
      <c r="M73" s="301">
        <f t="shared" ref="M73" si="113">SUM(M71:M72)</f>
        <v>4.5513101736275816</v>
      </c>
      <c r="N73" s="301">
        <f t="shared" ref="N73" si="114">SUM(N71:N72)</f>
        <v>17.48006953108084</v>
      </c>
      <c r="O73" s="301">
        <f t="shared" si="106"/>
        <v>52.543999999999897</v>
      </c>
      <c r="P73" s="301"/>
      <c r="Q73" s="301">
        <f>SUM(Q71:Q72)</f>
        <v>30.44222675796739</v>
      </c>
      <c r="R73" s="301">
        <f t="shared" ref="R73" si="115">SUM(R71:R72)</f>
        <v>4.6516659446328905</v>
      </c>
      <c r="S73" s="301">
        <f t="shared" ref="S73" si="116">SUM(S71:S72)</f>
        <v>17.795107297399674</v>
      </c>
      <c r="T73" s="301">
        <f t="shared" si="107"/>
        <v>52.888999999999953</v>
      </c>
      <c r="U73" s="301"/>
      <c r="V73" s="301">
        <f>SUM(V71:V72)</f>
        <v>30.782596890838835</v>
      </c>
      <c r="W73" s="301">
        <f t="shared" ref="W73" si="117">SUM(W71:W72)</f>
        <v>4.9668242642659415</v>
      </c>
      <c r="X73" s="301">
        <f t="shared" ref="X73" si="118">SUM(X71:X72)</f>
        <v>18.872578844895262</v>
      </c>
      <c r="Y73" s="301">
        <f t="shared" si="108"/>
        <v>54.622000000000043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21.167185864361151</v>
      </c>
      <c r="C80" s="300">
        <v>27.64163887853816</v>
      </c>
      <c r="D80" s="300">
        <v>2.3999519908416107</v>
      </c>
      <c r="E80" s="300">
        <f>SUM(B80:D80)</f>
        <v>51.208776733740919</v>
      </c>
      <c r="F80" s="300"/>
      <c r="G80" s="300">
        <v>26.517564221354991</v>
      </c>
      <c r="H80" s="300">
        <v>30.650531029154305</v>
      </c>
      <c r="I80" s="300">
        <v>2.8178772228924513</v>
      </c>
      <c r="J80" s="300">
        <f>SUM(G80:I80)</f>
        <v>59.985972473401745</v>
      </c>
      <c r="K80" s="300"/>
      <c r="L80" s="300">
        <v>24.629185920027201</v>
      </c>
      <c r="M80" s="300">
        <v>29.842952615436385</v>
      </c>
      <c r="N80" s="300">
        <v>3.3928828536105877</v>
      </c>
      <c r="O80" s="300">
        <f>SUM(L80:N80)</f>
        <v>57.865021389074172</v>
      </c>
      <c r="P80" s="300"/>
      <c r="Q80" s="300">
        <v>25.762247958737497</v>
      </c>
      <c r="R80" s="300">
        <v>28.955582567216183</v>
      </c>
      <c r="S80" s="300">
        <v>3.5255983305519067</v>
      </c>
      <c r="T80" s="300">
        <f>SUM(Q80:S80)</f>
        <v>58.243428856505588</v>
      </c>
      <c r="U80" s="300"/>
      <c r="V80" s="300">
        <v>27.844997124183003</v>
      </c>
      <c r="W80" s="300">
        <v>27.172885476336454</v>
      </c>
      <c r="X80" s="300">
        <v>3.7988919228927647</v>
      </c>
      <c r="Y80" s="300">
        <f>SUM(V80:X80)</f>
        <v>58.816774523412221</v>
      </c>
    </row>
    <row r="81" spans="1:25" x14ac:dyDescent="0.2">
      <c r="A81" s="260" t="s">
        <v>364</v>
      </c>
      <c r="B81" s="300">
        <v>39.930996126118721</v>
      </c>
      <c r="C81" s="300">
        <v>12.944475468988575</v>
      </c>
      <c r="D81" s="300">
        <v>6.6627516711519519</v>
      </c>
      <c r="E81" s="300">
        <f t="shared" ref="E81:E82" si="119">SUM(B81:D81)</f>
        <v>59.538223266259251</v>
      </c>
      <c r="F81" s="300"/>
      <c r="G81" s="300">
        <v>42.453650545522102</v>
      </c>
      <c r="H81" s="300">
        <v>13.523083433202023</v>
      </c>
      <c r="I81" s="300">
        <v>5.9142935478743164</v>
      </c>
      <c r="J81" s="300">
        <f t="shared" ref="J81:J82" si="120">SUM(G81:I81)</f>
        <v>61.891027526598442</v>
      </c>
      <c r="K81" s="300"/>
      <c r="L81" s="300">
        <v>39.229094221200228</v>
      </c>
      <c r="M81" s="300">
        <v>14.171217702532422</v>
      </c>
      <c r="N81" s="300">
        <v>5.6506666871930271</v>
      </c>
      <c r="O81" s="300">
        <f t="shared" ref="O81:O82" si="121">SUM(L81:N81)</f>
        <v>59.050978610925682</v>
      </c>
      <c r="P81" s="300"/>
      <c r="Q81" s="300">
        <v>39.925889894502312</v>
      </c>
      <c r="R81" s="300">
        <v>14.275730903512557</v>
      </c>
      <c r="S81" s="300">
        <v>5.7329503454796278</v>
      </c>
      <c r="T81" s="300">
        <f t="shared" ref="T81:T82" si="122">SUM(Q81:S81)</f>
        <v>59.934571143494502</v>
      </c>
      <c r="U81" s="300"/>
      <c r="V81" s="300">
        <v>40.889727481897161</v>
      </c>
      <c r="W81" s="300">
        <v>14.486628008225331</v>
      </c>
      <c r="X81" s="300">
        <v>5.8718699864653745</v>
      </c>
      <c r="Y81" s="300">
        <f t="shared" ref="Y81:Y82" si="123">SUM(V81:X81)</f>
        <v>61.248225476587869</v>
      </c>
    </row>
    <row r="82" spans="1:25" x14ac:dyDescent="0.2">
      <c r="A82" s="264" t="s">
        <v>363</v>
      </c>
      <c r="B82" s="301">
        <f>SUM(B80:B81)</f>
        <v>61.098181990479873</v>
      </c>
      <c r="C82" s="301">
        <f t="shared" ref="C82" si="124">SUM(C80:C81)</f>
        <v>40.586114347526731</v>
      </c>
      <c r="D82" s="301">
        <f t="shared" ref="D82" si="125">SUM(D80:D81)</f>
        <v>9.062703661993563</v>
      </c>
      <c r="E82" s="301">
        <f t="shared" si="119"/>
        <v>110.74700000000017</v>
      </c>
      <c r="F82" s="301"/>
      <c r="G82" s="301">
        <f>SUM(G80:G81)</f>
        <v>68.971214766877097</v>
      </c>
      <c r="H82" s="301">
        <f t="shared" ref="H82" si="126">SUM(H80:H81)</f>
        <v>44.173614462356326</v>
      </c>
      <c r="I82" s="301">
        <f t="shared" ref="I82" si="127">SUM(I80:I81)</f>
        <v>8.7321707707667677</v>
      </c>
      <c r="J82" s="301">
        <f t="shared" si="120"/>
        <v>121.87700000000019</v>
      </c>
      <c r="K82" s="301"/>
      <c r="L82" s="301">
        <f>SUM(L80:L81)</f>
        <v>63.858280141227425</v>
      </c>
      <c r="M82" s="301">
        <f t="shared" ref="M82" si="128">SUM(M80:M81)</f>
        <v>44.014170317968805</v>
      </c>
      <c r="N82" s="301">
        <f t="shared" ref="N82" si="129">SUM(N80:N81)</f>
        <v>9.043549540803614</v>
      </c>
      <c r="O82" s="301">
        <f t="shared" si="121"/>
        <v>116.91599999999984</v>
      </c>
      <c r="P82" s="301"/>
      <c r="Q82" s="301">
        <f>SUM(Q80:Q81)</f>
        <v>65.688137853239809</v>
      </c>
      <c r="R82" s="301">
        <f t="shared" ref="R82" si="130">SUM(R80:R81)</f>
        <v>43.231313470728736</v>
      </c>
      <c r="S82" s="301">
        <f t="shared" ref="S82" si="131">SUM(S80:S81)</f>
        <v>9.2585486760315341</v>
      </c>
      <c r="T82" s="301">
        <f t="shared" si="122"/>
        <v>118.17800000000008</v>
      </c>
      <c r="U82" s="301"/>
      <c r="V82" s="301">
        <f>SUM(V80:V81)</f>
        <v>68.734724606080164</v>
      </c>
      <c r="W82" s="301">
        <f t="shared" ref="W82" si="132">SUM(W80:W81)</f>
        <v>41.659513484561785</v>
      </c>
      <c r="X82" s="301">
        <f t="shared" ref="X82" si="133">SUM(X80:X81)</f>
        <v>9.6707619093581396</v>
      </c>
      <c r="Y82" s="301">
        <f t="shared" si="123"/>
        <v>120.06500000000008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3.3747342634472961</v>
      </c>
      <c r="C89" s="300">
        <v>1.8170240475928485</v>
      </c>
      <c r="D89" s="300">
        <v>0.17815454082704466</v>
      </c>
      <c r="E89" s="300">
        <f>SUM(B89:D89)</f>
        <v>5.3699128518671895</v>
      </c>
      <c r="F89" s="300"/>
      <c r="G89" s="300">
        <v>4.4522071567858879</v>
      </c>
      <c r="H89" s="300">
        <v>2.9599891124515167</v>
      </c>
      <c r="I89" s="300">
        <v>0.47735102762883247</v>
      </c>
      <c r="J89" s="300">
        <f>SUM(G89:I89)</f>
        <v>7.8895472968662368</v>
      </c>
      <c r="K89" s="300"/>
      <c r="L89" s="300">
        <v>4.7827230171830344</v>
      </c>
      <c r="M89" s="300">
        <v>2.7743906990369545</v>
      </c>
      <c r="N89" s="300">
        <v>0.37258725456736924</v>
      </c>
      <c r="O89" s="300">
        <f>SUM(L89:N89)</f>
        <v>7.9297009707873585</v>
      </c>
      <c r="P89" s="300"/>
      <c r="Q89" s="300">
        <v>5.2857030118185717</v>
      </c>
      <c r="R89" s="300">
        <v>3.0849899160546563</v>
      </c>
      <c r="S89" s="300">
        <v>0.39271508328790899</v>
      </c>
      <c r="T89" s="300">
        <f>SUM(Q89:S89)</f>
        <v>8.7634080111611379</v>
      </c>
      <c r="U89" s="300"/>
      <c r="V89" s="300">
        <v>5.5734733327176693</v>
      </c>
      <c r="W89" s="300">
        <v>3.3741804111345268</v>
      </c>
      <c r="X89" s="300">
        <v>0.39617024505210036</v>
      </c>
      <c r="Y89" s="300">
        <f>SUM(V89:X89)</f>
        <v>9.3438239889042976</v>
      </c>
    </row>
    <row r="90" spans="1:25" x14ac:dyDescent="0.2">
      <c r="A90" s="260" t="s">
        <v>364</v>
      </c>
      <c r="B90" s="300">
        <v>15.652018427676051</v>
      </c>
      <c r="C90" s="300">
        <v>1.4763986562788287</v>
      </c>
      <c r="D90" s="300">
        <v>4.1086700641779705</v>
      </c>
      <c r="E90" s="300">
        <f t="shared" ref="E90:E91" si="134">SUM(B90:D90)</f>
        <v>21.237087148132851</v>
      </c>
      <c r="F90" s="300"/>
      <c r="G90" s="300">
        <v>18.935770744166039</v>
      </c>
      <c r="H90" s="300">
        <v>2.8910930878321492</v>
      </c>
      <c r="I90" s="300">
        <v>5.0725888711356006</v>
      </c>
      <c r="J90" s="300">
        <f t="shared" ref="J90:J91" si="135">SUM(G90:I90)</f>
        <v>26.89945270313379</v>
      </c>
      <c r="K90" s="300"/>
      <c r="L90" s="300">
        <v>18.789472410748122</v>
      </c>
      <c r="M90" s="300">
        <v>2.7531904051113569</v>
      </c>
      <c r="N90" s="300">
        <v>4.7656362133530985</v>
      </c>
      <c r="O90" s="300">
        <f t="shared" ref="O90:O91" si="136">SUM(L90:N90)</f>
        <v>26.308299029212577</v>
      </c>
      <c r="P90" s="300"/>
      <c r="Q90" s="300">
        <v>19.678655812132583</v>
      </c>
      <c r="R90" s="300">
        <v>2.8681244438041014</v>
      </c>
      <c r="S90" s="300">
        <v>5.1408117329022263</v>
      </c>
      <c r="T90" s="300">
        <f t="shared" ref="T90:T91" si="137">SUM(Q90:S90)</f>
        <v>27.687591988838911</v>
      </c>
      <c r="U90" s="300"/>
      <c r="V90" s="300">
        <v>19.368027311940914</v>
      </c>
      <c r="W90" s="300">
        <v>2.9816117138150551</v>
      </c>
      <c r="X90" s="300">
        <v>5.4585369853398111</v>
      </c>
      <c r="Y90" s="300">
        <f t="shared" ref="Y90:Y91" si="138">SUM(V90:X90)</f>
        <v>27.808176011095782</v>
      </c>
    </row>
    <row r="91" spans="1:25" x14ac:dyDescent="0.2">
      <c r="A91" s="264" t="s">
        <v>363</v>
      </c>
      <c r="B91" s="301">
        <f>SUM(B89:B90)</f>
        <v>19.026752691123349</v>
      </c>
      <c r="C91" s="301">
        <f t="shared" ref="C91" si="139">SUM(C89:C90)</f>
        <v>3.293422703871677</v>
      </c>
      <c r="D91" s="301">
        <f t="shared" ref="D91" si="140">SUM(D89:D90)</f>
        <v>4.2868246050050152</v>
      </c>
      <c r="E91" s="301">
        <f t="shared" si="134"/>
        <v>26.607000000000042</v>
      </c>
      <c r="F91" s="301"/>
      <c r="G91" s="301">
        <f>SUM(G89:G90)</f>
        <v>23.387977900951928</v>
      </c>
      <c r="H91" s="301">
        <f t="shared" ref="H91" si="141">SUM(H89:H90)</f>
        <v>5.851082200283666</v>
      </c>
      <c r="I91" s="301">
        <f t="shared" ref="I91" si="142">SUM(I89:I90)</f>
        <v>5.5499398987644328</v>
      </c>
      <c r="J91" s="301">
        <f t="shared" si="135"/>
        <v>34.78900000000003</v>
      </c>
      <c r="K91" s="301"/>
      <c r="L91" s="301">
        <f>SUM(L89:L90)</f>
        <v>23.572195427931156</v>
      </c>
      <c r="M91" s="301">
        <f t="shared" ref="M91" si="143">SUM(M89:M90)</f>
        <v>5.5275811041483109</v>
      </c>
      <c r="N91" s="301">
        <f t="shared" ref="N91" si="144">SUM(N89:N90)</f>
        <v>5.1382234679204677</v>
      </c>
      <c r="O91" s="301">
        <f t="shared" si="136"/>
        <v>34.237999999999936</v>
      </c>
      <c r="P91" s="301"/>
      <c r="Q91" s="301">
        <f>SUM(Q89:Q90)</f>
        <v>24.964358823951155</v>
      </c>
      <c r="R91" s="301">
        <f t="shared" ref="R91" si="145">SUM(R89:R90)</f>
        <v>5.9531143598587573</v>
      </c>
      <c r="S91" s="301">
        <f t="shared" ref="S91" si="146">SUM(S89:S90)</f>
        <v>5.5335268161901352</v>
      </c>
      <c r="T91" s="301">
        <f t="shared" si="137"/>
        <v>36.451000000000043</v>
      </c>
      <c r="U91" s="301"/>
      <c r="V91" s="301">
        <f>SUM(V89:V90)</f>
        <v>24.941500644658582</v>
      </c>
      <c r="W91" s="301">
        <f t="shared" ref="W91" si="147">SUM(W89:W90)</f>
        <v>6.3557921249495823</v>
      </c>
      <c r="X91" s="301">
        <f t="shared" ref="X91" si="148">SUM(X89:X90)</f>
        <v>5.8547072303919112</v>
      </c>
      <c r="Y91" s="301">
        <f t="shared" si="138"/>
        <v>37.152000000000072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9.4209136138474943</v>
      </c>
      <c r="C98" s="300">
        <v>16.390523132268314</v>
      </c>
      <c r="D98" s="300">
        <v>1.2882036689174963</v>
      </c>
      <c r="E98" s="300">
        <f>SUM(B98:D98)</f>
        <v>27.099640415033306</v>
      </c>
      <c r="F98" s="300"/>
      <c r="G98" s="300">
        <v>9.7516049982118389</v>
      </c>
      <c r="H98" s="300">
        <v>16.148447645534517</v>
      </c>
      <c r="I98" s="300">
        <v>0.60765434884933145</v>
      </c>
      <c r="J98" s="300">
        <f>SUM(G98:I98)</f>
        <v>26.507706992595686</v>
      </c>
      <c r="K98" s="300"/>
      <c r="L98" s="300">
        <v>8.5252564034322234</v>
      </c>
      <c r="M98" s="300">
        <v>16.294763660727423</v>
      </c>
      <c r="N98" s="300">
        <v>1.3569393574319</v>
      </c>
      <c r="O98" s="300">
        <f>SUM(L98:N98)</f>
        <v>26.176959421591548</v>
      </c>
      <c r="P98" s="300"/>
      <c r="Q98" s="300">
        <v>9.011435934517209</v>
      </c>
      <c r="R98" s="300">
        <v>17.225751781301064</v>
      </c>
      <c r="S98" s="300">
        <v>1.4645915545399744</v>
      </c>
      <c r="T98" s="300">
        <f>SUM(Q98:S98)</f>
        <v>27.701779270358248</v>
      </c>
      <c r="U98" s="300"/>
      <c r="V98" s="300">
        <v>10.147289366725326</v>
      </c>
      <c r="W98" s="300">
        <v>19.25886585109842</v>
      </c>
      <c r="X98" s="300">
        <v>1.6441734199826299</v>
      </c>
      <c r="Y98" s="300">
        <f>SUM(V98:X98)</f>
        <v>31.050328637806373</v>
      </c>
    </row>
    <row r="99" spans="1:25" x14ac:dyDescent="0.2">
      <c r="A99" s="260" t="s">
        <v>364</v>
      </c>
      <c r="B99" s="300">
        <v>11.478522204415565</v>
      </c>
      <c r="C99" s="300">
        <v>9.0246201179845009</v>
      </c>
      <c r="D99" s="300">
        <v>1.5292172625665954</v>
      </c>
      <c r="E99" s="300">
        <f t="shared" ref="E99:E100" si="149">SUM(B99:D99)</f>
        <v>22.032359584966663</v>
      </c>
      <c r="F99" s="300"/>
      <c r="G99" s="300">
        <v>10.458281679084017</v>
      </c>
      <c r="H99" s="300">
        <v>10.022392990912129</v>
      </c>
      <c r="I99" s="300">
        <v>1.1216183374081781</v>
      </c>
      <c r="J99" s="300">
        <f t="shared" ref="J99:J100" si="150">SUM(G99:I99)</f>
        <v>21.602293007404327</v>
      </c>
      <c r="K99" s="300"/>
      <c r="L99" s="300">
        <v>10.102447032746216</v>
      </c>
      <c r="M99" s="300">
        <v>9.8772161669681395</v>
      </c>
      <c r="N99" s="300">
        <v>1.4283773786941303</v>
      </c>
      <c r="O99" s="300">
        <f t="shared" ref="O99:O100" si="151">SUM(L99:N99)</f>
        <v>21.408040578408485</v>
      </c>
      <c r="P99" s="300"/>
      <c r="Q99" s="300">
        <v>10.70200827330353</v>
      </c>
      <c r="R99" s="300">
        <v>10.361038109041104</v>
      </c>
      <c r="S99" s="300">
        <v>1.5361743472971272</v>
      </c>
      <c r="T99" s="300">
        <f t="shared" ref="T99:T100" si="152">SUM(Q99:S99)</f>
        <v>22.599220729641761</v>
      </c>
      <c r="U99" s="300"/>
      <c r="V99" s="300">
        <v>12.166255267268298</v>
      </c>
      <c r="W99" s="300">
        <v>11.562782111142793</v>
      </c>
      <c r="X99" s="300">
        <v>1.7256339837825374</v>
      </c>
      <c r="Y99" s="300">
        <f t="shared" ref="Y99:Y100" si="153">SUM(V99:X99)</f>
        <v>25.454671362193629</v>
      </c>
    </row>
    <row r="100" spans="1:25" x14ac:dyDescent="0.2">
      <c r="A100" s="264" t="s">
        <v>363</v>
      </c>
      <c r="B100" s="301">
        <f>SUM(B98:B99)</f>
        <v>20.899435818263058</v>
      </c>
      <c r="C100" s="301">
        <f t="shared" ref="C100" si="154">SUM(C98:C99)</f>
        <v>25.415143250252815</v>
      </c>
      <c r="D100" s="301">
        <f t="shared" ref="D100" si="155">SUM(D98:D99)</f>
        <v>2.8174209314840919</v>
      </c>
      <c r="E100" s="301">
        <f t="shared" si="149"/>
        <v>49.131999999999962</v>
      </c>
      <c r="F100" s="301"/>
      <c r="G100" s="301">
        <f>SUM(G98:G99)</f>
        <v>20.209886677295856</v>
      </c>
      <c r="H100" s="301">
        <f t="shared" ref="H100" si="156">SUM(H98:H99)</f>
        <v>26.170840636446648</v>
      </c>
      <c r="I100" s="301">
        <f t="shared" ref="I100" si="157">SUM(I98:I99)</f>
        <v>1.7292726862575094</v>
      </c>
      <c r="J100" s="301">
        <f t="shared" si="150"/>
        <v>48.110000000000014</v>
      </c>
      <c r="K100" s="301"/>
      <c r="L100" s="301">
        <f>SUM(L98:L99)</f>
        <v>18.627703436178439</v>
      </c>
      <c r="M100" s="301">
        <f t="shared" ref="M100" si="158">SUM(M98:M99)</f>
        <v>26.171979827695562</v>
      </c>
      <c r="N100" s="301">
        <f t="shared" ref="N100" si="159">SUM(N98:N99)</f>
        <v>2.7853167361260303</v>
      </c>
      <c r="O100" s="301">
        <f t="shared" si="151"/>
        <v>47.585000000000029</v>
      </c>
      <c r="P100" s="301"/>
      <c r="Q100" s="301">
        <f>SUM(Q98:Q99)</f>
        <v>19.713444207820739</v>
      </c>
      <c r="R100" s="301">
        <f t="shared" ref="R100" si="160">SUM(R98:R99)</f>
        <v>27.586789890342168</v>
      </c>
      <c r="S100" s="301">
        <f t="shared" ref="S100" si="161">SUM(S98:S99)</f>
        <v>3.0007659018371013</v>
      </c>
      <c r="T100" s="301">
        <f t="shared" si="152"/>
        <v>50.301000000000002</v>
      </c>
      <c r="U100" s="301"/>
      <c r="V100" s="301">
        <f>SUM(V98:V99)</f>
        <v>22.313544633993622</v>
      </c>
      <c r="W100" s="301">
        <f t="shared" ref="W100" si="162">SUM(W98:W99)</f>
        <v>30.821647962241215</v>
      </c>
      <c r="X100" s="301">
        <f t="shared" ref="X100" si="163">SUM(X98:X99)</f>
        <v>3.3698074037651673</v>
      </c>
      <c r="Y100" s="301">
        <f t="shared" si="153"/>
        <v>56.505000000000003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0.4868011080278602</v>
      </c>
      <c r="C107" s="300">
        <v>0.37647756233010971</v>
      </c>
      <c r="D107" s="300">
        <v>0.14094847645488065</v>
      </c>
      <c r="E107" s="300">
        <f>SUM(B107:D107)</f>
        <v>1.0042271468128505</v>
      </c>
      <c r="F107" s="300"/>
      <c r="G107" s="300">
        <v>0.66172149453175411</v>
      </c>
      <c r="H107" s="300">
        <v>0.6188544999150436</v>
      </c>
      <c r="I107" s="300">
        <v>0.4029497495078147</v>
      </c>
      <c r="J107" s="300">
        <f>SUM(G107:I107)</f>
        <v>1.6835257439546123</v>
      </c>
      <c r="K107" s="300"/>
      <c r="L107" s="300">
        <v>0.67179134070928892</v>
      </c>
      <c r="M107" s="300">
        <v>0.46354821731830498</v>
      </c>
      <c r="N107" s="300">
        <v>0.2674973142439484</v>
      </c>
      <c r="O107" s="300">
        <f>SUM(L107:N107)</f>
        <v>1.4028368722715423</v>
      </c>
      <c r="P107" s="300"/>
      <c r="Q107" s="300">
        <v>0.6628433936239011</v>
      </c>
      <c r="R107" s="300">
        <v>0.46405135469548808</v>
      </c>
      <c r="S107" s="300">
        <v>0.26135664995548885</v>
      </c>
      <c r="T107" s="300">
        <f>SUM(Q107:S107)</f>
        <v>1.3882513982748781</v>
      </c>
      <c r="U107" s="300"/>
      <c r="V107" s="300">
        <v>0.68098816022536324</v>
      </c>
      <c r="W107" s="300">
        <v>0.47404863523467689</v>
      </c>
      <c r="X107" s="300">
        <v>0.25468543069908467</v>
      </c>
      <c r="Y107" s="300">
        <f>SUM(V107:X107)</f>
        <v>1.4097222261591247</v>
      </c>
    </row>
    <row r="108" spans="1:25" x14ac:dyDescent="0.2">
      <c r="A108" s="260" t="s">
        <v>364</v>
      </c>
      <c r="B108" s="300">
        <v>0.69195124653027729</v>
      </c>
      <c r="C108" s="300">
        <v>0.53956454293931633</v>
      </c>
      <c r="D108" s="300">
        <v>0.65025706371756054</v>
      </c>
      <c r="E108" s="300">
        <f t="shared" ref="E108:E109" si="164">SUM(B108:D108)</f>
        <v>1.881772853187154</v>
      </c>
      <c r="F108" s="300"/>
      <c r="G108" s="300">
        <v>1.2756251584408289</v>
      </c>
      <c r="H108" s="300">
        <v>0.30465754210435209</v>
      </c>
      <c r="I108" s="300">
        <v>0.73719155550020876</v>
      </c>
      <c r="J108" s="300">
        <f t="shared" ref="J108:J109" si="165">SUM(G108:I108)</f>
        <v>2.3174742560453896</v>
      </c>
      <c r="K108" s="300"/>
      <c r="L108" s="300">
        <v>1.2555548505656553</v>
      </c>
      <c r="M108" s="300">
        <v>0.42026583511041232</v>
      </c>
      <c r="N108" s="300">
        <v>0.30334244205239613</v>
      </c>
      <c r="O108" s="300">
        <f t="shared" ref="O108:O109" si="166">SUM(L108:N108)</f>
        <v>1.9791631277284636</v>
      </c>
      <c r="P108" s="300"/>
      <c r="Q108" s="300">
        <v>1.2332423912104591</v>
      </c>
      <c r="R108" s="300">
        <v>0.43502527784050554</v>
      </c>
      <c r="S108" s="300">
        <v>0.30148093267415471</v>
      </c>
      <c r="T108" s="300">
        <f t="shared" ref="T108:T109" si="167">SUM(Q108:S108)</f>
        <v>1.9697486017251193</v>
      </c>
      <c r="U108" s="300"/>
      <c r="V108" s="300">
        <v>1.2435859624149759</v>
      </c>
      <c r="W108" s="300">
        <v>0.47246522510025246</v>
      </c>
      <c r="X108" s="300">
        <v>0.31022658632564781</v>
      </c>
      <c r="Y108" s="300">
        <f t="shared" ref="Y108:Y109" si="168">SUM(V108:X108)</f>
        <v>2.0262777738408762</v>
      </c>
    </row>
    <row r="109" spans="1:25" x14ac:dyDescent="0.2">
      <c r="A109" s="264" t="s">
        <v>363</v>
      </c>
      <c r="B109" s="301">
        <f>SUM(B107:B108)</f>
        <v>1.1787523545581375</v>
      </c>
      <c r="C109" s="301">
        <f t="shared" ref="C109" si="169">SUM(C107:C108)</f>
        <v>0.91604210526942609</v>
      </c>
      <c r="D109" s="301">
        <f t="shared" ref="D109" si="170">SUM(D107:D108)</f>
        <v>0.79120554017244116</v>
      </c>
      <c r="E109" s="301">
        <f t="shared" si="164"/>
        <v>2.886000000000005</v>
      </c>
      <c r="F109" s="301"/>
      <c r="G109" s="301">
        <f>SUM(G107:G108)</f>
        <v>1.9373466529725829</v>
      </c>
      <c r="H109" s="301">
        <f t="shared" ref="H109" si="171">SUM(H107:H108)</f>
        <v>0.92351204201939563</v>
      </c>
      <c r="I109" s="301">
        <f t="shared" ref="I109" si="172">SUM(I107:I108)</f>
        <v>1.1401413050080236</v>
      </c>
      <c r="J109" s="301">
        <f t="shared" si="165"/>
        <v>4.0010000000000021</v>
      </c>
      <c r="K109" s="301"/>
      <c r="L109" s="301">
        <f>SUM(L107:L108)</f>
        <v>1.9273461912749443</v>
      </c>
      <c r="M109" s="301">
        <f t="shared" ref="M109" si="173">SUM(M107:M108)</f>
        <v>0.88381405242871725</v>
      </c>
      <c r="N109" s="301">
        <f t="shared" ref="N109" si="174">SUM(N107:N108)</f>
        <v>0.57083975629634454</v>
      </c>
      <c r="O109" s="301">
        <f t="shared" si="166"/>
        <v>3.3820000000000063</v>
      </c>
      <c r="P109" s="301"/>
      <c r="Q109" s="301">
        <f>SUM(Q107:Q108)</f>
        <v>1.8960857848343602</v>
      </c>
      <c r="R109" s="301">
        <f t="shared" ref="R109" si="175">SUM(R107:R108)</f>
        <v>0.89907663253599357</v>
      </c>
      <c r="S109" s="301">
        <f t="shared" ref="S109" si="176">SUM(S107:S108)</f>
        <v>0.56283758262964356</v>
      </c>
      <c r="T109" s="301">
        <f t="shared" si="167"/>
        <v>3.3579999999999974</v>
      </c>
      <c r="U109" s="301"/>
      <c r="V109" s="301">
        <f>SUM(V107:V108)</f>
        <v>1.924574122640339</v>
      </c>
      <c r="W109" s="301">
        <f t="shared" ref="W109" si="177">SUM(W107:W108)</f>
        <v>0.94651386033492935</v>
      </c>
      <c r="X109" s="301">
        <f t="shared" ref="X109" si="178">SUM(X107:X108)</f>
        <v>0.56491201702473248</v>
      </c>
      <c r="Y109" s="301">
        <f t="shared" si="168"/>
        <v>3.4360000000000008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3.2849586010998442</v>
      </c>
      <c r="C116" s="300">
        <v>1.2844099485341622</v>
      </c>
      <c r="D116" s="300">
        <v>0.13636246590585516</v>
      </c>
      <c r="E116" s="300">
        <f>SUM(B116:D116)</f>
        <v>4.705731015539862</v>
      </c>
      <c r="F116" s="300"/>
      <c r="G116" s="300">
        <v>2.0629742083231863</v>
      </c>
      <c r="H116" s="300">
        <v>1.3000530770899514</v>
      </c>
      <c r="I116" s="300">
        <v>4.8113622786051628E-2</v>
      </c>
      <c r="J116" s="300">
        <f>SUM(G116:I116)</f>
        <v>3.4111409081991892</v>
      </c>
      <c r="K116" s="300"/>
      <c r="L116" s="300">
        <v>2.3820244974904856</v>
      </c>
      <c r="M116" s="300">
        <v>0.63513043659622415</v>
      </c>
      <c r="N116" s="300">
        <v>9.8326996986935034E-2</v>
      </c>
      <c r="O116" s="300">
        <f>SUM(L116:N116)</f>
        <v>3.1154819310736448</v>
      </c>
      <c r="P116" s="300"/>
      <c r="Q116" s="300">
        <v>2.6635420364996341</v>
      </c>
      <c r="R116" s="300">
        <v>0.68456137471931211</v>
      </c>
      <c r="S116" s="300">
        <v>0.10891500385034258</v>
      </c>
      <c r="T116" s="300">
        <f>SUM(Q116:S116)</f>
        <v>3.4570184150692889</v>
      </c>
      <c r="U116" s="300"/>
      <c r="V116" s="300">
        <v>3.0586020722039895</v>
      </c>
      <c r="W116" s="300">
        <v>0.72795098410828341</v>
      </c>
      <c r="X116" s="300">
        <v>0.12045835597822546</v>
      </c>
      <c r="Y116" s="300">
        <f>SUM(V116:X116)</f>
        <v>3.907011412290498</v>
      </c>
    </row>
    <row r="117" spans="1:25" x14ac:dyDescent="0.2">
      <c r="A117" s="260" t="s">
        <v>364</v>
      </c>
      <c r="B117" s="300">
        <v>10.221149535969603</v>
      </c>
      <c r="C117" s="300">
        <v>0.67841741334357208</v>
      </c>
      <c r="D117" s="300">
        <v>0.91870203514697113</v>
      </c>
      <c r="E117" s="300">
        <f t="shared" ref="E117:E118" si="179">SUM(B117:D117)</f>
        <v>11.818268984460147</v>
      </c>
      <c r="F117" s="300"/>
      <c r="G117" s="300">
        <v>9.0580052778142122</v>
      </c>
      <c r="H117" s="300">
        <v>0.32973431587586249</v>
      </c>
      <c r="I117" s="300">
        <v>0.39311949811073155</v>
      </c>
      <c r="J117" s="300">
        <f t="shared" ref="J117:J118" si="180">SUM(G117:I117)</f>
        <v>9.7808590918008065</v>
      </c>
      <c r="K117" s="300"/>
      <c r="L117" s="300">
        <v>7.9145894737869167</v>
      </c>
      <c r="M117" s="300">
        <v>0.48918903974034411</v>
      </c>
      <c r="N117" s="300">
        <v>0.2757395553990909</v>
      </c>
      <c r="O117" s="300">
        <f t="shared" ref="O117:O118" si="181">SUM(L117:N117)</f>
        <v>8.6795180689263525</v>
      </c>
      <c r="P117" s="300"/>
      <c r="Q117" s="300">
        <v>8.584287253039335</v>
      </c>
      <c r="R117" s="300">
        <v>0.53862518595050257</v>
      </c>
      <c r="S117" s="300">
        <v>0.30806914594086998</v>
      </c>
      <c r="T117" s="300">
        <f t="shared" ref="T117:T118" si="182">SUM(Q117:S117)</f>
        <v>9.4309815849307075</v>
      </c>
      <c r="U117" s="300"/>
      <c r="V117" s="300">
        <v>9.349447439860807</v>
      </c>
      <c r="W117" s="300">
        <v>0.59776200884144681</v>
      </c>
      <c r="X117" s="300">
        <v>0.3467791390072153</v>
      </c>
      <c r="Y117" s="300">
        <f t="shared" ref="Y117:Y118" si="183">SUM(V117:X117)</f>
        <v>10.293988587709469</v>
      </c>
    </row>
    <row r="118" spans="1:25" x14ac:dyDescent="0.2">
      <c r="A118" s="264" t="s">
        <v>363</v>
      </c>
      <c r="B118" s="301">
        <f>SUM(B116:B117)</f>
        <v>13.506108137069447</v>
      </c>
      <c r="C118" s="301">
        <f t="shared" ref="C118" si="184">SUM(C116:C117)</f>
        <v>1.9628273618777343</v>
      </c>
      <c r="D118" s="301">
        <f t="shared" ref="D118" si="185">SUM(D116:D117)</f>
        <v>1.0550645010528263</v>
      </c>
      <c r="E118" s="301">
        <f t="shared" si="179"/>
        <v>16.524000000000008</v>
      </c>
      <c r="F118" s="301"/>
      <c r="G118" s="301">
        <f>SUM(G116:G117)</f>
        <v>11.120979486137399</v>
      </c>
      <c r="H118" s="301">
        <f t="shared" ref="H118" si="186">SUM(H116:H117)</f>
        <v>1.629787392965814</v>
      </c>
      <c r="I118" s="301">
        <f t="shared" ref="I118" si="187">SUM(I116:I117)</f>
        <v>0.44123312089678318</v>
      </c>
      <c r="J118" s="301">
        <f t="shared" si="180"/>
        <v>13.191999999999997</v>
      </c>
      <c r="K118" s="301"/>
      <c r="L118" s="301">
        <f>SUM(L116:L117)</f>
        <v>10.296613971277402</v>
      </c>
      <c r="M118" s="301">
        <f t="shared" ref="M118" si="188">SUM(M116:M117)</f>
        <v>1.1243194763365683</v>
      </c>
      <c r="N118" s="301">
        <f t="shared" ref="N118" si="189">SUM(N116:N117)</f>
        <v>0.37406655238602593</v>
      </c>
      <c r="O118" s="301">
        <f t="shared" si="181"/>
        <v>11.794999999999996</v>
      </c>
      <c r="P118" s="301"/>
      <c r="Q118" s="301">
        <f>SUM(Q116:Q117)</f>
        <v>11.24782928953897</v>
      </c>
      <c r="R118" s="301">
        <f t="shared" ref="R118" si="190">SUM(R116:R117)</f>
        <v>1.2231865606698147</v>
      </c>
      <c r="S118" s="301">
        <f t="shared" ref="S118" si="191">SUM(S116:S117)</f>
        <v>0.41698414979121257</v>
      </c>
      <c r="T118" s="301">
        <f t="shared" si="182"/>
        <v>12.887999999999998</v>
      </c>
      <c r="U118" s="301"/>
      <c r="V118" s="301">
        <f>SUM(V116:V117)</f>
        <v>12.408049512064796</v>
      </c>
      <c r="W118" s="301">
        <f t="shared" ref="W118" si="192">SUM(W116:W117)</f>
        <v>1.3257129929497302</v>
      </c>
      <c r="X118" s="301">
        <f t="shared" ref="X118" si="193">SUM(X116:X117)</f>
        <v>0.46723749498544076</v>
      </c>
      <c r="Y118" s="301">
        <f t="shared" si="183"/>
        <v>14.200999999999967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3.3572920738749197</v>
      </c>
      <c r="C125" s="300">
        <v>1.3181534116572564</v>
      </c>
      <c r="D125" s="300">
        <v>0</v>
      </c>
      <c r="E125" s="300">
        <f>SUM(B125:D125)</f>
        <v>4.6754454855321761</v>
      </c>
      <c r="F125" s="300"/>
      <c r="G125" s="300">
        <v>3.3528539573238745</v>
      </c>
      <c r="H125" s="300">
        <v>1.2324236935372463</v>
      </c>
      <c r="I125" s="300">
        <v>0.21036870514915085</v>
      </c>
      <c r="J125" s="300">
        <f>SUM(G125:I125)</f>
        <v>4.7956463560102716</v>
      </c>
      <c r="K125" s="300"/>
      <c r="L125" s="300">
        <v>3.5686184662823068</v>
      </c>
      <c r="M125" s="300">
        <v>1.2252976744399855</v>
      </c>
      <c r="N125" s="300">
        <v>0.21029136288649231</v>
      </c>
      <c r="O125" s="300">
        <f>SUM(L125:N125)</f>
        <v>5.0042075036087841</v>
      </c>
      <c r="P125" s="300"/>
      <c r="Q125" s="300">
        <v>3.5697349801377118</v>
      </c>
      <c r="R125" s="300">
        <v>1.2125272434647665</v>
      </c>
      <c r="S125" s="300">
        <v>0.21993136174841119</v>
      </c>
      <c r="T125" s="300">
        <f>SUM(Q125:S125)</f>
        <v>5.0021935853508896</v>
      </c>
      <c r="U125" s="300"/>
      <c r="V125" s="300">
        <v>3.4796070276129751</v>
      </c>
      <c r="W125" s="300">
        <v>1.1711430487155798</v>
      </c>
      <c r="X125" s="300">
        <v>0.21827793162149936</v>
      </c>
      <c r="Y125" s="300">
        <f>SUM(V125:X125)</f>
        <v>4.8690280079500541</v>
      </c>
    </row>
    <row r="126" spans="1:25" x14ac:dyDescent="0.2">
      <c r="A126" s="260" t="s">
        <v>364</v>
      </c>
      <c r="B126" s="300">
        <v>4.0923002331023444</v>
      </c>
      <c r="C126" s="300">
        <v>0.22872922083929753</v>
      </c>
      <c r="D126" s="300">
        <v>0.27152506052619002</v>
      </c>
      <c r="E126" s="300">
        <f t="shared" ref="E126:E127" si="194">SUM(B126:D126)</f>
        <v>4.5925545144678317</v>
      </c>
      <c r="F126" s="300"/>
      <c r="G126" s="300">
        <v>4.8462868694999299</v>
      </c>
      <c r="H126" s="300">
        <v>0.18314814515494893</v>
      </c>
      <c r="I126" s="300">
        <v>0.3369186293348343</v>
      </c>
      <c r="J126" s="300">
        <f t="shared" ref="J126:J127" si="195">SUM(G126:I126)</f>
        <v>5.3663536439897133</v>
      </c>
      <c r="K126" s="300"/>
      <c r="L126" s="300">
        <v>4.3817450694261586</v>
      </c>
      <c r="M126" s="300">
        <v>0.16387149167376625</v>
      </c>
      <c r="N126" s="300">
        <v>0.20717593529129236</v>
      </c>
      <c r="O126" s="300">
        <f t="shared" ref="O126:O127" si="196">SUM(L126:N126)</f>
        <v>4.7527924963912174</v>
      </c>
      <c r="P126" s="300"/>
      <c r="Q126" s="300">
        <v>4.4018432123705242</v>
      </c>
      <c r="R126" s="300">
        <v>0.17138047623175656</v>
      </c>
      <c r="S126" s="300">
        <v>0.21858272604683485</v>
      </c>
      <c r="T126" s="300">
        <f t="shared" ref="T126:T127" si="197">SUM(Q126:S126)</f>
        <v>4.7918064146491153</v>
      </c>
      <c r="U126" s="300"/>
      <c r="V126" s="300">
        <v>4.3044909183851034</v>
      </c>
      <c r="W126" s="300">
        <v>0.1790275718483407</v>
      </c>
      <c r="X126" s="300">
        <v>0.22245350181648857</v>
      </c>
      <c r="Y126" s="300">
        <f t="shared" ref="Y126:Y127" si="198">SUM(V126:X126)</f>
        <v>4.7059719920499328</v>
      </c>
    </row>
    <row r="127" spans="1:25" x14ac:dyDescent="0.2">
      <c r="A127" s="264" t="s">
        <v>363</v>
      </c>
      <c r="B127" s="301">
        <f>SUM(B125:B126)</f>
        <v>7.449592306977264</v>
      </c>
      <c r="C127" s="301">
        <f t="shared" ref="C127" si="199">SUM(C125:C126)</f>
        <v>1.5468826324965539</v>
      </c>
      <c r="D127" s="301">
        <f t="shared" ref="D127" si="200">SUM(D125:D126)</f>
        <v>0.27152506052619002</v>
      </c>
      <c r="E127" s="301">
        <f t="shared" si="194"/>
        <v>9.2680000000000078</v>
      </c>
      <c r="F127" s="301"/>
      <c r="G127" s="301">
        <f>SUM(G125:G126)</f>
        <v>8.199140826823804</v>
      </c>
      <c r="H127" s="301">
        <f t="shared" ref="H127" si="201">SUM(H125:H126)</f>
        <v>1.4155718386921952</v>
      </c>
      <c r="I127" s="301">
        <f t="shared" ref="I127" si="202">SUM(I125:I126)</f>
        <v>0.54728733448398514</v>
      </c>
      <c r="J127" s="301">
        <f t="shared" si="195"/>
        <v>10.161999999999983</v>
      </c>
      <c r="K127" s="301"/>
      <c r="L127" s="301">
        <f>SUM(L125:L126)</f>
        <v>7.9503635357084654</v>
      </c>
      <c r="M127" s="301">
        <f t="shared" ref="M127" si="203">SUM(M125:M126)</f>
        <v>1.3891691661137517</v>
      </c>
      <c r="N127" s="301">
        <f t="shared" ref="N127" si="204">SUM(N125:N126)</f>
        <v>0.41746729817778466</v>
      </c>
      <c r="O127" s="301">
        <f t="shared" si="196"/>
        <v>9.7570000000000014</v>
      </c>
      <c r="P127" s="301"/>
      <c r="Q127" s="301">
        <f>SUM(Q125:Q126)</f>
        <v>7.9715781925082361</v>
      </c>
      <c r="R127" s="301">
        <f t="shared" ref="R127" si="205">SUM(R125:R126)</f>
        <v>1.383907719696523</v>
      </c>
      <c r="S127" s="301">
        <f t="shared" ref="S127" si="206">SUM(S125:S126)</f>
        <v>0.43851408779524603</v>
      </c>
      <c r="T127" s="301">
        <f t="shared" si="197"/>
        <v>9.7940000000000058</v>
      </c>
      <c r="U127" s="301"/>
      <c r="V127" s="301">
        <f>SUM(V125:V126)</f>
        <v>7.784097945998079</v>
      </c>
      <c r="W127" s="301">
        <f t="shared" ref="W127" si="207">SUM(W125:W126)</f>
        <v>1.3501706205639206</v>
      </c>
      <c r="X127" s="301">
        <f t="shared" ref="X127" si="208">SUM(X125:X126)</f>
        <v>0.44073143343798793</v>
      </c>
      <c r="Y127" s="301">
        <f t="shared" si="198"/>
        <v>9.5749999999999869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2.9741489667604037</v>
      </c>
      <c r="C134" s="300">
        <v>1.749240207150528</v>
      </c>
      <c r="D134" s="300">
        <v>0.37044269710035682</v>
      </c>
      <c r="E134" s="300">
        <f>SUM(B134:D134)</f>
        <v>5.0938318710112886</v>
      </c>
      <c r="F134" s="300"/>
      <c r="G134" s="300">
        <v>2.9062088169279461</v>
      </c>
      <c r="H134" s="300">
        <v>1.470709019516937</v>
      </c>
      <c r="I134" s="300">
        <v>0.4348567553819494</v>
      </c>
      <c r="J134" s="300">
        <f>SUM(G134:I134)</f>
        <v>4.8117745918268326</v>
      </c>
      <c r="K134" s="300"/>
      <c r="L134" s="300">
        <v>2.7785376206378349</v>
      </c>
      <c r="M134" s="300">
        <v>1.1873348797746637</v>
      </c>
      <c r="N134" s="300">
        <v>0.29107181073033467</v>
      </c>
      <c r="O134" s="300">
        <f>SUM(L134:N134)</f>
        <v>4.2569443111428331</v>
      </c>
      <c r="P134" s="300"/>
      <c r="Q134" s="300">
        <v>2.9132983470713851</v>
      </c>
      <c r="R134" s="300">
        <v>1.149754184356969</v>
      </c>
      <c r="S134" s="300">
        <v>0.29883880570911631</v>
      </c>
      <c r="T134" s="300">
        <f>SUM(Q134:S134)</f>
        <v>4.3618913371374708</v>
      </c>
      <c r="U134" s="300"/>
      <c r="V134" s="300">
        <v>3.4455027369224052</v>
      </c>
      <c r="W134" s="300">
        <v>1.1625463623090964</v>
      </c>
      <c r="X134" s="300">
        <v>0.33247515714731696</v>
      </c>
      <c r="Y134" s="300">
        <f>SUM(V134:X134)</f>
        <v>4.9405242563788185</v>
      </c>
    </row>
    <row r="135" spans="1:25" x14ac:dyDescent="0.2">
      <c r="A135" s="260" t="s">
        <v>364</v>
      </c>
      <c r="B135" s="300">
        <v>3.6815802847733461</v>
      </c>
      <c r="C135" s="300">
        <v>0.28950015182715816</v>
      </c>
      <c r="D135" s="300">
        <v>1.1460876923882104</v>
      </c>
      <c r="E135" s="300">
        <f t="shared" ref="E135:E136" si="209">SUM(B135:D135)</f>
        <v>5.1171681289887143</v>
      </c>
      <c r="F135" s="300"/>
      <c r="G135" s="300">
        <v>2.6740718248513473</v>
      </c>
      <c r="H135" s="300">
        <v>0.83968659844708082</v>
      </c>
      <c r="I135" s="300">
        <v>0.32846698487473736</v>
      </c>
      <c r="J135" s="300">
        <f t="shared" ref="J135:J136" si="210">SUM(G135:I135)</f>
        <v>3.8422254081731655</v>
      </c>
      <c r="K135" s="300"/>
      <c r="L135" s="300">
        <v>3.3017647665101819</v>
      </c>
      <c r="M135" s="300">
        <v>0.30206141239553125</v>
      </c>
      <c r="N135" s="300">
        <v>0.7262295099514523</v>
      </c>
      <c r="O135" s="300">
        <f t="shared" ref="O135:O136" si="211">SUM(L135:N135)</f>
        <v>4.3300556888571657</v>
      </c>
      <c r="P135" s="300"/>
      <c r="Q135" s="300">
        <v>3.3404280743790129</v>
      </c>
      <c r="R135" s="300">
        <v>0.30643897879270759</v>
      </c>
      <c r="S135" s="300">
        <v>0.77324160969081701</v>
      </c>
      <c r="T135" s="300">
        <f t="shared" ref="T135:T136" si="212">SUM(Q135:S135)</f>
        <v>4.4201086628625372</v>
      </c>
      <c r="U135" s="300"/>
      <c r="V135" s="300">
        <v>3.6881962013768228</v>
      </c>
      <c r="W135" s="300">
        <v>0.34453538452090254</v>
      </c>
      <c r="X135" s="300">
        <v>0.92774415772346275</v>
      </c>
      <c r="Y135" s="300">
        <f t="shared" ref="Y135:Y136" si="213">SUM(V135:X135)</f>
        <v>4.9604757436211875</v>
      </c>
    </row>
    <row r="136" spans="1:25" x14ac:dyDescent="0.2">
      <c r="A136" s="264" t="s">
        <v>363</v>
      </c>
      <c r="B136" s="301">
        <f>SUM(B134:B135)</f>
        <v>6.6557292515337494</v>
      </c>
      <c r="C136" s="301">
        <f t="shared" ref="C136" si="214">SUM(C134:C135)</f>
        <v>2.038740358977686</v>
      </c>
      <c r="D136" s="301">
        <f t="shared" ref="D136" si="215">SUM(D134:D135)</f>
        <v>1.5165303894885671</v>
      </c>
      <c r="E136" s="301">
        <f t="shared" si="209"/>
        <v>10.211000000000002</v>
      </c>
      <c r="F136" s="301"/>
      <c r="G136" s="301">
        <f>SUM(G134:G135)</f>
        <v>5.5802806417792929</v>
      </c>
      <c r="H136" s="301">
        <f t="shared" ref="H136" si="216">SUM(H134:H135)</f>
        <v>2.3103956179640179</v>
      </c>
      <c r="I136" s="301">
        <f t="shared" ref="I136" si="217">SUM(I134:I135)</f>
        <v>0.76332374025668681</v>
      </c>
      <c r="J136" s="301">
        <f t="shared" si="210"/>
        <v>8.6539999999999964</v>
      </c>
      <c r="K136" s="301"/>
      <c r="L136" s="301">
        <f>SUM(L134:L135)</f>
        <v>6.0803023871480164</v>
      </c>
      <c r="M136" s="301">
        <f t="shared" ref="M136" si="218">SUM(M134:M135)</f>
        <v>1.4893962921701949</v>
      </c>
      <c r="N136" s="301">
        <f t="shared" ref="N136" si="219">SUM(N134:N135)</f>
        <v>1.0173013206817869</v>
      </c>
      <c r="O136" s="301">
        <f t="shared" si="211"/>
        <v>8.586999999999998</v>
      </c>
      <c r="P136" s="301"/>
      <c r="Q136" s="301">
        <f>SUM(Q134:Q135)</f>
        <v>6.2537264214503985</v>
      </c>
      <c r="R136" s="301">
        <f t="shared" ref="R136" si="220">SUM(R134:R135)</f>
        <v>1.4561931631496765</v>
      </c>
      <c r="S136" s="301">
        <f t="shared" ref="S136" si="221">SUM(S134:S135)</f>
        <v>1.0720804153999333</v>
      </c>
      <c r="T136" s="301">
        <f t="shared" si="212"/>
        <v>8.7820000000000089</v>
      </c>
      <c r="U136" s="301"/>
      <c r="V136" s="301">
        <f>SUM(V134:V135)</f>
        <v>7.1336989382992275</v>
      </c>
      <c r="W136" s="301">
        <f t="shared" ref="W136" si="222">SUM(W134:W135)</f>
        <v>1.5070817468299988</v>
      </c>
      <c r="X136" s="301">
        <f t="shared" ref="X136" si="223">SUM(X134:X135)</f>
        <v>1.2602193148707796</v>
      </c>
      <c r="Y136" s="301">
        <f t="shared" si="213"/>
        <v>9.9010000000000051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12.682764192247072</v>
      </c>
      <c r="C143" s="300">
        <v>4.2813476830432009</v>
      </c>
      <c r="D143" s="300">
        <v>2.1740016977142531</v>
      </c>
      <c r="E143" s="300">
        <f>SUM(B143:D143)</f>
        <v>19.138113573004524</v>
      </c>
      <c r="F143" s="300"/>
      <c r="G143" s="300">
        <v>11.360129972714157</v>
      </c>
      <c r="H143" s="300">
        <v>6.5087404659426351</v>
      </c>
      <c r="I143" s="300">
        <v>1.77718121009275</v>
      </c>
      <c r="J143" s="300">
        <f>SUM(G143:I143)</f>
        <v>19.646051648749541</v>
      </c>
      <c r="K143" s="300"/>
      <c r="L143" s="300">
        <v>11.465555496924079</v>
      </c>
      <c r="M143" s="300">
        <v>5.7681106335984422</v>
      </c>
      <c r="N143" s="300">
        <v>2.3325192725270254</v>
      </c>
      <c r="O143" s="300">
        <f>SUM(L143:N143)</f>
        <v>19.566185403049548</v>
      </c>
      <c r="P143" s="300"/>
      <c r="Q143" s="300">
        <v>12.096379386245211</v>
      </c>
      <c r="R143" s="300">
        <v>6.1039362137978639</v>
      </c>
      <c r="S143" s="300">
        <v>2.5345172736092607</v>
      </c>
      <c r="T143" s="300">
        <f>SUM(Q143:S143)</f>
        <v>20.734832873652337</v>
      </c>
      <c r="U143" s="300"/>
      <c r="V143" s="300">
        <v>12.77262942954539</v>
      </c>
      <c r="W143" s="300">
        <v>6.5224429616359219</v>
      </c>
      <c r="X143" s="300">
        <v>2.7649219996550167</v>
      </c>
      <c r="Y143" s="300">
        <f>SUM(V143:X143)</f>
        <v>22.059994390836327</v>
      </c>
    </row>
    <row r="144" spans="1:25" x14ac:dyDescent="0.2">
      <c r="A144" s="260" t="s">
        <v>364</v>
      </c>
      <c r="B144" s="300">
        <v>18.508846357574871</v>
      </c>
      <c r="C144" s="300">
        <v>1.7373990125814602</v>
      </c>
      <c r="D144" s="300">
        <v>5.4606410568391084</v>
      </c>
      <c r="E144" s="300">
        <f t="shared" ref="E144:E145" si="224">SUM(B144:D144)</f>
        <v>25.706886426995439</v>
      </c>
      <c r="F144" s="300"/>
      <c r="G144" s="300">
        <v>17.874285710665085</v>
      </c>
      <c r="H144" s="300">
        <v>2.4932468011995814</v>
      </c>
      <c r="I144" s="300">
        <v>4.5334158393859152</v>
      </c>
      <c r="J144" s="300">
        <f t="shared" ref="J144:J145" si="225">SUM(G144:I144)</f>
        <v>24.900948351250584</v>
      </c>
      <c r="K144" s="300"/>
      <c r="L144" s="300">
        <v>18.940210173581523</v>
      </c>
      <c r="M144" s="300">
        <v>4.5676158329958003</v>
      </c>
      <c r="N144" s="300">
        <v>3.755988590373136</v>
      </c>
      <c r="O144" s="300">
        <f t="shared" ref="O144:O145" si="226">SUM(L144:N144)</f>
        <v>27.263814596950461</v>
      </c>
      <c r="P144" s="300"/>
      <c r="Q144" s="300">
        <v>19.463812201228514</v>
      </c>
      <c r="R144" s="300">
        <v>4.8334627469640186</v>
      </c>
      <c r="S144" s="300">
        <v>3.9588921781552191</v>
      </c>
      <c r="T144" s="300">
        <f t="shared" ref="T144:T145" si="227">SUM(Q144:S144)</f>
        <v>28.256167126347748</v>
      </c>
      <c r="U144" s="300"/>
      <c r="V144" s="300">
        <v>19.98899276857798</v>
      </c>
      <c r="W144" s="300">
        <v>5.2658954827337583</v>
      </c>
      <c r="X144" s="300">
        <v>4.160117357851906</v>
      </c>
      <c r="Y144" s="300">
        <f t="shared" ref="Y144:Y145" si="228">SUM(V144:X144)</f>
        <v>29.415005609163643</v>
      </c>
    </row>
    <row r="145" spans="1:25" x14ac:dyDescent="0.2">
      <c r="A145" s="264" t="s">
        <v>363</v>
      </c>
      <c r="B145" s="301">
        <f>SUM(B143:B144)</f>
        <v>31.191610549821945</v>
      </c>
      <c r="C145" s="301">
        <f t="shared" ref="C145" si="229">SUM(C143:C144)</f>
        <v>6.0187466956246611</v>
      </c>
      <c r="D145" s="301">
        <f t="shared" ref="D145" si="230">SUM(D143:D144)</f>
        <v>7.6346427545533615</v>
      </c>
      <c r="E145" s="301">
        <f t="shared" si="224"/>
        <v>44.84499999999997</v>
      </c>
      <c r="F145" s="301"/>
      <c r="G145" s="301">
        <f>SUM(G143:G144)</f>
        <v>29.23441568337924</v>
      </c>
      <c r="H145" s="301">
        <f t="shared" ref="H145" si="231">SUM(H143:H144)</f>
        <v>9.0019872671422156</v>
      </c>
      <c r="I145" s="301">
        <f t="shared" ref="I145" si="232">SUM(I143:I144)</f>
        <v>6.3105970494786652</v>
      </c>
      <c r="J145" s="301">
        <f t="shared" si="225"/>
        <v>44.547000000000118</v>
      </c>
      <c r="K145" s="301"/>
      <c r="L145" s="301">
        <f>SUM(L143:L144)</f>
        <v>30.405765670505602</v>
      </c>
      <c r="M145" s="301">
        <f t="shared" ref="M145" si="233">SUM(M143:M144)</f>
        <v>10.335726466594242</v>
      </c>
      <c r="N145" s="301">
        <f t="shared" ref="N145" si="234">SUM(N143:N144)</f>
        <v>6.0885078629001619</v>
      </c>
      <c r="O145" s="301">
        <f t="shared" si="226"/>
        <v>46.83</v>
      </c>
      <c r="P145" s="301"/>
      <c r="Q145" s="301">
        <f>SUM(Q143:Q144)</f>
        <v>31.560191587473724</v>
      </c>
      <c r="R145" s="301">
        <f t="shared" ref="R145" si="235">SUM(R143:R144)</f>
        <v>10.937398960761882</v>
      </c>
      <c r="S145" s="301">
        <f t="shared" ref="S145" si="236">SUM(S143:S144)</f>
        <v>6.4934094517644798</v>
      </c>
      <c r="T145" s="301">
        <f t="shared" si="227"/>
        <v>48.991000000000085</v>
      </c>
      <c r="U145" s="301"/>
      <c r="V145" s="301">
        <f>SUM(V143:V144)</f>
        <v>32.761622198123369</v>
      </c>
      <c r="W145" s="301">
        <f t="shared" ref="W145" si="237">SUM(W143:W144)</f>
        <v>11.78833844436968</v>
      </c>
      <c r="X145" s="301">
        <f t="shared" ref="X145" si="238">SUM(X143:X144)</f>
        <v>6.9250393575069227</v>
      </c>
      <c r="Y145" s="301">
        <f t="shared" si="228"/>
        <v>51.474999999999973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9.4578492197790709</v>
      </c>
      <c r="C152" s="300">
        <v>7.2582946927878709</v>
      </c>
      <c r="D152" s="300">
        <v>1.5377277816637951</v>
      </c>
      <c r="E152" s="300">
        <f>SUM(B152:D152)</f>
        <v>18.253871694230735</v>
      </c>
      <c r="F152" s="300"/>
      <c r="G152" s="300">
        <v>9.8224692477246514</v>
      </c>
      <c r="H152" s="300">
        <v>8.1838391598347986</v>
      </c>
      <c r="I152" s="300">
        <v>1.6750992678866776</v>
      </c>
      <c r="J152" s="300">
        <f>SUM(G152:I152)</f>
        <v>19.681407675446131</v>
      </c>
      <c r="K152" s="300"/>
      <c r="L152" s="300">
        <v>9.3006235985117094</v>
      </c>
      <c r="M152" s="300">
        <v>7.2666531359682818</v>
      </c>
      <c r="N152" s="300">
        <v>1.471073773748266</v>
      </c>
      <c r="O152" s="300">
        <f>SUM(L152:N152)</f>
        <v>18.038350508228255</v>
      </c>
      <c r="P152" s="300"/>
      <c r="Q152" s="300">
        <v>9.990049159224105</v>
      </c>
      <c r="R152" s="300">
        <v>7.5233780077542054</v>
      </c>
      <c r="S152" s="300">
        <v>1.5264038809591991</v>
      </c>
      <c r="T152" s="300">
        <f>SUM(Q152:S152)</f>
        <v>19.039831047937511</v>
      </c>
      <c r="U152" s="300"/>
      <c r="V152" s="300">
        <v>10.957413138492337</v>
      </c>
      <c r="W152" s="300">
        <v>7.7962471066023227</v>
      </c>
      <c r="X152" s="300">
        <v>1.6524206306700666</v>
      </c>
      <c r="Y152" s="300">
        <f>SUM(V152:X152)</f>
        <v>20.406080875764722</v>
      </c>
    </row>
    <row r="153" spans="1:25" x14ac:dyDescent="0.2">
      <c r="A153" s="260" t="s">
        <v>364</v>
      </c>
      <c r="B153" s="300">
        <v>19.724318984454047</v>
      </c>
      <c r="C153" s="300">
        <v>5.3614239616692112</v>
      </c>
      <c r="D153" s="300">
        <v>2.744385359646099</v>
      </c>
      <c r="E153" s="300">
        <f t="shared" ref="E153:E154" si="239">SUM(B153:D153)</f>
        <v>27.830128305769357</v>
      </c>
      <c r="F153" s="300"/>
      <c r="G153" s="300">
        <v>20.769741116767015</v>
      </c>
      <c r="H153" s="300">
        <v>7.0501908226825485</v>
      </c>
      <c r="I153" s="300">
        <v>2.7986603851042764</v>
      </c>
      <c r="J153" s="300">
        <f t="shared" ref="J153:J154" si="240">SUM(G153:I153)</f>
        <v>30.618592324553841</v>
      </c>
      <c r="K153" s="300"/>
      <c r="L153" s="300">
        <v>18.603565552481601</v>
      </c>
      <c r="M153" s="300">
        <v>5.4289700964500929</v>
      </c>
      <c r="N153" s="300">
        <v>2.2491138428400568</v>
      </c>
      <c r="O153" s="300">
        <f t="shared" ref="O153:O154" si="241">SUM(L153:N153)</f>
        <v>26.281649491771752</v>
      </c>
      <c r="P153" s="300"/>
      <c r="Q153" s="300">
        <v>19.629687192656803</v>
      </c>
      <c r="R153" s="300">
        <v>5.7164592496761024</v>
      </c>
      <c r="S153" s="300">
        <v>2.3360225097295526</v>
      </c>
      <c r="T153" s="300">
        <f t="shared" ref="T153:T154" si="242">SUM(Q153:S153)</f>
        <v>27.682168952062458</v>
      </c>
      <c r="U153" s="300"/>
      <c r="V153" s="300">
        <v>21.06117150507016</v>
      </c>
      <c r="W153" s="300">
        <v>6.0772756120961171</v>
      </c>
      <c r="X153" s="300">
        <v>2.5144720070690649</v>
      </c>
      <c r="Y153" s="300">
        <f t="shared" ref="Y153:Y154" si="243">SUM(V153:X153)</f>
        <v>29.652919124235339</v>
      </c>
    </row>
    <row r="154" spans="1:25" x14ac:dyDescent="0.2">
      <c r="A154" s="264" t="s">
        <v>363</v>
      </c>
      <c r="B154" s="301">
        <f>SUM(B152:B153)</f>
        <v>29.182168204233118</v>
      </c>
      <c r="C154" s="301">
        <f t="shared" ref="C154" si="244">SUM(C152:C153)</f>
        <v>12.619718654457081</v>
      </c>
      <c r="D154" s="301">
        <f t="shared" ref="D154" si="245">SUM(D152:D153)</f>
        <v>4.2821131413098943</v>
      </c>
      <c r="E154" s="301">
        <f t="shared" si="239"/>
        <v>46.084000000000088</v>
      </c>
      <c r="F154" s="301"/>
      <c r="G154" s="301">
        <f>SUM(G152:G153)</f>
        <v>30.592210364491667</v>
      </c>
      <c r="H154" s="301">
        <f t="shared" ref="H154" si="246">SUM(H152:H153)</f>
        <v>15.234029982517347</v>
      </c>
      <c r="I154" s="301">
        <f t="shared" ref="I154" si="247">SUM(I152:I153)</f>
        <v>4.473759652990954</v>
      </c>
      <c r="J154" s="301">
        <f t="shared" si="240"/>
        <v>50.299999999999969</v>
      </c>
      <c r="K154" s="301"/>
      <c r="L154" s="301">
        <f>SUM(L152:L153)</f>
        <v>27.904189150993311</v>
      </c>
      <c r="M154" s="301">
        <f t="shared" ref="M154" si="248">SUM(M152:M153)</f>
        <v>12.695623232418374</v>
      </c>
      <c r="N154" s="301">
        <f t="shared" ref="N154" si="249">SUM(N152:N153)</f>
        <v>3.7201876165883228</v>
      </c>
      <c r="O154" s="301">
        <f t="shared" si="241"/>
        <v>44.320000000000007</v>
      </c>
      <c r="P154" s="301"/>
      <c r="Q154" s="301">
        <f>SUM(Q152:Q153)</f>
        <v>29.61973635188091</v>
      </c>
      <c r="R154" s="301">
        <f t="shared" ref="R154" si="250">SUM(R152:R153)</f>
        <v>13.239837257430308</v>
      </c>
      <c r="S154" s="301">
        <f t="shared" ref="S154" si="251">SUM(S152:S153)</f>
        <v>3.8624263906887517</v>
      </c>
      <c r="T154" s="301">
        <f t="shared" si="242"/>
        <v>46.721999999999973</v>
      </c>
      <c r="U154" s="301"/>
      <c r="V154" s="301">
        <f>SUM(V152:V153)</f>
        <v>32.018584643562498</v>
      </c>
      <c r="W154" s="301">
        <f t="shared" ref="W154" si="252">SUM(W152:W153)</f>
        <v>13.873522718698439</v>
      </c>
      <c r="X154" s="301">
        <f t="shared" ref="X154" si="253">SUM(X152:X153)</f>
        <v>4.1668926377391315</v>
      </c>
      <c r="Y154" s="301">
        <f t="shared" si="243"/>
        <v>50.059000000000069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10.263765321591054</v>
      </c>
      <c r="C161" s="300">
        <v>9.9250012976603177</v>
      </c>
      <c r="D161" s="300">
        <v>0.85567915579725706</v>
      </c>
      <c r="E161" s="300">
        <f>SUM(B161:D161)</f>
        <v>21.044445775048629</v>
      </c>
      <c r="F161" s="300"/>
      <c r="G161" s="300">
        <v>9.9972026133576186</v>
      </c>
      <c r="H161" s="300">
        <v>8.7819782845155299</v>
      </c>
      <c r="I161" s="300">
        <v>0.1086629161745155</v>
      </c>
      <c r="J161" s="300">
        <f>SUM(G161:I161)</f>
        <v>18.887843814047663</v>
      </c>
      <c r="K161" s="300"/>
      <c r="L161" s="300">
        <v>10.116795088994104</v>
      </c>
      <c r="M161" s="300">
        <v>8.7222200287918188</v>
      </c>
      <c r="N161" s="300">
        <v>0.80734070328390162</v>
      </c>
      <c r="O161" s="300">
        <f>SUM(L161:N161)</f>
        <v>19.646355821069825</v>
      </c>
      <c r="P161" s="300"/>
      <c r="Q161" s="300">
        <v>9.934780581801995</v>
      </c>
      <c r="R161" s="300">
        <v>8.5828393855610816</v>
      </c>
      <c r="S161" s="300">
        <v>0.79360924809288003</v>
      </c>
      <c r="T161" s="300">
        <f>SUM(Q161:S161)</f>
        <v>19.311229215455956</v>
      </c>
      <c r="U161" s="300"/>
      <c r="V161" s="300">
        <v>10.22658037534776</v>
      </c>
      <c r="W161" s="300">
        <v>8.8387978021651818</v>
      </c>
      <c r="X161" s="300">
        <v>0.82377078540445203</v>
      </c>
      <c r="Y161" s="300">
        <f>SUM(V161:X161)</f>
        <v>19.889148962917393</v>
      </c>
    </row>
    <row r="162" spans="1:25" x14ac:dyDescent="0.2">
      <c r="A162" s="260" t="s">
        <v>364</v>
      </c>
      <c r="B162" s="300">
        <v>11.412747661571963</v>
      </c>
      <c r="C162" s="300">
        <v>1.7044353410672795</v>
      </c>
      <c r="D162" s="300">
        <v>0.87137122231214514</v>
      </c>
      <c r="E162" s="300">
        <f t="shared" ref="E162:E163" si="254">SUM(B162:D162)</f>
        <v>13.988554224951388</v>
      </c>
      <c r="F162" s="300"/>
      <c r="G162" s="300">
        <v>11.139984998017585</v>
      </c>
      <c r="H162" s="300">
        <v>1.5285678859015477</v>
      </c>
      <c r="I162" s="300">
        <v>0.55960330203326769</v>
      </c>
      <c r="J162" s="300">
        <f t="shared" ref="J162:J163" si="255">SUM(G162:I162)</f>
        <v>13.2281561859524</v>
      </c>
      <c r="K162" s="300"/>
      <c r="L162" s="300">
        <v>11.301491396723376</v>
      </c>
      <c r="M162" s="300">
        <v>1.5492674197916414</v>
      </c>
      <c r="N162" s="300">
        <v>0.96288536241525469</v>
      </c>
      <c r="O162" s="300">
        <f t="shared" ref="O162:O163" si="256">SUM(L162:N162)</f>
        <v>13.813644178930273</v>
      </c>
      <c r="P162" s="300"/>
      <c r="Q162" s="300">
        <v>10.873976957681533</v>
      </c>
      <c r="R162" s="300">
        <v>1.6033712285994963</v>
      </c>
      <c r="S162" s="300">
        <v>0.94642259826306585</v>
      </c>
      <c r="T162" s="300">
        <f t="shared" ref="T162:T163" si="257">SUM(Q162:S162)</f>
        <v>13.423770784544095</v>
      </c>
      <c r="U162" s="300"/>
      <c r="V162" s="300">
        <v>10.737623362477256</v>
      </c>
      <c r="W162" s="300">
        <v>1.8206436108437658</v>
      </c>
      <c r="X162" s="300">
        <v>0.98458406376157648</v>
      </c>
      <c r="Y162" s="300">
        <f t="shared" ref="Y162:Y163" si="258">SUM(V162:X162)</f>
        <v>13.542851037082599</v>
      </c>
    </row>
    <row r="163" spans="1:25" x14ac:dyDescent="0.2">
      <c r="A163" s="264" t="s">
        <v>363</v>
      </c>
      <c r="B163" s="301">
        <f>SUM(B161:B162)</f>
        <v>21.676512983163015</v>
      </c>
      <c r="C163" s="301">
        <f t="shared" ref="C163" si="259">SUM(C161:C162)</f>
        <v>11.629436638727597</v>
      </c>
      <c r="D163" s="301">
        <f t="shared" ref="D163" si="260">SUM(D161:D162)</f>
        <v>1.7270503781094022</v>
      </c>
      <c r="E163" s="301">
        <f t="shared" si="254"/>
        <v>35.033000000000015</v>
      </c>
      <c r="F163" s="301"/>
      <c r="G163" s="301">
        <f>SUM(G161:G162)</f>
        <v>21.137187611375204</v>
      </c>
      <c r="H163" s="301">
        <f t="shared" ref="H163" si="261">SUM(H161:H162)</f>
        <v>10.310546170417078</v>
      </c>
      <c r="I163" s="301">
        <f t="shared" ref="I163" si="262">SUM(I161:I162)</f>
        <v>0.6682662182077832</v>
      </c>
      <c r="J163" s="301">
        <f t="shared" si="255"/>
        <v>32.116000000000064</v>
      </c>
      <c r="K163" s="301"/>
      <c r="L163" s="301">
        <f>SUM(L161:L162)</f>
        <v>21.418286485717481</v>
      </c>
      <c r="M163" s="301">
        <f t="shared" ref="M163" si="263">SUM(M161:M162)</f>
        <v>10.271487448583461</v>
      </c>
      <c r="N163" s="301">
        <f t="shared" ref="N163" si="264">SUM(N161:N162)</f>
        <v>1.7702260656991564</v>
      </c>
      <c r="O163" s="301">
        <f t="shared" si="256"/>
        <v>33.4600000000001</v>
      </c>
      <c r="P163" s="301"/>
      <c r="Q163" s="301">
        <f>SUM(Q161:Q162)</f>
        <v>20.80875753948353</v>
      </c>
      <c r="R163" s="301">
        <f t="shared" ref="R163" si="265">SUM(R161:R162)</f>
        <v>10.186210614160577</v>
      </c>
      <c r="S163" s="301">
        <f t="shared" ref="S163" si="266">SUM(S161:S162)</f>
        <v>1.7400318463559459</v>
      </c>
      <c r="T163" s="301">
        <f t="shared" si="257"/>
        <v>32.735000000000056</v>
      </c>
      <c r="U163" s="301"/>
      <c r="V163" s="301">
        <f>SUM(V161:V162)</f>
        <v>20.964203737825017</v>
      </c>
      <c r="W163" s="301">
        <f t="shared" ref="W163" si="267">SUM(W161:W162)</f>
        <v>10.659441413008947</v>
      </c>
      <c r="X163" s="301">
        <f t="shared" ref="X163" si="268">SUM(X161:X162)</f>
        <v>1.8083548491660286</v>
      </c>
      <c r="Y163" s="301">
        <f t="shared" si="258"/>
        <v>33.431999999999995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19.611583667693964</v>
      </c>
      <c r="C170" s="300">
        <v>21.57025582545646</v>
      </c>
      <c r="D170" s="300">
        <v>2.9995366596744342</v>
      </c>
      <c r="E170" s="300">
        <f>SUM(B170:D170)</f>
        <v>44.181376152824853</v>
      </c>
      <c r="F170" s="300"/>
      <c r="G170" s="300">
        <v>18.970102871469461</v>
      </c>
      <c r="H170" s="300">
        <v>20.999214449925461</v>
      </c>
      <c r="I170" s="300">
        <v>1.9761411737254024</v>
      </c>
      <c r="J170" s="300">
        <f>SUM(G170:I170)</f>
        <v>41.945458495120327</v>
      </c>
      <c r="K170" s="300"/>
      <c r="L170" s="300">
        <v>18.891407631283279</v>
      </c>
      <c r="M170" s="300">
        <v>21.20539252051028</v>
      </c>
      <c r="N170" s="300">
        <v>3.158669715350523</v>
      </c>
      <c r="O170" s="300">
        <f>SUM(L170:N170)</f>
        <v>43.255469867144079</v>
      </c>
      <c r="P170" s="300"/>
      <c r="Q170" s="300">
        <v>20.564007691675684</v>
      </c>
      <c r="R170" s="300">
        <v>22.094929382314898</v>
      </c>
      <c r="S170" s="300">
        <v>3.4009547321292506</v>
      </c>
      <c r="T170" s="300">
        <f>SUM(Q170:S170)</f>
        <v>46.059891806119836</v>
      </c>
      <c r="U170" s="300"/>
      <c r="V170" s="300">
        <v>23.393229015011752</v>
      </c>
      <c r="W170" s="300">
        <v>22.976237782003881</v>
      </c>
      <c r="X170" s="300">
        <v>3.7026485145047348</v>
      </c>
      <c r="Y170" s="300">
        <f>SUM(V170:X170)</f>
        <v>50.072115311520371</v>
      </c>
    </row>
    <row r="171" spans="1:25" x14ac:dyDescent="0.2">
      <c r="A171" s="260" t="s">
        <v>364</v>
      </c>
      <c r="B171" s="300">
        <v>11.946542156674887</v>
      </c>
      <c r="C171" s="300">
        <v>4.5029611772607838</v>
      </c>
      <c r="D171" s="300">
        <v>2.1611205132395357</v>
      </c>
      <c r="E171" s="300">
        <f t="shared" ref="E171" si="269">SUM(B171:D171)</f>
        <v>18.610623847175205</v>
      </c>
      <c r="F171" s="300"/>
      <c r="G171" s="300">
        <v>12.585646771041018</v>
      </c>
      <c r="H171" s="300">
        <v>3.9869870961518017</v>
      </c>
      <c r="I171" s="300">
        <v>2.743907637686843</v>
      </c>
      <c r="J171" s="300">
        <f t="shared" ref="J171:J172" si="270">SUM(G171:I171)</f>
        <v>19.316541504879662</v>
      </c>
      <c r="K171" s="300"/>
      <c r="L171" s="300">
        <v>12.317591541233657</v>
      </c>
      <c r="M171" s="300">
        <v>4.5602404178625209</v>
      </c>
      <c r="N171" s="300">
        <v>2.4886981737596701</v>
      </c>
      <c r="O171" s="300">
        <f t="shared" ref="O171:O172" si="271">SUM(L171:N171)</f>
        <v>19.366530132855846</v>
      </c>
      <c r="P171" s="300"/>
      <c r="Q171" s="300">
        <v>12.945278621717099</v>
      </c>
      <c r="R171" s="300">
        <v>4.9212151214155648</v>
      </c>
      <c r="S171" s="300">
        <v>2.701614450747424</v>
      </c>
      <c r="T171" s="300">
        <f t="shared" ref="T171:T172" si="272">SUM(Q171:S171)</f>
        <v>20.568108193880089</v>
      </c>
      <c r="U171" s="300"/>
      <c r="V171" s="300">
        <v>13.717739095997439</v>
      </c>
      <c r="W171" s="300">
        <v>5.4659436068865421</v>
      </c>
      <c r="X171" s="300">
        <v>3.0272019855955543</v>
      </c>
      <c r="Y171" s="300">
        <f t="shared" ref="Y171:Y172" si="273">SUM(V171:X171)</f>
        <v>22.210884688479535</v>
      </c>
    </row>
    <row r="172" spans="1:25" x14ac:dyDescent="0.2">
      <c r="A172" s="264" t="s">
        <v>363</v>
      </c>
      <c r="B172" s="301">
        <f>SUM(B170:B171)</f>
        <v>31.558125824368851</v>
      </c>
      <c r="C172" s="301">
        <f t="shared" ref="C172" si="274">SUM(C170:C171)</f>
        <v>26.073217002717243</v>
      </c>
      <c r="D172" s="301">
        <f t="shared" ref="D172" si="275">SUM(D170:D171)</f>
        <v>5.1606571729139699</v>
      </c>
      <c r="E172" s="301">
        <f>SUM(B172:D172)</f>
        <v>62.792000000000066</v>
      </c>
      <c r="F172" s="301"/>
      <c r="G172" s="301">
        <f>SUM(G170:G171)</f>
        <v>31.555749642510477</v>
      </c>
      <c r="H172" s="301">
        <f t="shared" ref="H172" si="276">SUM(H170:H171)</f>
        <v>24.986201546077261</v>
      </c>
      <c r="I172" s="301">
        <f t="shared" ref="I172" si="277">SUM(I170:I171)</f>
        <v>4.7200488114122452</v>
      </c>
      <c r="J172" s="301">
        <f t="shared" si="270"/>
        <v>61.261999999999986</v>
      </c>
      <c r="K172" s="301"/>
      <c r="L172" s="301">
        <f>SUM(L170:L171)</f>
        <v>31.208999172516936</v>
      </c>
      <c r="M172" s="301">
        <f t="shared" ref="M172" si="278">SUM(M170:M171)</f>
        <v>25.7656329383728</v>
      </c>
      <c r="N172" s="301">
        <f t="shared" ref="N172" si="279">SUM(N170:N171)</f>
        <v>5.6473678891101926</v>
      </c>
      <c r="O172" s="301">
        <f t="shared" si="271"/>
        <v>62.621999999999929</v>
      </c>
      <c r="P172" s="301"/>
      <c r="Q172" s="301">
        <f>SUM(Q170:Q171)</f>
        <v>33.509286313392785</v>
      </c>
      <c r="R172" s="301">
        <f t="shared" ref="R172" si="280">SUM(R170:R171)</f>
        <v>27.016144503730462</v>
      </c>
      <c r="S172" s="301">
        <f t="shared" ref="S172" si="281">SUM(S170:S171)</f>
        <v>6.1025691828766746</v>
      </c>
      <c r="T172" s="301">
        <f t="shared" si="272"/>
        <v>66.627999999999929</v>
      </c>
      <c r="U172" s="301"/>
      <c r="V172" s="301">
        <f>SUM(V170:V171)</f>
        <v>37.110968111009193</v>
      </c>
      <c r="W172" s="301">
        <f t="shared" ref="W172" si="282">SUM(W170:W171)</f>
        <v>28.442181388890425</v>
      </c>
      <c r="X172" s="301">
        <f t="shared" ref="X172" si="283">SUM(X170:X171)</f>
        <v>6.7298505001002891</v>
      </c>
      <c r="Y172" s="301">
        <f t="shared" si="273"/>
        <v>72.282999999999902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40.425941941231976</v>
      </c>
      <c r="C179" s="300">
        <v>36.836089739321977</v>
      </c>
      <c r="D179" s="300">
        <v>4.4693595393500702</v>
      </c>
      <c r="E179" s="300">
        <f>SUM(B179:D179)</f>
        <v>81.731391219904012</v>
      </c>
      <c r="F179" s="300"/>
      <c r="G179" s="300">
        <v>40.265162196252717</v>
      </c>
      <c r="H179" s="300">
        <v>38.82341145624963</v>
      </c>
      <c r="I179" s="300">
        <v>5.7086222060256668</v>
      </c>
      <c r="J179" s="300">
        <f>SUM(G179:I179)</f>
        <v>84.797195858528013</v>
      </c>
      <c r="K179" s="300"/>
      <c r="L179" s="300">
        <v>42.09976771455198</v>
      </c>
      <c r="M179" s="300">
        <v>38.304195204094206</v>
      </c>
      <c r="N179" s="300">
        <v>6.3556410080364678</v>
      </c>
      <c r="O179" s="300">
        <f>SUM(L179:N179)</f>
        <v>86.759603926682658</v>
      </c>
      <c r="P179" s="300"/>
      <c r="Q179" s="300">
        <v>46.81318518570545</v>
      </c>
      <c r="R179" s="300">
        <v>40.274323973294067</v>
      </c>
      <c r="S179" s="300">
        <v>7.3138670841688551</v>
      </c>
      <c r="T179" s="300">
        <f>SUM(Q179:S179)</f>
        <v>94.401376243168386</v>
      </c>
      <c r="U179" s="300"/>
      <c r="V179" s="300">
        <v>54.115132675699329</v>
      </c>
      <c r="W179" s="300">
        <v>41.197110899137307</v>
      </c>
      <c r="X179" s="300">
        <v>8.747727429283561</v>
      </c>
      <c r="Y179" s="300">
        <f>SUM(V179:X179)</f>
        <v>104.05997100412019</v>
      </c>
    </row>
    <row r="180" spans="1:25" x14ac:dyDescent="0.2">
      <c r="A180" s="260" t="s">
        <v>364</v>
      </c>
      <c r="B180" s="300">
        <v>15.534809077329752</v>
      </c>
      <c r="C180" s="300">
        <v>5.6112138100879143</v>
      </c>
      <c r="D180" s="300">
        <v>3.5545858926782357</v>
      </c>
      <c r="E180" s="300">
        <f t="shared" ref="E180:E181" si="284">SUM(B180:D180)</f>
        <v>24.700608780095902</v>
      </c>
      <c r="F180" s="300"/>
      <c r="G180" s="300">
        <v>16.361840258964619</v>
      </c>
      <c r="H180" s="300">
        <v>5.9867768752135913</v>
      </c>
      <c r="I180" s="300">
        <v>2.114187007293749</v>
      </c>
      <c r="J180" s="300">
        <f t="shared" ref="J180:J181" si="285">SUM(G180:I180)</f>
        <v>24.462804141471963</v>
      </c>
      <c r="K180" s="300"/>
      <c r="L180" s="300">
        <v>16.4969822554351</v>
      </c>
      <c r="M180" s="300">
        <v>5.4746985003035258</v>
      </c>
      <c r="N180" s="300">
        <v>2.0677153175787195</v>
      </c>
      <c r="O180" s="300">
        <f t="shared" ref="O180:O181" si="286">SUM(L180:N180)</f>
        <v>24.039396073317345</v>
      </c>
      <c r="P180" s="300"/>
      <c r="Q180" s="300">
        <v>17.889560464446141</v>
      </c>
      <c r="R180" s="300">
        <v>6.093164185162621</v>
      </c>
      <c r="S180" s="300">
        <v>2.1158991072228823</v>
      </c>
      <c r="T180" s="300">
        <f t="shared" ref="T180:T181" si="287">SUM(Q180:S180)</f>
        <v>26.098623756831646</v>
      </c>
      <c r="U180" s="300"/>
      <c r="V180" s="300">
        <v>19.697627773048559</v>
      </c>
      <c r="W180" s="300">
        <v>6.98424117212127</v>
      </c>
      <c r="X180" s="300">
        <v>2.0691600507097552</v>
      </c>
      <c r="Y180" s="300">
        <f t="shared" ref="Y180:Y181" si="288">SUM(V180:X180)</f>
        <v>28.751028995879583</v>
      </c>
    </row>
    <row r="181" spans="1:25" x14ac:dyDescent="0.2">
      <c r="A181" s="264" t="s">
        <v>363</v>
      </c>
      <c r="B181" s="301">
        <f>SUM(B179:B180)</f>
        <v>55.96075101856173</v>
      </c>
      <c r="C181" s="301">
        <f t="shared" ref="C181" si="289">SUM(C179:C180)</f>
        <v>42.447303549409895</v>
      </c>
      <c r="D181" s="301">
        <f t="shared" ref="D181" si="290">SUM(D179:D180)</f>
        <v>8.0239454320283059</v>
      </c>
      <c r="E181" s="301">
        <f t="shared" si="284"/>
        <v>106.43199999999993</v>
      </c>
      <c r="F181" s="301"/>
      <c r="G181" s="301">
        <f>SUM(G179:G180)</f>
        <v>56.627002455217337</v>
      </c>
      <c r="H181" s="301">
        <f t="shared" ref="H181" si="291">SUM(H179:H180)</f>
        <v>44.810188331463223</v>
      </c>
      <c r="I181" s="301">
        <f t="shared" ref="I181" si="292">SUM(I179:I180)</f>
        <v>7.8228092133194158</v>
      </c>
      <c r="J181" s="301">
        <f t="shared" si="285"/>
        <v>109.25999999999998</v>
      </c>
      <c r="K181" s="301"/>
      <c r="L181" s="301">
        <f>SUM(L179:L180)</f>
        <v>58.59674996998708</v>
      </c>
      <c r="M181" s="301">
        <f t="shared" ref="M181" si="293">SUM(M179:M180)</f>
        <v>43.778893704397731</v>
      </c>
      <c r="N181" s="301">
        <f t="shared" ref="N181" si="294">SUM(N179:N180)</f>
        <v>8.4233563256151882</v>
      </c>
      <c r="O181" s="301">
        <f t="shared" si="286"/>
        <v>110.79899999999999</v>
      </c>
      <c r="P181" s="301"/>
      <c r="Q181" s="301">
        <f>SUM(Q179:Q180)</f>
        <v>64.702745650151599</v>
      </c>
      <c r="R181" s="301">
        <f t="shared" ref="R181" si="295">SUM(R179:R180)</f>
        <v>46.367488158456688</v>
      </c>
      <c r="S181" s="301">
        <f t="shared" ref="S181" si="296">SUM(S179:S180)</f>
        <v>9.429766191391737</v>
      </c>
      <c r="T181" s="301">
        <f t="shared" si="287"/>
        <v>120.50000000000003</v>
      </c>
      <c r="U181" s="301"/>
      <c r="V181" s="301">
        <f>SUM(V179:V180)</f>
        <v>73.812760448747895</v>
      </c>
      <c r="W181" s="301">
        <f t="shared" ref="W181" si="297">SUM(W179:W180)</f>
        <v>48.18135207125858</v>
      </c>
      <c r="X181" s="301">
        <f t="shared" ref="X181" si="298">SUM(X179:X180)</f>
        <v>10.816887479993316</v>
      </c>
      <c r="Y181" s="301">
        <f t="shared" si="288"/>
        <v>132.81099999999978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2.7980691789389587</v>
      </c>
      <c r="C188" s="300">
        <v>4.424526099850226</v>
      </c>
      <c r="D188" s="300">
        <v>1.0257642349219074</v>
      </c>
      <c r="E188" s="300">
        <f>SUM(B188:D188)</f>
        <v>8.2483595137110921</v>
      </c>
      <c r="F188" s="300"/>
      <c r="G188" s="300">
        <v>3.2603397230942002</v>
      </c>
      <c r="H188" s="300">
        <v>4.4618178999713489</v>
      </c>
      <c r="I188" s="300">
        <v>1.1847244970577868</v>
      </c>
      <c r="J188" s="300">
        <f>SUM(G188:I188)</f>
        <v>8.9068821201233348</v>
      </c>
      <c r="K188" s="300"/>
      <c r="L188" s="300">
        <v>2.554549624033561</v>
      </c>
      <c r="M188" s="300">
        <v>5.3372985939351123</v>
      </c>
      <c r="N188" s="300">
        <v>1.3209901083368387</v>
      </c>
      <c r="O188" s="300">
        <f>SUM(L188:N188)</f>
        <v>9.212838326305512</v>
      </c>
      <c r="P188" s="300"/>
      <c r="Q188" s="300">
        <v>2.2852778398443219</v>
      </c>
      <c r="R188" s="300">
        <v>5.1262507965178425</v>
      </c>
      <c r="S188" s="300">
        <v>1.0729021151712392</v>
      </c>
      <c r="T188" s="300">
        <f>SUM(Q188:S188)</f>
        <v>8.4844307515334041</v>
      </c>
      <c r="U188" s="300"/>
      <c r="V188" s="300">
        <v>2.2360846814474189</v>
      </c>
      <c r="W188" s="300">
        <v>5.3226522294408207</v>
      </c>
      <c r="X188" s="300">
        <v>1.1576673171903837</v>
      </c>
      <c r="Y188" s="300">
        <f>SUM(V188:X188)</f>
        <v>8.7164042280786234</v>
      </c>
    </row>
    <row r="189" spans="1:25" x14ac:dyDescent="0.2">
      <c r="A189" s="260" t="s">
        <v>364</v>
      </c>
      <c r="B189" s="300">
        <v>3.8280579773147414</v>
      </c>
      <c r="C189" s="300">
        <v>3.3860881746212277</v>
      </c>
      <c r="D189" s="300">
        <v>1.5984943343529399</v>
      </c>
      <c r="E189" s="300">
        <f t="shared" ref="E189:E190" si="299">SUM(B189:D189)</f>
        <v>8.8126404862889096</v>
      </c>
      <c r="F189" s="300"/>
      <c r="G189" s="300">
        <v>4.3334957593746797</v>
      </c>
      <c r="H189" s="300">
        <v>4.1289535812856393</v>
      </c>
      <c r="I189" s="300">
        <v>2.8186685392163446</v>
      </c>
      <c r="J189" s="300">
        <f t="shared" ref="J189:J190" si="300">SUM(G189:I189)</f>
        <v>11.281117879876664</v>
      </c>
      <c r="K189" s="300"/>
      <c r="L189" s="300">
        <v>3.3843154379323317</v>
      </c>
      <c r="M189" s="300">
        <v>4.3718962210890959</v>
      </c>
      <c r="N189" s="300">
        <v>1.8019500146730483</v>
      </c>
      <c r="O189" s="300">
        <f t="shared" ref="O189:O190" si="301">SUM(L189:N189)</f>
        <v>9.5581616736944763</v>
      </c>
      <c r="P189" s="300"/>
      <c r="Q189" s="300">
        <v>3.2394166187564686</v>
      </c>
      <c r="R189" s="300">
        <v>4.3145180550365181</v>
      </c>
      <c r="S189" s="300">
        <v>1.5076345746736104</v>
      </c>
      <c r="T189" s="300">
        <f t="shared" ref="T189:T190" si="302">SUM(Q189:S189)</f>
        <v>9.0615692484665971</v>
      </c>
      <c r="U189" s="300"/>
      <c r="V189" s="300">
        <v>3.4006591046257069</v>
      </c>
      <c r="W189" s="300">
        <v>4.6819272658873361</v>
      </c>
      <c r="X189" s="300">
        <v>1.5490094014083684</v>
      </c>
      <c r="Y189" s="300">
        <f t="shared" ref="Y189:Y190" si="303">SUM(V189:X189)</f>
        <v>9.6315957719214111</v>
      </c>
    </row>
    <row r="190" spans="1:25" x14ac:dyDescent="0.2">
      <c r="A190" s="264" t="s">
        <v>363</v>
      </c>
      <c r="B190" s="301">
        <f>SUM(B188:B189)</f>
        <v>6.6261271562537001</v>
      </c>
      <c r="C190" s="301">
        <f t="shared" ref="C190" si="304">SUM(C188:C189)</f>
        <v>7.8106142744714537</v>
      </c>
      <c r="D190" s="301">
        <f t="shared" ref="D190" si="305">SUM(D188:D189)</f>
        <v>2.624258569274847</v>
      </c>
      <c r="E190" s="301">
        <f t="shared" si="299"/>
        <v>17.061</v>
      </c>
      <c r="F190" s="301"/>
      <c r="G190" s="301">
        <f>SUM(G188:G189)</f>
        <v>7.5938354824688794</v>
      </c>
      <c r="H190" s="301">
        <f t="shared" ref="H190" si="306">SUM(H188:H189)</f>
        <v>8.5907714812569882</v>
      </c>
      <c r="I190" s="301">
        <f t="shared" ref="I190" si="307">SUM(I188:I189)</f>
        <v>4.0033930362741312</v>
      </c>
      <c r="J190" s="301">
        <f t="shared" si="300"/>
        <v>20.188000000000002</v>
      </c>
      <c r="K190" s="301"/>
      <c r="L190" s="301">
        <f>SUM(L188:L189)</f>
        <v>5.9388650619658927</v>
      </c>
      <c r="M190" s="301">
        <f t="shared" ref="M190" si="308">SUM(M188:M189)</f>
        <v>9.7091948150242082</v>
      </c>
      <c r="N190" s="301">
        <f t="shared" ref="N190" si="309">SUM(N188:N189)</f>
        <v>3.122940123009887</v>
      </c>
      <c r="O190" s="301">
        <f t="shared" si="301"/>
        <v>18.770999999999987</v>
      </c>
      <c r="P190" s="301"/>
      <c r="Q190" s="301">
        <f>SUM(Q188:Q189)</f>
        <v>5.5246944586007904</v>
      </c>
      <c r="R190" s="301">
        <f t="shared" ref="R190" si="310">SUM(R188:R189)</f>
        <v>9.4407688515543597</v>
      </c>
      <c r="S190" s="301">
        <f t="shared" ref="S190" si="311">SUM(S188:S189)</f>
        <v>2.5805366898448496</v>
      </c>
      <c r="T190" s="301">
        <f t="shared" si="302"/>
        <v>17.545999999999999</v>
      </c>
      <c r="U190" s="301"/>
      <c r="V190" s="301">
        <f>SUM(V188:V189)</f>
        <v>5.6367437860731258</v>
      </c>
      <c r="W190" s="301">
        <f t="shared" ref="W190" si="312">SUM(W188:W189)</f>
        <v>10.004579495328157</v>
      </c>
      <c r="X190" s="301">
        <f t="shared" ref="X190" si="313">SUM(X188:X189)</f>
        <v>2.7066767185987519</v>
      </c>
      <c r="Y190" s="301">
        <f t="shared" si="303"/>
        <v>18.348000000000035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5.4332622023283745</v>
      </c>
      <c r="C197" s="300">
        <v>3.6798821493425384</v>
      </c>
      <c r="D197" s="300">
        <v>4.4695165199166782</v>
      </c>
      <c r="E197" s="300">
        <f>SUM(B197:D197)</f>
        <v>13.582660871587592</v>
      </c>
      <c r="F197" s="300"/>
      <c r="G197" s="300">
        <v>4.4988479293867725</v>
      </c>
      <c r="H197" s="300">
        <v>2.9831511391136081</v>
      </c>
      <c r="I197" s="300">
        <v>5.673388011402511</v>
      </c>
      <c r="J197" s="300">
        <f>SUM(G197:I197)</f>
        <v>13.155387079902891</v>
      </c>
      <c r="K197" s="300"/>
      <c r="L197" s="300">
        <v>4.1670292473384825</v>
      </c>
      <c r="M197" s="300">
        <v>3.664688223909653</v>
      </c>
      <c r="N197" s="300">
        <v>4.0511930571493533</v>
      </c>
      <c r="O197" s="300">
        <f>SUM(L197:N197)</f>
        <v>11.882910528397488</v>
      </c>
      <c r="P197" s="300"/>
      <c r="Q197" s="300">
        <v>3.9416378905356102</v>
      </c>
      <c r="R197" s="300">
        <v>3.527274865001762</v>
      </c>
      <c r="S197" s="300">
        <v>3.9679680085428153</v>
      </c>
      <c r="T197" s="300">
        <f>SUM(Q197:S197)</f>
        <v>11.436880764080188</v>
      </c>
      <c r="U197" s="300"/>
      <c r="V197" s="300">
        <v>3.775633205599322</v>
      </c>
      <c r="W197" s="300">
        <v>3.4259485873012712</v>
      </c>
      <c r="X197" s="300">
        <v>3.9189654722244494</v>
      </c>
      <c r="Y197" s="300">
        <f>SUM(V197:X197)</f>
        <v>11.120547265125042</v>
      </c>
    </row>
    <row r="198" spans="1:25" x14ac:dyDescent="0.2">
      <c r="A198" s="260" t="s">
        <v>364</v>
      </c>
      <c r="B198" s="300">
        <v>4.7340470017687792</v>
      </c>
      <c r="C198" s="300">
        <v>1.0207275664498463</v>
      </c>
      <c r="D198" s="300">
        <v>1.2385645601937858</v>
      </c>
      <c r="E198" s="300">
        <f t="shared" ref="E198:E199" si="314">SUM(B198:D198)</f>
        <v>6.9933391284124111</v>
      </c>
      <c r="F198" s="300"/>
      <c r="G198" s="300">
        <v>3.0467696576612067</v>
      </c>
      <c r="H198" s="300">
        <v>0.98426112900873297</v>
      </c>
      <c r="I198" s="300">
        <v>2.6225821334271773</v>
      </c>
      <c r="J198" s="300">
        <f t="shared" ref="J198:J199" si="315">SUM(G198:I198)</f>
        <v>6.6536129200971166</v>
      </c>
      <c r="K198" s="300"/>
      <c r="L198" s="300">
        <v>3.9228703789371555</v>
      </c>
      <c r="M198" s="300">
        <v>0.49984372587807552</v>
      </c>
      <c r="N198" s="300">
        <v>2.3543753667873113</v>
      </c>
      <c r="O198" s="300">
        <f t="shared" ref="O198:O199" si="316">SUM(L198:N198)</f>
        <v>6.777089471602542</v>
      </c>
      <c r="P198" s="300"/>
      <c r="Q198" s="300">
        <v>3.9560521886987843</v>
      </c>
      <c r="R198" s="300">
        <v>0.48643451660264198</v>
      </c>
      <c r="S198" s="300">
        <v>2.3716325306183808</v>
      </c>
      <c r="T198" s="300">
        <f t="shared" ref="T198:T199" si="317">SUM(Q198:S198)</f>
        <v>6.8141192359198062</v>
      </c>
      <c r="U198" s="300"/>
      <c r="V198" s="300">
        <v>4.1589413448729804</v>
      </c>
      <c r="W198" s="300">
        <v>0.48955846562178307</v>
      </c>
      <c r="X198" s="300">
        <v>2.4829529243801853</v>
      </c>
      <c r="Y198" s="300">
        <f t="shared" ref="Y198:Y199" si="318">SUM(V198:X198)</f>
        <v>7.1314527348749497</v>
      </c>
    </row>
    <row r="199" spans="1:25" x14ac:dyDescent="0.2">
      <c r="A199" s="264" t="s">
        <v>363</v>
      </c>
      <c r="B199" s="301">
        <f>SUM(B197:B198)</f>
        <v>10.167309204097155</v>
      </c>
      <c r="C199" s="301">
        <f t="shared" ref="C199" si="319">SUM(C197:C198)</f>
        <v>4.7006097157923845</v>
      </c>
      <c r="D199" s="301">
        <f t="shared" ref="D199" si="320">SUM(D197:D198)</f>
        <v>5.708081080110464</v>
      </c>
      <c r="E199" s="301">
        <f t="shared" si="314"/>
        <v>20.576000000000004</v>
      </c>
      <c r="F199" s="301"/>
      <c r="G199" s="301">
        <f>SUM(G197:G198)</f>
        <v>7.5456175870479791</v>
      </c>
      <c r="H199" s="301">
        <f t="shared" ref="H199" si="321">SUM(H197:H198)</f>
        <v>3.9674122681223412</v>
      </c>
      <c r="I199" s="301">
        <f t="shared" ref="I199" si="322">SUM(I197:I198)</f>
        <v>8.2959701448296883</v>
      </c>
      <c r="J199" s="301">
        <f t="shared" si="315"/>
        <v>19.809000000000008</v>
      </c>
      <c r="K199" s="301"/>
      <c r="L199" s="301">
        <f>SUM(L197:L198)</f>
        <v>8.0898996262756384</v>
      </c>
      <c r="M199" s="301">
        <f t="shared" ref="M199" si="323">SUM(M197:M198)</f>
        <v>4.1645319497877287</v>
      </c>
      <c r="N199" s="301">
        <f t="shared" ref="N199" si="324">SUM(N197:N198)</f>
        <v>6.4055684239366641</v>
      </c>
      <c r="O199" s="301">
        <f t="shared" si="316"/>
        <v>18.660000000000032</v>
      </c>
      <c r="P199" s="301"/>
      <c r="Q199" s="301">
        <f>SUM(Q197:Q198)</f>
        <v>7.897690079234394</v>
      </c>
      <c r="R199" s="301">
        <f t="shared" ref="R199" si="325">SUM(R197:R198)</f>
        <v>4.0137093816044036</v>
      </c>
      <c r="S199" s="301">
        <f t="shared" ref="S199" si="326">SUM(S197:S198)</f>
        <v>6.3396005391611965</v>
      </c>
      <c r="T199" s="301">
        <f t="shared" si="317"/>
        <v>18.250999999999994</v>
      </c>
      <c r="U199" s="301"/>
      <c r="V199" s="301">
        <f>SUM(V197:V198)</f>
        <v>7.934574550472302</v>
      </c>
      <c r="W199" s="301">
        <f t="shared" ref="W199" si="327">SUM(W197:W198)</f>
        <v>3.9155070529230542</v>
      </c>
      <c r="X199" s="301">
        <f t="shared" ref="X199" si="328">SUM(X197:X198)</f>
        <v>6.4019183966046347</v>
      </c>
      <c r="Y199" s="301">
        <f t="shared" si="318"/>
        <v>18.251999999999992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Lancashire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0.42087936780841328</v>
      </c>
      <c r="N7">
        <f>'Ind T4'!C122</f>
        <v>0.45378592205260748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0.80747191937537988</v>
      </c>
      <c r="N9">
        <f>'Ind T4'!C120</f>
        <v>1.2153886498405209</v>
      </c>
    </row>
    <row r="10" spans="1:16" x14ac:dyDescent="0.2">
      <c r="L10" s="13" t="str">
        <f>'Ind T4'!A80</f>
        <v>Education</v>
      </c>
      <c r="M10">
        <f>'Ind T4'!B119</f>
        <v>-5.4205758538428128E-2</v>
      </c>
      <c r="N10">
        <f>'Ind T4'!C119</f>
        <v>0.96107101616160762</v>
      </c>
    </row>
    <row r="11" spans="1:16" x14ac:dyDescent="0.2">
      <c r="L11" s="13" t="str">
        <f>'Ind T4'!A79</f>
        <v>Public admin. and defence</v>
      </c>
      <c r="M11">
        <f>'Ind T4'!B118</f>
        <v>-0.91458754828559474</v>
      </c>
      <c r="N11">
        <f>'Ind T4'!C118</f>
        <v>-5.5809803445883155E-3</v>
      </c>
    </row>
    <row r="12" spans="1:16" x14ac:dyDescent="0.2">
      <c r="L12" s="1" t="str">
        <f>CONCATENATE("[",'Ind T4'!A78,"]")</f>
        <v>[Non-marketed services]</v>
      </c>
      <c r="M12">
        <f>'Ind T4'!B117</f>
        <v>0.25562103192879881</v>
      </c>
      <c r="N12">
        <f>'Ind T4'!C117</f>
        <v>0.95341343812063162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-1.9358795069717494</v>
      </c>
      <c r="N14" s="13">
        <f>'Ind T4'!C115</f>
        <v>-0.14727499281221856</v>
      </c>
    </row>
    <row r="15" spans="1:16" x14ac:dyDescent="0.2">
      <c r="L15" s="13" t="str">
        <f>'Ind T4'!A75</f>
        <v>Arts and entertainment</v>
      </c>
      <c r="M15" s="13">
        <f>'Ind T4'!B114</f>
        <v>1.9287234923353491</v>
      </c>
      <c r="N15" s="13">
        <f>'Ind T4'!C114</f>
        <v>-0.15183494027158906</v>
      </c>
    </row>
    <row r="16" spans="1:16" x14ac:dyDescent="0.2">
      <c r="L16" s="13" t="str">
        <f>'Ind T4'!A74</f>
        <v>Support services</v>
      </c>
      <c r="M16" s="13">
        <f>'Ind T4'!B113</f>
        <v>-0.77755677983093463</v>
      </c>
      <c r="N16" s="13">
        <f>'Ind T4'!C113</f>
        <v>0.81507894360044464</v>
      </c>
    </row>
    <row r="17" spans="12:14" x14ac:dyDescent="0.2">
      <c r="L17" s="13" t="str">
        <f>'Ind T4'!A73</f>
        <v>Professional services</v>
      </c>
      <c r="M17" s="13">
        <f>'Ind T4'!B112</f>
        <v>0.87000117477682437</v>
      </c>
      <c r="N17" s="13">
        <f>'Ind T4'!C112</f>
        <v>0.63247324986899223</v>
      </c>
    </row>
    <row r="18" spans="12:14" x14ac:dyDescent="0.2">
      <c r="L18" s="13" t="str">
        <f>'Ind T4'!A72</f>
        <v>Real estate</v>
      </c>
      <c r="M18" s="13">
        <f>'Ind T4'!B111</f>
        <v>-3.4050021089621407</v>
      </c>
      <c r="N18" s="13">
        <f>'Ind T4'!C111</f>
        <v>0.95376179610893175</v>
      </c>
    </row>
    <row r="19" spans="12:14" x14ac:dyDescent="0.2">
      <c r="L19" t="str">
        <f>'Ind T4'!A71</f>
        <v>Finance and insurance</v>
      </c>
      <c r="M19">
        <f>'Ind T4'!B110</f>
        <v>1.0336530541842359</v>
      </c>
      <c r="N19">
        <f>'Ind T4'!C110</f>
        <v>-0.1254508516067121</v>
      </c>
    </row>
    <row r="20" spans="12:14" x14ac:dyDescent="0.2">
      <c r="L20" t="str">
        <f>'Ind T4'!A70</f>
        <v>Information technology</v>
      </c>
      <c r="M20">
        <f>'Ind T4'!B109</f>
        <v>-6.5204631938922786</v>
      </c>
      <c r="N20">
        <f>'Ind T4'!C109</f>
        <v>1.2452674954218645</v>
      </c>
    </row>
    <row r="21" spans="12:14" x14ac:dyDescent="0.2">
      <c r="L21" t="str">
        <f>'Ind T4'!A69</f>
        <v>Media</v>
      </c>
      <c r="M21">
        <f>'Ind T4'!B108</f>
        <v>3.2227571764306351</v>
      </c>
      <c r="N21">
        <f>'Ind T4'!C108</f>
        <v>0.10566080604428318</v>
      </c>
    </row>
    <row r="22" spans="12:14" x14ac:dyDescent="0.2">
      <c r="L22" s="1" t="str">
        <f>CONCATENATE("[",'Ind T4'!A68,"]")</f>
        <v>[Business and other services]</v>
      </c>
      <c r="M22">
        <f>'Ind T4'!B107</f>
        <v>-0.64767134331428222</v>
      </c>
      <c r="N22">
        <f>'Ind T4'!C107</f>
        <v>0.52115759718318611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-0.63781662224001723</v>
      </c>
      <c r="N24">
        <f>'Ind T4'!C105</f>
        <v>1.1519952364899</v>
      </c>
    </row>
    <row r="25" spans="12:14" x14ac:dyDescent="0.2">
      <c r="L25" s="13" t="str">
        <f>'Ind T4'!A65</f>
        <v>Transport and storage</v>
      </c>
      <c r="M25">
        <f>'Ind T4'!B104</f>
        <v>5.1725722071874758</v>
      </c>
      <c r="N25">
        <f>'Ind T4'!C104</f>
        <v>0.54602844530176053</v>
      </c>
    </row>
    <row r="26" spans="12:14" x14ac:dyDescent="0.2">
      <c r="L26" s="13" t="str">
        <f>'Ind T4'!A64</f>
        <v>Wholesale and retail trade</v>
      </c>
      <c r="M26">
        <f>'Ind T4'!B103</f>
        <v>1.0900463360190349</v>
      </c>
      <c r="N26">
        <f>'Ind T4'!C103</f>
        <v>0.17734062661969308</v>
      </c>
    </row>
    <row r="27" spans="12:14" x14ac:dyDescent="0.2">
      <c r="L27" s="1" t="str">
        <f>CONCATENATE("[",'Ind T4'!A63,"]")</f>
        <v>[Trade, accomod. and transport]</v>
      </c>
      <c r="M27">
        <f>'Ind T4'!B102</f>
        <v>1.2808583477866176</v>
      </c>
      <c r="N27">
        <f>'Ind T4'!C102</f>
        <v>0.4857338740418049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1.9079686468866708</v>
      </c>
      <c r="N29">
        <f>'Ind T4'!C100</f>
        <v>0.25890670715684738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0.24177222613517291</v>
      </c>
      <c r="N31">
        <f>'Ind T4'!C98</f>
        <v>-1.1468432954052199</v>
      </c>
    </row>
    <row r="32" spans="12:14" x14ac:dyDescent="0.2">
      <c r="L32" s="13" t="str">
        <f>'Ind T4'!A58</f>
        <v>Engineering</v>
      </c>
      <c r="M32">
        <f>'Ind T4'!B97</f>
        <v>-2.3681422305695587</v>
      </c>
      <c r="N32">
        <f>'Ind T4'!C97</f>
        <v>0.21661373645585069</v>
      </c>
    </row>
    <row r="33" spans="12:14" x14ac:dyDescent="0.2">
      <c r="L33" s="13" t="str">
        <f>'Ind T4'!A57</f>
        <v>Food drink and tobacco</v>
      </c>
      <c r="M33">
        <f>'Ind T4'!B96</f>
        <v>0.49300631413911056</v>
      </c>
      <c r="N33">
        <f>'Ind T4'!C96</f>
        <v>-0.62284335577234007</v>
      </c>
    </row>
    <row r="34" spans="12:14" x14ac:dyDescent="0.2">
      <c r="L34" s="1" t="str">
        <f>CONCATENATE("[",'Ind T4'!A56,"]")</f>
        <v>[Manufacturing]</v>
      </c>
      <c r="M34">
        <f>'Ind T4'!B95</f>
        <v>6.1539647098918238E-2</v>
      </c>
      <c r="N34">
        <f>'Ind T4'!C95</f>
        <v>-0.93595776626160809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-0.40820988925297508</v>
      </c>
      <c r="N36">
        <f>'Ind T4'!C93</f>
        <v>0.21098514065271967</v>
      </c>
    </row>
    <row r="37" spans="12:14" x14ac:dyDescent="0.2">
      <c r="L37" s="13" t="str">
        <f>'Ind T4'!A53</f>
        <v>Electricity and gas</v>
      </c>
      <c r="M37">
        <f>'Ind T4'!B92</f>
        <v>-0.35041078620470234</v>
      </c>
      <c r="N37">
        <f>'Ind T4'!C92</f>
        <v>-0.36039335667925609</v>
      </c>
    </row>
    <row r="38" spans="12:14" x14ac:dyDescent="0.2">
      <c r="L38" s="13" t="str">
        <f>'Ind T4'!A52</f>
        <v>Mining and quarrying</v>
      </c>
      <c r="M38">
        <f>'Ind T4'!B91</f>
        <v>-6.454649343763541</v>
      </c>
      <c r="N38">
        <f>'Ind T4'!C91</f>
        <v>-3.2751275268872115</v>
      </c>
    </row>
    <row r="39" spans="12:14" x14ac:dyDescent="0.2">
      <c r="L39" s="45" t="str">
        <f>'Ind T4'!A51</f>
        <v>Agriculture</v>
      </c>
      <c r="M39">
        <f>'Ind T4'!B90</f>
        <v>2.1869167030996506</v>
      </c>
      <c r="N39">
        <f>'Ind T4'!C90</f>
        <v>0.34497670019815185</v>
      </c>
    </row>
    <row r="40" spans="12:14" x14ac:dyDescent="0.2">
      <c r="L40" s="1" t="str">
        <f>CONCATENATE("[",'Ind T4'!A50,"]")</f>
        <v>[Primary sector and utilities]</v>
      </c>
      <c r="M40">
        <f>'Ind T4'!B89</f>
        <v>0.6410695271736877</v>
      </c>
      <c r="N40">
        <f>'Ind T4'!C89</f>
        <v>0.12269908218329739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Lancashire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15.732999999999993</v>
      </c>
      <c r="N5" s="11">
        <f t="shared" ref="N5:AL5" si="1">SUM(N6:N9)</f>
        <v>14.484999999999998</v>
      </c>
      <c r="O5" s="11">
        <f t="shared" si="1"/>
        <v>15.613000000000012</v>
      </c>
      <c r="P5" s="11">
        <f t="shared" si="1"/>
        <v>16.368999999999978</v>
      </c>
      <c r="Q5" s="11">
        <f t="shared" si="1"/>
        <v>16.68999999999998</v>
      </c>
      <c r="R5" s="11">
        <f t="shared" si="1"/>
        <v>14.661000000000005</v>
      </c>
      <c r="S5" s="11">
        <f t="shared" si="1"/>
        <v>15.931999999999992</v>
      </c>
      <c r="T5" s="11">
        <f t="shared" si="1"/>
        <v>15.839000000000002</v>
      </c>
      <c r="U5" s="11">
        <f t="shared" si="1"/>
        <v>13.78000000000001</v>
      </c>
      <c r="V5" s="11">
        <f t="shared" si="1"/>
        <v>15.750000000000005</v>
      </c>
      <c r="W5" s="11">
        <f t="shared" si="1"/>
        <v>15.137000000000022</v>
      </c>
      <c r="X5" s="11">
        <f t="shared" si="1"/>
        <v>15.010999999999985</v>
      </c>
      <c r="Y5" s="11">
        <f t="shared" si="1"/>
        <v>14.966999999999993</v>
      </c>
      <c r="Z5" s="11">
        <f t="shared" si="1"/>
        <v>15.030999999999999</v>
      </c>
      <c r="AA5" s="11">
        <f t="shared" si="1"/>
        <v>15.205999999999992</v>
      </c>
      <c r="AB5" s="11">
        <f t="shared" si="1"/>
        <v>15.281999999999982</v>
      </c>
      <c r="AC5" s="11">
        <f t="shared" si="1"/>
        <v>15.338999999999993</v>
      </c>
      <c r="AD5" s="11">
        <f t="shared" si="1"/>
        <v>15.37099999999999</v>
      </c>
      <c r="AE5" s="11">
        <f t="shared" si="1"/>
        <v>15.386999999999986</v>
      </c>
      <c r="AF5" s="11">
        <f t="shared" si="1"/>
        <v>15.39400000000002</v>
      </c>
      <c r="AG5" s="11">
        <f t="shared" si="1"/>
        <v>15.404999999999999</v>
      </c>
      <c r="AH5" s="11">
        <f t="shared" si="1"/>
        <v>15.411000000000001</v>
      </c>
      <c r="AI5" s="11">
        <f t="shared" si="1"/>
        <v>15.416000000000007</v>
      </c>
      <c r="AJ5" s="11">
        <f t="shared" si="1"/>
        <v>15.417999999999989</v>
      </c>
      <c r="AK5" s="11">
        <f t="shared" si="1"/>
        <v>15.418000000000013</v>
      </c>
      <c r="AL5" s="11">
        <f t="shared" si="1"/>
        <v>15.417999999999978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8.7390000000000061</v>
      </c>
      <c r="N6" s="11">
        <v>7.4480000000000075</v>
      </c>
      <c r="O6" s="11">
        <v>7.7310000000000096</v>
      </c>
      <c r="P6" s="11">
        <v>8.3989999999999885</v>
      </c>
      <c r="Q6" s="11">
        <v>8.888999999999978</v>
      </c>
      <c r="R6" s="11">
        <v>6.6530000000000067</v>
      </c>
      <c r="S6" s="11">
        <v>7.5270000000000055</v>
      </c>
      <c r="T6" s="11">
        <v>6.7959999999999949</v>
      </c>
      <c r="U6" s="11">
        <v>5.7400000000000091</v>
      </c>
      <c r="V6" s="11">
        <v>7.4240000000000039</v>
      </c>
      <c r="W6" s="11">
        <v>7.4130000000000047</v>
      </c>
      <c r="X6" s="11">
        <v>7.4619999999999962</v>
      </c>
      <c r="Y6" s="11">
        <v>7.5039999999999978</v>
      </c>
      <c r="Z6" s="11">
        <v>7.573000000000004</v>
      </c>
      <c r="AA6" s="11">
        <v>7.6169999999999947</v>
      </c>
      <c r="AB6" s="11">
        <v>7.6299999999999901</v>
      </c>
      <c r="AC6" s="11">
        <v>7.6480000000000086</v>
      </c>
      <c r="AD6" s="11">
        <v>7.6639999999999979</v>
      </c>
      <c r="AE6" s="11">
        <v>7.6779999999999955</v>
      </c>
      <c r="AF6" s="11">
        <v>7.6910000000000105</v>
      </c>
      <c r="AG6" s="11">
        <v>7.7129999999999903</v>
      </c>
      <c r="AH6" s="11">
        <v>7.7330000000000014</v>
      </c>
      <c r="AI6" s="11">
        <v>7.7530000000000063</v>
      </c>
      <c r="AJ6" s="11">
        <v>7.770999999999983</v>
      </c>
      <c r="AK6" s="172">
        <v>7.7889999999999917</v>
      </c>
      <c r="AL6" s="11">
        <v>7.8059999999999796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0.48099999999999893</v>
      </c>
      <c r="N7" s="11">
        <v>0.27000000000000013</v>
      </c>
      <c r="O7" s="11">
        <v>0.6129999999999991</v>
      </c>
      <c r="P7" s="11">
        <v>0.44399999999999989</v>
      </c>
      <c r="Q7" s="11">
        <v>0.41299999999999976</v>
      </c>
      <c r="R7" s="11">
        <v>0.48999999999999955</v>
      </c>
      <c r="S7" s="11">
        <v>0.72999999999999954</v>
      </c>
      <c r="T7" s="11">
        <v>0.38599999999999968</v>
      </c>
      <c r="U7" s="11">
        <v>0.5219999999999998</v>
      </c>
      <c r="V7" s="11">
        <v>0.38200000000000045</v>
      </c>
      <c r="W7" s="11">
        <v>0.35100000000000076</v>
      </c>
      <c r="X7" s="11">
        <v>0.3340000000000003</v>
      </c>
      <c r="Y7" s="11">
        <v>0.32699999999999951</v>
      </c>
      <c r="Z7" s="11">
        <v>0.31200000000000039</v>
      </c>
      <c r="AA7" s="11">
        <v>0.29800000000000099</v>
      </c>
      <c r="AB7" s="11">
        <v>0.28599999999999981</v>
      </c>
      <c r="AC7" s="11">
        <v>0.27600000000000019</v>
      </c>
      <c r="AD7" s="11">
        <v>0.26699999999999979</v>
      </c>
      <c r="AE7" s="11">
        <v>0.25800000000000006</v>
      </c>
      <c r="AF7" s="11">
        <v>0.25100000000000022</v>
      </c>
      <c r="AG7" s="11">
        <v>0.24400000000000008</v>
      </c>
      <c r="AH7" s="11">
        <v>0.23699999999999946</v>
      </c>
      <c r="AI7" s="11">
        <v>0.23000000000000012</v>
      </c>
      <c r="AJ7" s="11">
        <v>0.224</v>
      </c>
      <c r="AK7" s="172">
        <v>0.218</v>
      </c>
      <c r="AL7" s="11">
        <v>0.21299999999999999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1.9219999999999997</v>
      </c>
      <c r="N8" s="11">
        <v>1.6540000000000019</v>
      </c>
      <c r="O8" s="11">
        <v>2.3440000000000087</v>
      </c>
      <c r="P8" s="11">
        <v>2.4499999999999909</v>
      </c>
      <c r="Q8" s="11">
        <v>2.2710000000000052</v>
      </c>
      <c r="R8" s="11">
        <v>2.5289999999999968</v>
      </c>
      <c r="S8" s="11">
        <v>2.4769999999999972</v>
      </c>
      <c r="T8" s="11">
        <v>2.7889999999999944</v>
      </c>
      <c r="U8" s="11">
        <v>2.3570000000000064</v>
      </c>
      <c r="V8" s="11">
        <v>2.6090000000000027</v>
      </c>
      <c r="W8" s="11">
        <v>2.4850000000000048</v>
      </c>
      <c r="X8" s="11">
        <v>2.4519999999999964</v>
      </c>
      <c r="Y8" s="11">
        <v>2.4169999999999958</v>
      </c>
      <c r="Z8" s="11">
        <v>2.4069999999999978</v>
      </c>
      <c r="AA8" s="11">
        <v>2.4019999999999997</v>
      </c>
      <c r="AB8" s="11">
        <v>2.3969999999999998</v>
      </c>
      <c r="AC8" s="11">
        <v>2.3919999999999959</v>
      </c>
      <c r="AD8" s="11">
        <v>2.3870000000000005</v>
      </c>
      <c r="AE8" s="11">
        <v>2.3820000000000001</v>
      </c>
      <c r="AF8" s="11">
        <v>2.3770000000000051</v>
      </c>
      <c r="AG8" s="11">
        <v>2.3729999999999984</v>
      </c>
      <c r="AH8" s="11">
        <v>2.3689999999999944</v>
      </c>
      <c r="AI8" s="11">
        <v>2.3659999999999979</v>
      </c>
      <c r="AJ8" s="11">
        <v>2.3620000000000005</v>
      </c>
      <c r="AK8" s="172">
        <v>2.3580000000000005</v>
      </c>
      <c r="AL8" s="11">
        <v>2.3540000000000054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4.5909999999999904</v>
      </c>
      <c r="N9" s="11">
        <v>5.1129999999999871</v>
      </c>
      <c r="O9" s="11">
        <v>4.9249999999999954</v>
      </c>
      <c r="P9" s="11">
        <v>5.0760000000000023</v>
      </c>
      <c r="Q9" s="11">
        <v>5.1169999999999982</v>
      </c>
      <c r="R9" s="11">
        <v>4.9890000000000017</v>
      </c>
      <c r="S9" s="11">
        <v>5.1979999999999906</v>
      </c>
      <c r="T9" s="11">
        <v>5.8680000000000119</v>
      </c>
      <c r="U9" s="11">
        <v>5.1609999999999943</v>
      </c>
      <c r="V9" s="11">
        <v>5.3349999999999991</v>
      </c>
      <c r="W9" s="11">
        <v>4.8880000000000132</v>
      </c>
      <c r="X9" s="11">
        <v>4.7629999999999919</v>
      </c>
      <c r="Y9" s="11">
        <v>4.7189999999999994</v>
      </c>
      <c r="Z9" s="11">
        <v>4.7389999999999972</v>
      </c>
      <c r="AA9" s="11">
        <v>4.8889999999999976</v>
      </c>
      <c r="AB9" s="11">
        <v>4.9689999999999923</v>
      </c>
      <c r="AC9" s="11">
        <v>5.022999999999989</v>
      </c>
      <c r="AD9" s="11">
        <v>5.0529999999999919</v>
      </c>
      <c r="AE9" s="11">
        <v>5.0689999999999911</v>
      </c>
      <c r="AF9" s="11">
        <v>5.075000000000002</v>
      </c>
      <c r="AG9" s="11">
        <v>5.0750000000000117</v>
      </c>
      <c r="AH9" s="11">
        <v>5.0720000000000054</v>
      </c>
      <c r="AI9" s="11">
        <v>5.0670000000000028</v>
      </c>
      <c r="AJ9" s="11">
        <v>5.0610000000000053</v>
      </c>
      <c r="AK9" s="172">
        <v>5.0530000000000195</v>
      </c>
      <c r="AL9" s="11">
        <v>5.0449999999999955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86.821000000000211</v>
      </c>
      <c r="N11" s="11">
        <f t="shared" si="2"/>
        <v>87.091999999999985</v>
      </c>
      <c r="O11" s="11">
        <f t="shared" si="2"/>
        <v>84.320999999999998</v>
      </c>
      <c r="P11" s="11">
        <f t="shared" si="2"/>
        <v>83.92799999999994</v>
      </c>
      <c r="Q11" s="11">
        <f t="shared" si="2"/>
        <v>87.34299999999989</v>
      </c>
      <c r="R11" s="11">
        <f t="shared" ref="R11" si="3">SUM(R12:R14)</f>
        <v>86.341999999999899</v>
      </c>
      <c r="S11" s="11">
        <f t="shared" ref="S11" si="4">SUM(S12:S14)</f>
        <v>87.992000000000132</v>
      </c>
      <c r="T11" s="11">
        <f t="shared" ref="T11" si="5">SUM(T12:T14)</f>
        <v>89.214000000000013</v>
      </c>
      <c r="U11" s="11">
        <f t="shared" ref="U11" si="6">SUM(U12:U14)</f>
        <v>90.886999999999944</v>
      </c>
      <c r="V11" s="11">
        <f t="shared" ref="V11" si="7">SUM(V12:V14)</f>
        <v>90.423999999999964</v>
      </c>
      <c r="W11" s="11">
        <f t="shared" ref="W11" si="8">SUM(W12:W14)</f>
        <v>86.608000000000033</v>
      </c>
      <c r="X11" s="11">
        <f t="shared" ref="X11" si="9">SUM(X12:X14)</f>
        <v>85.418000000000035</v>
      </c>
      <c r="Y11" s="11">
        <f t="shared" ref="Y11" si="10">SUM(Y12:Y14)</f>
        <v>84.489999999999753</v>
      </c>
      <c r="Z11" s="11">
        <f t="shared" ref="Z11" si="11">SUM(Z12:Z14)</f>
        <v>83.544999999999987</v>
      </c>
      <c r="AA11" s="11">
        <f t="shared" ref="AA11" si="12">SUM(AA12:AA14)</f>
        <v>82.661000000000058</v>
      </c>
      <c r="AB11" s="11">
        <f t="shared" ref="AB11" si="13">SUM(AB12:AB14)</f>
        <v>81.711000000000013</v>
      </c>
      <c r="AC11" s="11">
        <f t="shared" ref="AC11" si="14">SUM(AC12:AC14)</f>
        <v>81.025999999999925</v>
      </c>
      <c r="AD11" s="11">
        <f>SUM(AD12:AD14)</f>
        <v>80.31899999999996</v>
      </c>
      <c r="AE11" s="11">
        <f t="shared" ref="AE11" si="15">SUM(AE12:AE14)</f>
        <v>79.62</v>
      </c>
      <c r="AF11" s="11">
        <f t="shared" ref="AF11" si="16">SUM(AF12:AF14)</f>
        <v>78.93400000000014</v>
      </c>
      <c r="AG11" s="11">
        <f t="shared" ref="AG11:AL11" si="17">SUM(AG12:AG14)</f>
        <v>78.314000000000107</v>
      </c>
      <c r="AH11" s="11">
        <f t="shared" si="17"/>
        <v>77.664999999999878</v>
      </c>
      <c r="AI11" s="11">
        <f t="shared" si="17"/>
        <v>77.026999999999632</v>
      </c>
      <c r="AJ11" s="11">
        <f t="shared" si="17"/>
        <v>76.400999999999925</v>
      </c>
      <c r="AK11" s="11">
        <f t="shared" si="17"/>
        <v>75.789999999999964</v>
      </c>
      <c r="AL11" s="11">
        <f t="shared" si="17"/>
        <v>75.213999999999857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13.832000000000015</v>
      </c>
      <c r="N12" s="11">
        <v>13.398000000000003</v>
      </c>
      <c r="O12" s="11">
        <v>12.769999999999984</v>
      </c>
      <c r="P12" s="11">
        <v>13.548999999999989</v>
      </c>
      <c r="Q12" s="11">
        <v>13.965000000000025</v>
      </c>
      <c r="R12" s="11">
        <v>14.702000000000011</v>
      </c>
      <c r="S12" s="11">
        <v>15.750999999999992</v>
      </c>
      <c r="T12" s="11">
        <v>14.253000000000016</v>
      </c>
      <c r="U12" s="11">
        <v>13.395999999999992</v>
      </c>
      <c r="V12" s="11">
        <v>15.255000000000017</v>
      </c>
      <c r="W12" s="11">
        <v>15.067999999999993</v>
      </c>
      <c r="X12" s="11">
        <v>15.016999999999996</v>
      </c>
      <c r="Y12" s="11">
        <v>14.97799999999997</v>
      </c>
      <c r="Z12" s="11">
        <v>15.013000000000007</v>
      </c>
      <c r="AA12" s="11">
        <v>14.944999999999975</v>
      </c>
      <c r="AB12" s="11">
        <v>14.817000000000014</v>
      </c>
      <c r="AC12" s="11">
        <v>14.720999999999961</v>
      </c>
      <c r="AD12" s="11">
        <v>14.616000000000003</v>
      </c>
      <c r="AE12" s="11">
        <v>14.504000000000012</v>
      </c>
      <c r="AF12" s="11">
        <v>14.391000000000004</v>
      </c>
      <c r="AG12" s="11">
        <v>14.28099999999999</v>
      </c>
      <c r="AH12" s="11">
        <v>14.171000000000006</v>
      </c>
      <c r="AI12" s="11">
        <v>14.059999999999979</v>
      </c>
      <c r="AJ12" s="11">
        <v>13.947999999999999</v>
      </c>
      <c r="AK12" s="172">
        <v>13.834999999999985</v>
      </c>
      <c r="AL12" s="11">
        <v>13.719999999999978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6.2860000000000085</v>
      </c>
      <c r="N13" s="11">
        <v>8.8989999999999814</v>
      </c>
      <c r="O13" s="11">
        <v>6.4740000000000046</v>
      </c>
      <c r="P13" s="11">
        <v>7.3070000000000057</v>
      </c>
      <c r="Q13" s="11">
        <v>7.4379999999999784</v>
      </c>
      <c r="R13" s="11">
        <v>7.7570000000000006</v>
      </c>
      <c r="S13" s="11">
        <v>7.1360000000000152</v>
      </c>
      <c r="T13" s="11">
        <v>8.9369999999999941</v>
      </c>
      <c r="U13" s="11">
        <v>7.8089999999999895</v>
      </c>
      <c r="V13" s="11">
        <v>7.4730000000000025</v>
      </c>
      <c r="W13" s="11">
        <v>6.8809999999999825</v>
      </c>
      <c r="X13" s="11">
        <v>7.1640000000000015</v>
      </c>
      <c r="Y13" s="11">
        <v>7.2089999999999987</v>
      </c>
      <c r="Z13" s="11">
        <v>7.3030000000000053</v>
      </c>
      <c r="AA13" s="11">
        <v>7.3700000000000205</v>
      </c>
      <c r="AB13" s="11">
        <v>7.3979999999999864</v>
      </c>
      <c r="AC13" s="11">
        <v>7.3690000000000078</v>
      </c>
      <c r="AD13" s="11">
        <v>7.339000000000004</v>
      </c>
      <c r="AE13" s="11">
        <v>7.308000000000014</v>
      </c>
      <c r="AF13" s="11">
        <v>7.277000000000009</v>
      </c>
      <c r="AG13" s="11">
        <v>7.2550000000000283</v>
      </c>
      <c r="AH13" s="11">
        <v>7.2279999999999971</v>
      </c>
      <c r="AI13" s="11">
        <v>7.1999999999999913</v>
      </c>
      <c r="AJ13" s="11">
        <v>7.1699999999999751</v>
      </c>
      <c r="AK13" s="172">
        <v>7.1399999999999908</v>
      </c>
      <c r="AL13" s="11">
        <v>7.1079999999999828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66.703000000000188</v>
      </c>
      <c r="N14" s="11">
        <v>64.795000000000002</v>
      </c>
      <c r="O14" s="11">
        <v>65.077000000000012</v>
      </c>
      <c r="P14" s="11">
        <v>63.071999999999939</v>
      </c>
      <c r="Q14" s="11">
        <v>65.939999999999884</v>
      </c>
      <c r="R14" s="11">
        <v>63.882999999999896</v>
      </c>
      <c r="S14" s="11">
        <v>65.105000000000118</v>
      </c>
      <c r="T14" s="11">
        <v>66.024000000000001</v>
      </c>
      <c r="U14" s="11">
        <v>69.68199999999996</v>
      </c>
      <c r="V14" s="11">
        <v>67.695999999999941</v>
      </c>
      <c r="W14" s="11">
        <v>64.659000000000063</v>
      </c>
      <c r="X14" s="11">
        <v>63.237000000000037</v>
      </c>
      <c r="Y14" s="11">
        <v>62.302999999999791</v>
      </c>
      <c r="Z14" s="11">
        <v>61.228999999999971</v>
      </c>
      <c r="AA14" s="11">
        <v>60.346000000000068</v>
      </c>
      <c r="AB14" s="11">
        <v>59.496000000000009</v>
      </c>
      <c r="AC14" s="11">
        <v>58.93599999999995</v>
      </c>
      <c r="AD14" s="11">
        <v>58.363999999999947</v>
      </c>
      <c r="AE14" s="11">
        <v>57.807999999999971</v>
      </c>
      <c r="AF14" s="11">
        <v>57.266000000000119</v>
      </c>
      <c r="AG14" s="11">
        <v>56.778000000000091</v>
      </c>
      <c r="AH14" s="11">
        <v>56.265999999999877</v>
      </c>
      <c r="AI14" s="11">
        <v>55.766999999999662</v>
      </c>
      <c r="AJ14" s="11">
        <v>55.282999999999952</v>
      </c>
      <c r="AK14" s="172">
        <v>54.814999999999984</v>
      </c>
      <c r="AL14" s="11">
        <v>54.385999999999896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47.307999999999858</v>
      </c>
      <c r="N16" s="11">
        <v>52.931999999999981</v>
      </c>
      <c r="O16" s="11">
        <v>55.574000000000034</v>
      </c>
      <c r="P16" s="11">
        <v>49.376000000000005</v>
      </c>
      <c r="Q16" s="11">
        <v>51.959999999999965</v>
      </c>
      <c r="R16" s="11">
        <v>47.805999999999919</v>
      </c>
      <c r="S16" s="11">
        <v>48.676999999999957</v>
      </c>
      <c r="T16" s="11">
        <v>49.209999999999944</v>
      </c>
      <c r="U16" s="11">
        <v>53.521999999999984</v>
      </c>
      <c r="V16" s="11">
        <v>53.857999999999919</v>
      </c>
      <c r="W16" s="11">
        <v>52.543999999999933</v>
      </c>
      <c r="X16" s="11">
        <v>51.453999999999994</v>
      </c>
      <c r="Y16" s="11">
        <v>51.646000000000072</v>
      </c>
      <c r="Z16" s="11">
        <v>52.148000000000025</v>
      </c>
      <c r="AA16" s="11">
        <v>52.615999999999993</v>
      </c>
      <c r="AB16" s="11">
        <v>52.888999999999953</v>
      </c>
      <c r="AC16" s="11">
        <v>53.098999999999918</v>
      </c>
      <c r="AD16" s="11">
        <v>53.174999999999891</v>
      </c>
      <c r="AE16" s="11">
        <v>53.316000000000059</v>
      </c>
      <c r="AF16" s="11">
        <v>53.422999999999966</v>
      </c>
      <c r="AG16" s="11">
        <v>53.599000000000032</v>
      </c>
      <c r="AH16" s="11">
        <v>53.785000000000096</v>
      </c>
      <c r="AI16" s="11">
        <v>53.983999999999988</v>
      </c>
      <c r="AJ16" s="11">
        <v>54.192000000000007</v>
      </c>
      <c r="AK16" s="172">
        <v>54.40499999999998</v>
      </c>
      <c r="AL16" s="11">
        <v>54.622000000000021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182.5160000000001</v>
      </c>
      <c r="N18" s="11">
        <f t="shared" ref="N18:AL18" si="18">SUM(N19:N21)</f>
        <v>182.14600000000016</v>
      </c>
      <c r="O18" s="11">
        <f t="shared" si="18"/>
        <v>184.18399999999991</v>
      </c>
      <c r="P18" s="11">
        <f t="shared" si="18"/>
        <v>180.62200000000024</v>
      </c>
      <c r="Q18" s="11">
        <f t="shared" si="18"/>
        <v>186.28500000000034</v>
      </c>
      <c r="R18" s="11">
        <f t="shared" si="18"/>
        <v>186.48600000000027</v>
      </c>
      <c r="S18" s="11">
        <f t="shared" si="18"/>
        <v>192.21499999999995</v>
      </c>
      <c r="T18" s="11">
        <f t="shared" si="18"/>
        <v>188.17200000000008</v>
      </c>
      <c r="U18" s="11">
        <f t="shared" si="18"/>
        <v>196.02199999999976</v>
      </c>
      <c r="V18" s="11">
        <f t="shared" si="18"/>
        <v>204.77600000000021</v>
      </c>
      <c r="W18" s="11">
        <f t="shared" si="18"/>
        <v>198.73899999999986</v>
      </c>
      <c r="X18" s="11">
        <f t="shared" si="18"/>
        <v>199.49499999999995</v>
      </c>
      <c r="Y18" s="11">
        <f t="shared" si="18"/>
        <v>200.77799999999991</v>
      </c>
      <c r="Z18" s="11">
        <f t="shared" si="18"/>
        <v>202.12699999999998</v>
      </c>
      <c r="AA18" s="11">
        <f t="shared" si="18"/>
        <v>203.65500000000031</v>
      </c>
      <c r="AB18" s="11">
        <f t="shared" si="18"/>
        <v>204.93000000000032</v>
      </c>
      <c r="AC18" s="11">
        <f t="shared" si="18"/>
        <v>205.94800000000012</v>
      </c>
      <c r="AD18" s="11">
        <f t="shared" si="18"/>
        <v>206.87800000000027</v>
      </c>
      <c r="AE18" s="11">
        <f t="shared" si="18"/>
        <v>207.75500000000002</v>
      </c>
      <c r="AF18" s="11">
        <f t="shared" si="18"/>
        <v>208.60499999999979</v>
      </c>
      <c r="AG18" s="11">
        <f t="shared" si="18"/>
        <v>209.47999999999996</v>
      </c>
      <c r="AH18" s="11">
        <f t="shared" si="18"/>
        <v>210.34700000000032</v>
      </c>
      <c r="AI18" s="11">
        <f t="shared" si="18"/>
        <v>211.19099999999989</v>
      </c>
      <c r="AJ18" s="11">
        <f t="shared" si="18"/>
        <v>212.06299999999999</v>
      </c>
      <c r="AK18" s="11">
        <f t="shared" si="18"/>
        <v>212.90200000000002</v>
      </c>
      <c r="AL18" s="11">
        <f t="shared" si="18"/>
        <v>213.72200000000012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114.33300000000011</v>
      </c>
      <c r="N19" s="11">
        <v>111.08800000000014</v>
      </c>
      <c r="O19" s="11">
        <v>112.65199999999999</v>
      </c>
      <c r="P19" s="11">
        <v>110.63200000000018</v>
      </c>
      <c r="Q19" s="11">
        <v>109.81900000000027</v>
      </c>
      <c r="R19" s="11">
        <v>110.74700000000024</v>
      </c>
      <c r="S19" s="11">
        <v>107.91899999999997</v>
      </c>
      <c r="T19" s="11">
        <v>111.04500000000006</v>
      </c>
      <c r="U19" s="11">
        <v>117.00199999999974</v>
      </c>
      <c r="V19" s="11">
        <v>121.87700000000025</v>
      </c>
      <c r="W19" s="11">
        <v>116.91599999999988</v>
      </c>
      <c r="X19" s="11">
        <v>117.64299999999994</v>
      </c>
      <c r="Y19" s="11">
        <v>117.82499999999995</v>
      </c>
      <c r="Z19" s="11">
        <v>117.76299999999999</v>
      </c>
      <c r="AA19" s="11">
        <v>117.9190000000003</v>
      </c>
      <c r="AB19" s="11">
        <v>118.17800000000022</v>
      </c>
      <c r="AC19" s="11">
        <v>118.34400000000002</v>
      </c>
      <c r="AD19" s="11">
        <v>118.49100000000011</v>
      </c>
      <c r="AE19" s="11">
        <v>118.62900000000003</v>
      </c>
      <c r="AF19" s="11">
        <v>118.76899999999979</v>
      </c>
      <c r="AG19" s="11">
        <v>118.93799999999985</v>
      </c>
      <c r="AH19" s="11">
        <v>119.12900000000039</v>
      </c>
      <c r="AI19" s="11">
        <v>119.32299999999991</v>
      </c>
      <c r="AJ19" s="11">
        <v>119.57299999999987</v>
      </c>
      <c r="AK19" s="172">
        <v>119.81700000000002</v>
      </c>
      <c r="AL19" s="11">
        <v>120.06500000000004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27.388000000000009</v>
      </c>
      <c r="N20" s="11">
        <v>26.09200000000002</v>
      </c>
      <c r="O20" s="11">
        <v>27.359000000000041</v>
      </c>
      <c r="P20" s="11">
        <v>26.456999999999997</v>
      </c>
      <c r="Q20" s="11">
        <v>28.721000000000043</v>
      </c>
      <c r="R20" s="11">
        <v>26.60700000000001</v>
      </c>
      <c r="S20" s="11">
        <v>31.414000000000023</v>
      </c>
      <c r="T20" s="11">
        <v>29.137999999999966</v>
      </c>
      <c r="U20" s="11">
        <v>31.725000000000009</v>
      </c>
      <c r="V20" s="11">
        <v>34.78900000000003</v>
      </c>
      <c r="W20" s="11">
        <v>34.237999999999957</v>
      </c>
      <c r="X20" s="11">
        <v>35.758999999999993</v>
      </c>
      <c r="Y20" s="11">
        <v>35.965000000000046</v>
      </c>
      <c r="Z20" s="11">
        <v>36.102999999999973</v>
      </c>
      <c r="AA20" s="11">
        <v>36.315000000000026</v>
      </c>
      <c r="AB20" s="11">
        <v>36.451000000000072</v>
      </c>
      <c r="AC20" s="11">
        <v>36.52900000000006</v>
      </c>
      <c r="AD20" s="11">
        <v>36.60400000000007</v>
      </c>
      <c r="AE20" s="11">
        <v>36.674999999999969</v>
      </c>
      <c r="AF20" s="11">
        <v>36.747999999999969</v>
      </c>
      <c r="AG20" s="11">
        <v>36.828000000000088</v>
      </c>
      <c r="AH20" s="11">
        <v>36.899999999999956</v>
      </c>
      <c r="AI20" s="11">
        <v>36.967999999999947</v>
      </c>
      <c r="AJ20" s="11">
        <v>37.032000000000032</v>
      </c>
      <c r="AK20" s="172">
        <v>37.092999999999968</v>
      </c>
      <c r="AL20" s="11">
        <v>37.152000000000086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40.794999999999995</v>
      </c>
      <c r="N21" s="11">
        <v>44.966000000000015</v>
      </c>
      <c r="O21" s="11">
        <v>44.172999999999881</v>
      </c>
      <c r="P21" s="11">
        <v>43.533000000000058</v>
      </c>
      <c r="Q21" s="11">
        <v>47.745000000000033</v>
      </c>
      <c r="R21" s="11">
        <v>49.132000000000019</v>
      </c>
      <c r="S21" s="11">
        <v>52.881999999999941</v>
      </c>
      <c r="T21" s="11">
        <v>47.989000000000061</v>
      </c>
      <c r="U21" s="11">
        <v>47.295000000000002</v>
      </c>
      <c r="V21" s="11">
        <v>48.109999999999921</v>
      </c>
      <c r="W21" s="11">
        <v>47.585000000000036</v>
      </c>
      <c r="X21" s="11">
        <v>46.093000000000018</v>
      </c>
      <c r="Y21" s="11">
        <v>46.987999999999907</v>
      </c>
      <c r="Z21" s="11">
        <v>48.261000000000017</v>
      </c>
      <c r="AA21" s="11">
        <v>49.420999999999992</v>
      </c>
      <c r="AB21" s="11">
        <v>50.301000000000023</v>
      </c>
      <c r="AC21" s="11">
        <v>51.075000000000045</v>
      </c>
      <c r="AD21" s="11">
        <v>51.783000000000065</v>
      </c>
      <c r="AE21" s="11">
        <v>52.451000000000022</v>
      </c>
      <c r="AF21" s="11">
        <v>53.088000000000008</v>
      </c>
      <c r="AG21" s="11">
        <v>53.714000000000013</v>
      </c>
      <c r="AH21" s="11">
        <v>54.317999999999984</v>
      </c>
      <c r="AI21" s="11">
        <v>54.900000000000034</v>
      </c>
      <c r="AJ21" s="11">
        <v>55.458000000000069</v>
      </c>
      <c r="AK21" s="172">
        <v>55.992000000000012</v>
      </c>
      <c r="AL21" s="11">
        <v>56.504999999999988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159.04</v>
      </c>
      <c r="N23" s="11">
        <f t="shared" ref="N23:AL23" si="19">SUM(N24:N31)</f>
        <v>158.02699999999979</v>
      </c>
      <c r="O23" s="11">
        <f t="shared" si="19"/>
        <v>156.63999999999996</v>
      </c>
      <c r="P23" s="11">
        <f t="shared" si="19"/>
        <v>160.75500000000002</v>
      </c>
      <c r="Q23" s="11">
        <f t="shared" si="19"/>
        <v>171.85399999999993</v>
      </c>
      <c r="R23" s="11">
        <f t="shared" si="19"/>
        <v>167.45500000000018</v>
      </c>
      <c r="S23" s="11">
        <f t="shared" si="19"/>
        <v>174.44300000000015</v>
      </c>
      <c r="T23" s="11">
        <f t="shared" si="19"/>
        <v>168.25700000000001</v>
      </c>
      <c r="U23" s="11">
        <f t="shared" si="19"/>
        <v>163.40199999999979</v>
      </c>
      <c r="V23" s="11">
        <f t="shared" si="19"/>
        <v>170.85300000000021</v>
      </c>
      <c r="W23" s="11">
        <f t="shared" si="19"/>
        <v>162.10199999999998</v>
      </c>
      <c r="X23" s="11">
        <f t="shared" si="19"/>
        <v>163.64400000000018</v>
      </c>
      <c r="Y23" s="11">
        <f t="shared" si="19"/>
        <v>163.63299999999998</v>
      </c>
      <c r="Z23" s="11">
        <f t="shared" si="19"/>
        <v>164.29600000000013</v>
      </c>
      <c r="AA23" s="11">
        <f t="shared" si="19"/>
        <v>165.47399999999996</v>
      </c>
      <c r="AB23" s="11">
        <f t="shared" si="19"/>
        <v>166.33200000000011</v>
      </c>
      <c r="AC23" s="11">
        <f t="shared" si="19"/>
        <v>167.2330000000002</v>
      </c>
      <c r="AD23" s="11">
        <f t="shared" si="19"/>
        <v>168.10899999999964</v>
      </c>
      <c r="AE23" s="11">
        <f t="shared" si="19"/>
        <v>168.99000000000015</v>
      </c>
      <c r="AF23" s="11">
        <f t="shared" si="19"/>
        <v>169.88199999999986</v>
      </c>
      <c r="AG23" s="11">
        <f t="shared" si="19"/>
        <v>170.79000000000002</v>
      </c>
      <c r="AH23" s="11">
        <f t="shared" si="19"/>
        <v>171.68100000000013</v>
      </c>
      <c r="AI23" s="11">
        <f t="shared" si="19"/>
        <v>172.57599999999991</v>
      </c>
      <c r="AJ23" s="11">
        <f t="shared" si="19"/>
        <v>173.47000000000011</v>
      </c>
      <c r="AK23" s="11">
        <f t="shared" si="19"/>
        <v>174.36000000000007</v>
      </c>
      <c r="AL23" s="11">
        <f t="shared" si="19"/>
        <v>175.24700000000013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4.4620000000000068</v>
      </c>
      <c r="N24" s="11">
        <v>4.7099999999999982</v>
      </c>
      <c r="O24" s="11">
        <v>3.9140000000000055</v>
      </c>
      <c r="P24" s="11">
        <v>2.4129999999999936</v>
      </c>
      <c r="Q24" s="11">
        <v>3.6059999999999977</v>
      </c>
      <c r="R24" s="11">
        <v>2.8860000000000063</v>
      </c>
      <c r="S24" s="11">
        <v>4.72</v>
      </c>
      <c r="T24" s="11">
        <v>2.7879999999999998</v>
      </c>
      <c r="U24" s="11">
        <v>3.194999999999999</v>
      </c>
      <c r="V24" s="11">
        <v>4.0010000000000066</v>
      </c>
      <c r="W24" s="11">
        <v>3.3820000000000081</v>
      </c>
      <c r="X24" s="11">
        <v>3.357000000000006</v>
      </c>
      <c r="Y24" s="11">
        <v>3.3530000000000024</v>
      </c>
      <c r="Z24" s="11">
        <v>3.3469999999999986</v>
      </c>
      <c r="AA24" s="11">
        <v>3.346000000000005</v>
      </c>
      <c r="AB24" s="11">
        <v>3.358000000000005</v>
      </c>
      <c r="AC24" s="11">
        <v>3.3660000000000023</v>
      </c>
      <c r="AD24" s="11">
        <v>3.3740000000000063</v>
      </c>
      <c r="AE24" s="11">
        <v>3.3830000000000027</v>
      </c>
      <c r="AF24" s="11">
        <v>3.3909999999999894</v>
      </c>
      <c r="AG24" s="11">
        <v>3.3980000000000015</v>
      </c>
      <c r="AH24" s="11">
        <v>3.4060000000000032</v>
      </c>
      <c r="AI24" s="11">
        <v>3.4129999999999998</v>
      </c>
      <c r="AJ24" s="11">
        <v>3.4209999999999998</v>
      </c>
      <c r="AK24" s="172">
        <v>3.4290000000000034</v>
      </c>
      <c r="AL24" s="11">
        <v>3.4360000000000004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11.515000000000015</v>
      </c>
      <c r="N25" s="11">
        <v>14.374999999999995</v>
      </c>
      <c r="O25" s="11">
        <v>13.416000000000002</v>
      </c>
      <c r="P25" s="11">
        <v>14.41100000000004</v>
      </c>
      <c r="Q25" s="11">
        <v>14.481999999999989</v>
      </c>
      <c r="R25" s="11">
        <v>16.524000000000026</v>
      </c>
      <c r="S25" s="11">
        <v>13.520000000000023</v>
      </c>
      <c r="T25" s="11">
        <v>14.021999999999984</v>
      </c>
      <c r="U25" s="11">
        <v>13.216999999999969</v>
      </c>
      <c r="V25" s="11">
        <v>13.192000000000009</v>
      </c>
      <c r="W25" s="11">
        <v>11.794999999999993</v>
      </c>
      <c r="X25" s="11">
        <v>12.127999999999993</v>
      </c>
      <c r="Y25" s="11">
        <v>12.254999999999969</v>
      </c>
      <c r="Z25" s="11">
        <v>12.515000000000009</v>
      </c>
      <c r="AA25" s="11">
        <v>12.719000000000008</v>
      </c>
      <c r="AB25" s="11">
        <v>12.887999999999984</v>
      </c>
      <c r="AC25" s="11">
        <v>13.045000000000025</v>
      </c>
      <c r="AD25" s="11">
        <v>13.181999999999986</v>
      </c>
      <c r="AE25" s="11">
        <v>13.311999999999957</v>
      </c>
      <c r="AF25" s="11">
        <v>13.441000000000001</v>
      </c>
      <c r="AG25" s="11">
        <v>13.57699999999997</v>
      </c>
      <c r="AH25" s="11">
        <v>13.710999999999961</v>
      </c>
      <c r="AI25" s="11">
        <v>13.841999999999986</v>
      </c>
      <c r="AJ25" s="11">
        <v>13.968000000000007</v>
      </c>
      <c r="AK25" s="172">
        <v>14.088000000000038</v>
      </c>
      <c r="AL25" s="11">
        <v>14.200999999999967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12.773999999999981</v>
      </c>
      <c r="N26" s="11">
        <v>12.182000000000006</v>
      </c>
      <c r="O26" s="11">
        <v>11.445999999999986</v>
      </c>
      <c r="P26" s="11">
        <v>11.546999999999999</v>
      </c>
      <c r="Q26" s="11">
        <v>11.202999999999991</v>
      </c>
      <c r="R26" s="11">
        <v>9.2680000000000202</v>
      </c>
      <c r="S26" s="11">
        <v>11.874000000000013</v>
      </c>
      <c r="T26" s="11">
        <v>10.471000000000013</v>
      </c>
      <c r="U26" s="11">
        <v>9.5790000000000148</v>
      </c>
      <c r="V26" s="11">
        <v>10.161999999999981</v>
      </c>
      <c r="W26" s="11">
        <v>9.7570000000000103</v>
      </c>
      <c r="X26" s="11">
        <v>9.9100000000000108</v>
      </c>
      <c r="Y26" s="11">
        <v>9.8889999999999993</v>
      </c>
      <c r="Z26" s="11">
        <v>9.8619999999999841</v>
      </c>
      <c r="AA26" s="11">
        <v>9.8209999999999749</v>
      </c>
      <c r="AB26" s="11">
        <v>9.7940000000000076</v>
      </c>
      <c r="AC26" s="11">
        <v>9.7760000000000016</v>
      </c>
      <c r="AD26" s="11">
        <v>9.7569999999999997</v>
      </c>
      <c r="AE26" s="11">
        <v>9.7369999999999859</v>
      </c>
      <c r="AF26" s="11">
        <v>9.715999999999962</v>
      </c>
      <c r="AG26" s="11">
        <v>9.6969999999999921</v>
      </c>
      <c r="AH26" s="11">
        <v>9.6730000000000143</v>
      </c>
      <c r="AI26" s="11">
        <v>9.6479999999999944</v>
      </c>
      <c r="AJ26" s="11">
        <v>9.6240000000000077</v>
      </c>
      <c r="AK26" s="172">
        <v>9.5989999999999789</v>
      </c>
      <c r="AL26" s="11">
        <v>9.5749999999999904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7.2300000000000066</v>
      </c>
      <c r="N27" s="11">
        <v>8.7519999999999882</v>
      </c>
      <c r="O27" s="11">
        <v>7.3800000000000061</v>
      </c>
      <c r="P27" s="11">
        <v>10.069000000000017</v>
      </c>
      <c r="Q27" s="11">
        <v>10.034999999999995</v>
      </c>
      <c r="R27" s="11">
        <v>10.211</v>
      </c>
      <c r="S27" s="11">
        <v>10.176000000000002</v>
      </c>
      <c r="T27" s="11">
        <v>10.423000000000004</v>
      </c>
      <c r="U27" s="11">
        <v>7.6290000000000067</v>
      </c>
      <c r="V27" s="11">
        <v>8.654000000000007</v>
      </c>
      <c r="W27" s="11">
        <v>8.5870000000000033</v>
      </c>
      <c r="X27" s="11">
        <v>8.6009999999999902</v>
      </c>
      <c r="Y27" s="11">
        <v>8.5830000000000126</v>
      </c>
      <c r="Z27" s="11">
        <v>8.6150000000000198</v>
      </c>
      <c r="AA27" s="11">
        <v>8.7010000000000005</v>
      </c>
      <c r="AB27" s="11">
        <v>8.7819999999999947</v>
      </c>
      <c r="AC27" s="11">
        <v>8.8810000000000091</v>
      </c>
      <c r="AD27" s="11">
        <v>8.9880000000000102</v>
      </c>
      <c r="AE27" s="11">
        <v>9.099000000000002</v>
      </c>
      <c r="AF27" s="11">
        <v>9.2130000000000258</v>
      </c>
      <c r="AG27" s="11">
        <v>9.3280000000000154</v>
      </c>
      <c r="AH27" s="11">
        <v>9.4440000000000026</v>
      </c>
      <c r="AI27" s="11">
        <v>9.5589999999999886</v>
      </c>
      <c r="AJ27" s="11">
        <v>9.6740000000000013</v>
      </c>
      <c r="AK27" s="172">
        <v>9.7880000000000056</v>
      </c>
      <c r="AL27" s="11">
        <v>9.9010000000000069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38.789000000000051</v>
      </c>
      <c r="N28" s="11">
        <v>38.255999999999979</v>
      </c>
      <c r="O28" s="11">
        <v>38.568999999999903</v>
      </c>
      <c r="P28" s="11">
        <v>41.065999999999967</v>
      </c>
      <c r="Q28" s="11">
        <v>44.420999999999928</v>
      </c>
      <c r="R28" s="11">
        <v>44.845000000000013</v>
      </c>
      <c r="S28" s="11">
        <v>47.750999999999998</v>
      </c>
      <c r="T28" s="11">
        <v>43.319000000000017</v>
      </c>
      <c r="U28" s="11">
        <v>39.022999999999904</v>
      </c>
      <c r="V28" s="11">
        <v>44.547000000000139</v>
      </c>
      <c r="W28" s="11">
        <v>46.830000000000005</v>
      </c>
      <c r="X28" s="11">
        <v>47.772000000000155</v>
      </c>
      <c r="Y28" s="11">
        <v>48.043999999999926</v>
      </c>
      <c r="Z28" s="11">
        <v>48.37600000000014</v>
      </c>
      <c r="AA28" s="11">
        <v>48.726999999999911</v>
      </c>
      <c r="AB28" s="11">
        <v>48.991000000000149</v>
      </c>
      <c r="AC28" s="11">
        <v>49.229000000000042</v>
      </c>
      <c r="AD28" s="11">
        <v>49.477999999999831</v>
      </c>
      <c r="AE28" s="11">
        <v>49.738000000000106</v>
      </c>
      <c r="AF28" s="11">
        <v>50.010000000000012</v>
      </c>
      <c r="AG28" s="11">
        <v>50.262000000000164</v>
      </c>
      <c r="AH28" s="11">
        <v>50.504999999999967</v>
      </c>
      <c r="AI28" s="11">
        <v>50.74899999999996</v>
      </c>
      <c r="AJ28" s="11">
        <v>50.990999999999993</v>
      </c>
      <c r="AK28" s="172">
        <v>51.233000000000082</v>
      </c>
      <c r="AL28" s="11">
        <v>51.475000000000009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44.231999999999864</v>
      </c>
      <c r="N29" s="11">
        <v>41.6009999999999</v>
      </c>
      <c r="O29" s="11">
        <v>45.584000000000024</v>
      </c>
      <c r="P29" s="11">
        <v>46.800000000000004</v>
      </c>
      <c r="Q29" s="11">
        <v>46.856000000000058</v>
      </c>
      <c r="R29" s="11">
        <v>46.084000000000096</v>
      </c>
      <c r="S29" s="11">
        <v>51.711000000000155</v>
      </c>
      <c r="T29" s="11">
        <v>49.781000000000049</v>
      </c>
      <c r="U29" s="11">
        <v>51.634999999999984</v>
      </c>
      <c r="V29" s="11">
        <v>50.300000000000018</v>
      </c>
      <c r="W29" s="11">
        <v>44.319999999999943</v>
      </c>
      <c r="X29" s="11">
        <v>44.950000000000031</v>
      </c>
      <c r="Y29" s="11">
        <v>45.713999999999992</v>
      </c>
      <c r="Z29" s="11">
        <v>46.042999999999978</v>
      </c>
      <c r="AA29" s="11">
        <v>46.419000000000054</v>
      </c>
      <c r="AB29" s="11">
        <v>46.72199999999998</v>
      </c>
      <c r="AC29" s="11">
        <v>47.062000000000118</v>
      </c>
      <c r="AD29" s="11">
        <v>47.396999999999821</v>
      </c>
      <c r="AE29" s="11">
        <v>47.72900000000007</v>
      </c>
      <c r="AF29" s="11">
        <v>48.0609999999999</v>
      </c>
      <c r="AG29" s="11">
        <v>48.401999999999965</v>
      </c>
      <c r="AH29" s="11">
        <v>48.732000000000227</v>
      </c>
      <c r="AI29" s="11">
        <v>49.063000000000024</v>
      </c>
      <c r="AJ29" s="11">
        <v>49.394000000000034</v>
      </c>
      <c r="AK29" s="172">
        <v>49.725999999999964</v>
      </c>
      <c r="AL29" s="11">
        <v>50.05900000000009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19.36700000000004</v>
      </c>
      <c r="N30" s="11">
        <v>16.580999999999946</v>
      </c>
      <c r="O30" s="11">
        <v>16.701000000000008</v>
      </c>
      <c r="P30" s="11">
        <v>18.657</v>
      </c>
      <c r="Q30" s="11">
        <v>19.296999999999969</v>
      </c>
      <c r="R30" s="11">
        <v>17.061000000000003</v>
      </c>
      <c r="S30" s="11">
        <v>16.673999999999982</v>
      </c>
      <c r="T30" s="11">
        <v>19.843999999999944</v>
      </c>
      <c r="U30" s="11">
        <v>20.553999999999959</v>
      </c>
      <c r="V30" s="11">
        <v>20.188000000000006</v>
      </c>
      <c r="W30" s="11">
        <v>18.770999999999987</v>
      </c>
      <c r="X30" s="11">
        <v>18.524000000000012</v>
      </c>
      <c r="Y30" s="11">
        <v>17.571000000000055</v>
      </c>
      <c r="Z30" s="11">
        <v>17.300000000000004</v>
      </c>
      <c r="AA30" s="11">
        <v>17.473000000000006</v>
      </c>
      <c r="AB30" s="11">
        <v>17.546000000000006</v>
      </c>
      <c r="AC30" s="11">
        <v>17.648999999999969</v>
      </c>
      <c r="AD30" s="11">
        <v>17.729999999999976</v>
      </c>
      <c r="AE30" s="11">
        <v>17.80700000000002</v>
      </c>
      <c r="AF30" s="11">
        <v>17.874999999999968</v>
      </c>
      <c r="AG30" s="11">
        <v>17.949999999999953</v>
      </c>
      <c r="AH30" s="11">
        <v>18.027000000000001</v>
      </c>
      <c r="AI30" s="11">
        <v>18.107999999999976</v>
      </c>
      <c r="AJ30" s="11">
        <v>18.18900000000006</v>
      </c>
      <c r="AK30" s="172">
        <v>18.268999999999998</v>
      </c>
      <c r="AL30" s="11">
        <v>18.348000000000038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20.671000000000017</v>
      </c>
      <c r="N31" s="11">
        <v>21.569999999999961</v>
      </c>
      <c r="O31" s="11">
        <v>19.630000000000013</v>
      </c>
      <c r="P31" s="11">
        <v>15.792000000000009</v>
      </c>
      <c r="Q31" s="11">
        <v>21.954000000000001</v>
      </c>
      <c r="R31" s="11">
        <v>20.576000000000022</v>
      </c>
      <c r="S31" s="11">
        <v>18.016999999999992</v>
      </c>
      <c r="T31" s="11">
        <v>17.608999999999966</v>
      </c>
      <c r="U31" s="11">
        <v>18.569999999999968</v>
      </c>
      <c r="V31" s="11">
        <v>19.809000000000019</v>
      </c>
      <c r="W31" s="11">
        <v>18.660000000000029</v>
      </c>
      <c r="X31" s="11">
        <v>18.40199999999998</v>
      </c>
      <c r="Y31" s="11">
        <v>18.224000000000004</v>
      </c>
      <c r="Z31" s="11">
        <v>18.238000000000003</v>
      </c>
      <c r="AA31" s="11">
        <v>18.268000000000004</v>
      </c>
      <c r="AB31" s="11">
        <v>18.250999999999991</v>
      </c>
      <c r="AC31" s="11">
        <v>18.225000000000016</v>
      </c>
      <c r="AD31" s="11">
        <v>18.203000000000017</v>
      </c>
      <c r="AE31" s="11">
        <v>18.184999999999995</v>
      </c>
      <c r="AF31" s="11">
        <v>18.175000000000004</v>
      </c>
      <c r="AG31" s="11">
        <v>18.175999999999974</v>
      </c>
      <c r="AH31" s="11">
        <v>18.182999999999975</v>
      </c>
      <c r="AI31" s="11">
        <v>18.193999999999981</v>
      </c>
      <c r="AJ31" s="11">
        <v>18.209000000000028</v>
      </c>
      <c r="AK31" s="172">
        <v>18.227999999999987</v>
      </c>
      <c r="AL31" s="11">
        <v>18.252000000000013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204.79899999999998</v>
      </c>
      <c r="N33" s="11">
        <f t="shared" ref="N33:AK33" si="20">SUM(N34:N36)</f>
        <v>207.83700000000013</v>
      </c>
      <c r="O33" s="11">
        <f t="shared" si="20"/>
        <v>196.70600000000007</v>
      </c>
      <c r="P33" s="11">
        <f t="shared" si="20"/>
        <v>200.94099999999995</v>
      </c>
      <c r="Q33" s="11">
        <f t="shared" si="20"/>
        <v>204.62800000000004</v>
      </c>
      <c r="R33" s="11">
        <f t="shared" si="20"/>
        <v>204.25700000000023</v>
      </c>
      <c r="S33" s="11">
        <f t="shared" si="20"/>
        <v>201.98599999999999</v>
      </c>
      <c r="T33" s="11">
        <f t="shared" si="20"/>
        <v>200.10899999999995</v>
      </c>
      <c r="U33" s="11">
        <f t="shared" si="20"/>
        <v>194.76000000000016</v>
      </c>
      <c r="V33" s="11">
        <f t="shared" si="20"/>
        <v>202.63799999999998</v>
      </c>
      <c r="W33" s="11">
        <f t="shared" si="20"/>
        <v>206.8809999999998</v>
      </c>
      <c r="X33" s="11">
        <f t="shared" si="20"/>
        <v>210.00499999999965</v>
      </c>
      <c r="Y33" s="11">
        <f t="shared" si="20"/>
        <v>212.69300000000015</v>
      </c>
      <c r="Z33" s="11">
        <f t="shared" si="20"/>
        <v>215.05599999999987</v>
      </c>
      <c r="AA33" s="11">
        <f t="shared" si="20"/>
        <v>217.62300000000013</v>
      </c>
      <c r="AB33" s="11">
        <f t="shared" si="20"/>
        <v>219.86300000000011</v>
      </c>
      <c r="AC33" s="11">
        <f t="shared" si="20"/>
        <v>221.6630000000003</v>
      </c>
      <c r="AD33" s="11">
        <f t="shared" si="20"/>
        <v>223.42400000000009</v>
      </c>
      <c r="AE33" s="11">
        <f t="shared" si="20"/>
        <v>225.1900000000002</v>
      </c>
      <c r="AF33" s="11">
        <f t="shared" si="20"/>
        <v>226.98699999999991</v>
      </c>
      <c r="AG33" s="11">
        <f t="shared" si="20"/>
        <v>228.87799999999976</v>
      </c>
      <c r="AH33" s="11">
        <f t="shared" si="20"/>
        <v>230.76999999999998</v>
      </c>
      <c r="AI33" s="11">
        <f t="shared" si="20"/>
        <v>232.67199999999977</v>
      </c>
      <c r="AJ33" s="11">
        <f t="shared" si="20"/>
        <v>234.59800000000024</v>
      </c>
      <c r="AK33" s="11">
        <f t="shared" si="20"/>
        <v>236.5499999999999</v>
      </c>
      <c r="AL33" s="11">
        <f>SUM(AL34:AL36)</f>
        <v>238.5259999999995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39.429999999999993</v>
      </c>
      <c r="N34" s="11">
        <v>37.45800000000002</v>
      </c>
      <c r="O34" s="11">
        <v>35.100000000000023</v>
      </c>
      <c r="P34" s="11">
        <v>36.022000000000091</v>
      </c>
      <c r="Q34" s="11">
        <v>34.257000000000012</v>
      </c>
      <c r="R34" s="11">
        <v>35.033000000000122</v>
      </c>
      <c r="S34" s="11">
        <v>34.443999999999996</v>
      </c>
      <c r="T34" s="11">
        <v>31.377999999999982</v>
      </c>
      <c r="U34" s="11">
        <v>30.651999999999983</v>
      </c>
      <c r="V34" s="11">
        <v>32.116000000000021</v>
      </c>
      <c r="W34" s="11">
        <v>33.460000000000036</v>
      </c>
      <c r="X34" s="11">
        <v>33.096000000000011</v>
      </c>
      <c r="Y34" s="11">
        <v>32.812000000000054</v>
      </c>
      <c r="Z34" s="11">
        <v>32.753999999999927</v>
      </c>
      <c r="AA34" s="11">
        <v>32.643000000000043</v>
      </c>
      <c r="AB34" s="11">
        <v>32.735000000000035</v>
      </c>
      <c r="AC34" s="11">
        <v>32.811000000000128</v>
      </c>
      <c r="AD34" s="11">
        <v>32.885999999999925</v>
      </c>
      <c r="AE34" s="11">
        <v>32.95900000000001</v>
      </c>
      <c r="AF34" s="11">
        <v>33.030999999999942</v>
      </c>
      <c r="AG34" s="11">
        <v>33.100999999999985</v>
      </c>
      <c r="AH34" s="11">
        <v>33.17</v>
      </c>
      <c r="AI34" s="11">
        <v>33.235999999999969</v>
      </c>
      <c r="AJ34" s="11">
        <v>33.303000000000004</v>
      </c>
      <c r="AK34" s="172">
        <v>33.369000000000014</v>
      </c>
      <c r="AL34" s="11">
        <v>33.432000000000038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61.539999999999971</v>
      </c>
      <c r="N35" s="11">
        <v>60.601000000000091</v>
      </c>
      <c r="O35" s="11">
        <v>59.701000000000064</v>
      </c>
      <c r="P35" s="11">
        <v>62.382999999999946</v>
      </c>
      <c r="Q35" s="11">
        <v>65.219999999999885</v>
      </c>
      <c r="R35" s="11">
        <v>62.792000000000044</v>
      </c>
      <c r="S35" s="11">
        <v>64.466999999999928</v>
      </c>
      <c r="T35" s="11">
        <v>62.164999999999957</v>
      </c>
      <c r="U35" s="11">
        <v>60.640999999999899</v>
      </c>
      <c r="V35" s="11">
        <v>61.261999999999894</v>
      </c>
      <c r="W35" s="11">
        <v>62.621999999999879</v>
      </c>
      <c r="X35" s="11">
        <v>63.611999999999838</v>
      </c>
      <c r="Y35" s="11">
        <v>64.640000000000072</v>
      </c>
      <c r="Z35" s="11">
        <v>65.31700000000005</v>
      </c>
      <c r="AA35" s="11">
        <v>66.008000000000081</v>
      </c>
      <c r="AB35" s="11">
        <v>66.627999999999929</v>
      </c>
      <c r="AC35" s="11">
        <v>67.065000000000097</v>
      </c>
      <c r="AD35" s="11">
        <v>67.524000000000058</v>
      </c>
      <c r="AE35" s="11">
        <v>68.004999999999995</v>
      </c>
      <c r="AF35" s="11">
        <v>68.518999999999991</v>
      </c>
      <c r="AG35" s="11">
        <v>69.127999999999815</v>
      </c>
      <c r="AH35" s="11">
        <v>69.740999999999985</v>
      </c>
      <c r="AI35" s="11">
        <v>70.362999999999857</v>
      </c>
      <c r="AJ35" s="11">
        <v>70.995000000000189</v>
      </c>
      <c r="AK35" s="172">
        <v>71.634999999999906</v>
      </c>
      <c r="AL35" s="11">
        <v>72.282999999999802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103.82900000000001</v>
      </c>
      <c r="N36" s="11">
        <v>109.77800000000002</v>
      </c>
      <c r="O36" s="11">
        <v>101.90499999999997</v>
      </c>
      <c r="P36" s="11">
        <v>102.53599999999992</v>
      </c>
      <c r="Q36" s="11">
        <v>105.15100000000017</v>
      </c>
      <c r="R36" s="11">
        <v>106.43200000000007</v>
      </c>
      <c r="S36" s="11">
        <v>103.07500000000009</v>
      </c>
      <c r="T36" s="11">
        <v>106.56600000000002</v>
      </c>
      <c r="U36" s="11">
        <v>103.46700000000027</v>
      </c>
      <c r="V36" s="11">
        <v>109.26000000000005</v>
      </c>
      <c r="W36" s="11">
        <v>110.79899999999991</v>
      </c>
      <c r="X36" s="11">
        <v>113.29699999999981</v>
      </c>
      <c r="Y36" s="11">
        <v>115.24100000000001</v>
      </c>
      <c r="Z36" s="11">
        <v>116.98499999999991</v>
      </c>
      <c r="AA36" s="11">
        <v>118.97200000000001</v>
      </c>
      <c r="AB36" s="11">
        <v>120.50000000000013</v>
      </c>
      <c r="AC36" s="11">
        <v>121.78700000000008</v>
      </c>
      <c r="AD36" s="11">
        <v>123.0140000000001</v>
      </c>
      <c r="AE36" s="11">
        <v>124.2260000000002</v>
      </c>
      <c r="AF36" s="11">
        <v>125.43699999999997</v>
      </c>
      <c r="AG36" s="11">
        <v>126.64899999999996</v>
      </c>
      <c r="AH36" s="11">
        <v>127.85899999999998</v>
      </c>
      <c r="AI36" s="11">
        <v>129.07299999999995</v>
      </c>
      <c r="AJ36" s="11">
        <v>130.30000000000004</v>
      </c>
      <c r="AK36" s="172">
        <v>131.54599999999999</v>
      </c>
      <c r="AL36" s="11">
        <v>132.81099999999967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696.2170000000001</v>
      </c>
      <c r="N38" s="11">
        <f t="shared" ref="N38:AL38" si="21">SUM(N5,N11,N16,N18,N23,N33)</f>
        <v>702.51900000000001</v>
      </c>
      <c r="O38" s="11">
        <f t="shared" si="21"/>
        <v>693.03800000000001</v>
      </c>
      <c r="P38" s="11">
        <f t="shared" si="21"/>
        <v>691.9910000000001</v>
      </c>
      <c r="Q38" s="11">
        <f t="shared" si="21"/>
        <v>718.7600000000001</v>
      </c>
      <c r="R38" s="11">
        <f t="shared" si="21"/>
        <v>707.00700000000052</v>
      </c>
      <c r="S38" s="11">
        <f t="shared" si="21"/>
        <v>721.24500000000023</v>
      </c>
      <c r="T38" s="11">
        <f t="shared" si="21"/>
        <v>710.80100000000004</v>
      </c>
      <c r="U38" s="11">
        <f t="shared" si="21"/>
        <v>712.37299999999959</v>
      </c>
      <c r="V38" s="11">
        <f t="shared" si="21"/>
        <v>738.29900000000021</v>
      </c>
      <c r="W38" s="11">
        <f t="shared" si="21"/>
        <v>722.01099999999974</v>
      </c>
      <c r="X38" s="11">
        <f t="shared" si="21"/>
        <v>725.02699999999982</v>
      </c>
      <c r="Y38" s="11">
        <f t="shared" si="21"/>
        <v>728.20699999999988</v>
      </c>
      <c r="Z38" s="11">
        <f t="shared" si="21"/>
        <v>732.20299999999997</v>
      </c>
      <c r="AA38" s="11">
        <f t="shared" si="21"/>
        <v>737.23500000000047</v>
      </c>
      <c r="AB38" s="11">
        <f t="shared" si="21"/>
        <v>741.00700000000052</v>
      </c>
      <c r="AC38" s="11">
        <f t="shared" si="21"/>
        <v>744.30800000000045</v>
      </c>
      <c r="AD38" s="11">
        <f t="shared" si="21"/>
        <v>747.27599999999984</v>
      </c>
      <c r="AE38" s="11">
        <f t="shared" si="21"/>
        <v>750.25800000000038</v>
      </c>
      <c r="AF38" s="11">
        <f t="shared" si="21"/>
        <v>753.22499999999968</v>
      </c>
      <c r="AG38" s="11">
        <f t="shared" si="21"/>
        <v>756.46599999999989</v>
      </c>
      <c r="AH38" s="11">
        <f t="shared" si="21"/>
        <v>759.65900000000045</v>
      </c>
      <c r="AI38" s="11">
        <f t="shared" si="21"/>
        <v>762.86599999999919</v>
      </c>
      <c r="AJ38" s="11">
        <f t="shared" si="21"/>
        <v>766.14200000000028</v>
      </c>
      <c r="AK38" s="11">
        <f t="shared" si="21"/>
        <v>769.42499999999995</v>
      </c>
      <c r="AL38" s="11">
        <f t="shared" si="21"/>
        <v>772.74899999999968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Lancashire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Lancashire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Lancashire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Lancashire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Lancashire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Lancashire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Lancashire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28.890378737409968</v>
      </c>
      <c r="N231" s="40">
        <f>'Ind T1'!D25</f>
        <v>28.653441568064736</v>
      </c>
      <c r="O231" s="40">
        <f>'Ind T1'!F25</f>
        <v>30.867202675124727</v>
      </c>
    </row>
    <row r="232" spans="1:15" x14ac:dyDescent="0.2">
      <c r="L232" t="str">
        <f>L23</f>
        <v>Business and other services</v>
      </c>
      <c r="M232" s="40">
        <f>'Ind T1'!B24</f>
        <v>23.685055452067669</v>
      </c>
      <c r="N232" s="40">
        <f>'Ind T1'!D24</f>
        <v>22.451458495784696</v>
      </c>
      <c r="O232" s="40">
        <f>'Ind T1'!F24</f>
        <v>22.678385866562131</v>
      </c>
    </row>
    <row r="233" spans="1:15" x14ac:dyDescent="0.2">
      <c r="L233" t="str">
        <f>L18</f>
        <v>Trade, accomod. and transport</v>
      </c>
      <c r="M233" s="40">
        <f>'Ind T1'!B23</f>
        <v>26.376825123372207</v>
      </c>
      <c r="N233" s="40">
        <f>'Ind T1'!D23</f>
        <v>27.525757917815646</v>
      </c>
      <c r="O233" s="40">
        <f>'Ind T1'!F23</f>
        <v>27.657363516484679</v>
      </c>
    </row>
    <row r="234" spans="1:15" x14ac:dyDescent="0.2">
      <c r="L234" t="str">
        <f>L16</f>
        <v>Construction</v>
      </c>
      <c r="M234" s="40">
        <f>'Ind T1'!B22</f>
        <v>6.7617435188053134</v>
      </c>
      <c r="N234" s="40">
        <f>'Ind T1'!D22</f>
        <v>7.2774514515706752</v>
      </c>
      <c r="O234" s="40">
        <f>'Ind T1'!F22</f>
        <v>7.0685306613143526</v>
      </c>
    </row>
    <row r="235" spans="1:15" x14ac:dyDescent="0.2">
      <c r="L235" t="str">
        <f>L11</f>
        <v>Manufacturing</v>
      </c>
      <c r="M235" s="40">
        <f>'Ind T1'!B21</f>
        <v>12.212326044862333</v>
      </c>
      <c r="N235" s="40">
        <f>'Ind T1'!D21</f>
        <v>11.995385111861186</v>
      </c>
      <c r="O235" s="40">
        <f>'Ind T1'!F21</f>
        <v>9.7333027930155698</v>
      </c>
    </row>
    <row r="236" spans="1:15" x14ac:dyDescent="0.2">
      <c r="L236" t="str">
        <f>L5</f>
        <v>Primary sector and utilities</v>
      </c>
      <c r="M236" s="40">
        <f>'Ind T1'!B20</f>
        <v>2.0736711234825105</v>
      </c>
      <c r="N236" s="40">
        <f>'Ind T1'!D20</f>
        <v>2.0965054549030455</v>
      </c>
      <c r="O236" s="40">
        <f>'Ind T1'!F20</f>
        <v>1.995214487498526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Lancashire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2.6239999999995689</v>
      </c>
      <c r="O261" s="11">
        <f>'Ind T1'!F50</f>
        <v>31.644999999999698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-5.3530000000002076</v>
      </c>
      <c r="O262" s="11">
        <f>'Ind T1'!F49</f>
        <v>13.145000000000152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12.252999999999588</v>
      </c>
      <c r="O263" s="11">
        <f>'Ind T1'!F48</f>
        <v>14.98300000000026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4.7380000000000138</v>
      </c>
      <c r="O264" s="11">
        <f>'Ind T1'!F47</f>
        <v>2.0780000000000882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0.26600000000013324</v>
      </c>
      <c r="O265" s="11">
        <f>'Ind T1'!F46</f>
        <v>-11.394000000000176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0.47600000000001685</v>
      </c>
      <c r="O266" s="11">
        <f>'Ind T1'!F45</f>
        <v>0.28099999999995617</v>
      </c>
    </row>
    <row r="268" spans="1:16" x14ac:dyDescent="0.2">
      <c r="L268" t="str">
        <f>L38</f>
        <v>All industries</v>
      </c>
      <c r="N268" s="11">
        <f>'Ind T1'!D14-'Ind T1'!B14</f>
        <v>15.003999999999223</v>
      </c>
      <c r="O268" s="11">
        <f>SUM(O261:O266)</f>
        <v>50.737999999999978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Lancashire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18.560478033310652</v>
      </c>
      <c r="C9" s="249">
        <f>SUM(C26,C43,C60,C77,C94,C111,C128,C145,C162,C179,C196,C213,C230,C247,C264,C281,C298,C315,C332,C349,C366,C383)</f>
        <v>39.520775378226944</v>
      </c>
      <c r="D9" s="249">
        <f>SUM(B9:C9)</f>
        <v>58.081253411537595</v>
      </c>
      <c r="E9" s="238"/>
      <c r="F9" s="249">
        <f>SUM(F26,F43,F60,F77,F94,F111,F128,F145,F162,F179,F196,F213,F230,F247,F264,F281,F298,F315,F332,F349,F366,F383)</f>
        <v>23.41343936154033</v>
      </c>
      <c r="G9" s="249">
        <f>SUM(G26,G43,G60,G77,G94,G111,G128,G145,G162,G179,G196,G213,G230,G247,G264,G281,G298,G315,G332,G349,G366,G383)</f>
        <v>43.269801587460456</v>
      </c>
      <c r="H9" s="249">
        <f>SUM(F9:G9)</f>
        <v>66.68324094900079</v>
      </c>
      <c r="I9" s="238"/>
      <c r="J9" s="249">
        <f>SUM(J26,J43,J60,J77,J94,J111,J128,J145,J162,J179,J196,J213,J230,J247,J264,J281,J298,J315,J332,J349,J366,J383)</f>
        <v>30.019284996635804</v>
      </c>
      <c r="K9" s="249">
        <f>SUM(K26,K43,K60,K77,K94,K111,K128,K145,K162,K179,K196,K213,K230,K247,K264,K281,K298,K315,K332,K349,K366,K383)</f>
        <v>46.878484411210202</v>
      </c>
      <c r="L9" s="249">
        <f>SUM(J9:K9)</f>
        <v>76.897769407845999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64.976531682204325</v>
      </c>
      <c r="C10" s="249">
        <f t="shared" si="0"/>
        <v>68.430979053941144</v>
      </c>
      <c r="D10" s="249">
        <f t="shared" ref="D10:D17" si="1">SUM(B10:C10)</f>
        <v>133.40751073614547</v>
      </c>
      <c r="E10" s="238"/>
      <c r="F10" s="249">
        <f t="shared" ref="F10:G17" si="2">SUM(F27,F44,F61,F78,F95,F112,F129,F146,F163,F180,F197,F214,F231,F248,F265,F282,F299,F316,F333,F350,F367,F384)</f>
        <v>76.401983474973719</v>
      </c>
      <c r="G10" s="249">
        <f t="shared" si="2"/>
        <v>77.040934953402783</v>
      </c>
      <c r="H10" s="249">
        <f t="shared" ref="H10:H17" si="3">SUM(F10:G10)</f>
        <v>153.44291842837652</v>
      </c>
      <c r="I10" s="238"/>
      <c r="J10" s="249">
        <f t="shared" ref="J10:K17" si="4">SUM(J27,J44,J61,J78,J95,J112,J129,J146,J163,J180,J197,J214,J231,J248,J265,J282,J299,J316,J333,J350,J367,J384)</f>
        <v>98.867687380954138</v>
      </c>
      <c r="K10" s="249">
        <f t="shared" si="4"/>
        <v>88.640989524908335</v>
      </c>
      <c r="L10" s="249">
        <f t="shared" ref="L10:L17" si="5">SUM(J10:K10)</f>
        <v>187.50867690586247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34.329512722355489</v>
      </c>
      <c r="C11" s="249">
        <f t="shared" si="0"/>
        <v>41.324766874722904</v>
      </c>
      <c r="D11" s="249">
        <f t="shared" si="1"/>
        <v>75.654279597078386</v>
      </c>
      <c r="E11" s="238"/>
      <c r="F11" s="249">
        <f t="shared" si="2"/>
        <v>39.623230738145445</v>
      </c>
      <c r="G11" s="249">
        <f t="shared" si="2"/>
        <v>45.154778210275879</v>
      </c>
      <c r="H11" s="249">
        <f t="shared" si="3"/>
        <v>84.778008948421331</v>
      </c>
      <c r="I11" s="238"/>
      <c r="J11" s="249">
        <f t="shared" si="4"/>
        <v>47.104664364334496</v>
      </c>
      <c r="K11" s="249">
        <f t="shared" si="4"/>
        <v>42.033493003801013</v>
      </c>
      <c r="L11" s="249">
        <f t="shared" si="5"/>
        <v>89.138157368135509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60.117211980392604</v>
      </c>
      <c r="C12" s="249">
        <f t="shared" si="0"/>
        <v>24.594191756141594</v>
      </c>
      <c r="D12" s="249">
        <f t="shared" si="1"/>
        <v>84.711403736534194</v>
      </c>
      <c r="E12" s="238"/>
      <c r="F12" s="249">
        <f t="shared" si="2"/>
        <v>57.153579724963016</v>
      </c>
      <c r="G12" s="249">
        <f t="shared" si="2"/>
        <v>27.162459541662866</v>
      </c>
      <c r="H12" s="249">
        <f t="shared" si="3"/>
        <v>84.316039266625879</v>
      </c>
      <c r="I12" s="238"/>
      <c r="J12" s="249">
        <f t="shared" si="4"/>
        <v>44.527419352086731</v>
      </c>
      <c r="K12" s="249">
        <f t="shared" si="4"/>
        <v>29.58899883873778</v>
      </c>
      <c r="L12" s="249">
        <f t="shared" si="5"/>
        <v>74.116418190824504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8.4387691295343696</v>
      </c>
      <c r="C13" s="249">
        <f t="shared" si="0"/>
        <v>69.713841949379528</v>
      </c>
      <c r="D13" s="249">
        <f t="shared" si="1"/>
        <v>78.152611078913893</v>
      </c>
      <c r="E13" s="238"/>
      <c r="F13" s="249">
        <f t="shared" si="2"/>
        <v>8.024999283266455</v>
      </c>
      <c r="G13" s="249">
        <f t="shared" si="2"/>
        <v>62.544067402758145</v>
      </c>
      <c r="H13" s="249">
        <f t="shared" si="3"/>
        <v>70.569066686024598</v>
      </c>
      <c r="I13" s="238"/>
      <c r="J13" s="249">
        <f t="shared" si="4"/>
        <v>9.1487605388482187</v>
      </c>
      <c r="K13" s="249">
        <f t="shared" si="4"/>
        <v>56.810711596048804</v>
      </c>
      <c r="L13" s="249">
        <f t="shared" si="5"/>
        <v>65.959472134897027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63.421976389936994</v>
      </c>
      <c r="C14" s="249">
        <f t="shared" si="0"/>
        <v>13.708891001203613</v>
      </c>
      <c r="D14" s="249">
        <f t="shared" si="1"/>
        <v>77.130867391140612</v>
      </c>
      <c r="E14" s="238"/>
      <c r="F14" s="249">
        <f t="shared" si="2"/>
        <v>61.195423589556995</v>
      </c>
      <c r="G14" s="249">
        <f t="shared" si="2"/>
        <v>13.267439339843056</v>
      </c>
      <c r="H14" s="249">
        <f t="shared" si="3"/>
        <v>74.462862929400046</v>
      </c>
      <c r="I14" s="238"/>
      <c r="J14" s="249">
        <f t="shared" si="4"/>
        <v>72.830873335616232</v>
      </c>
      <c r="K14" s="249">
        <f t="shared" si="4"/>
        <v>17.417128301254877</v>
      </c>
      <c r="L14" s="249">
        <f t="shared" si="5"/>
        <v>90.248001636871109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42.620128861907276</v>
      </c>
      <c r="C15" s="249">
        <f t="shared" si="0"/>
        <v>26.052064991904818</v>
      </c>
      <c r="D15" s="249">
        <f t="shared" si="1"/>
        <v>68.67219385381209</v>
      </c>
      <c r="E15" s="238"/>
      <c r="F15" s="249">
        <f t="shared" si="2"/>
        <v>42.630255334155642</v>
      </c>
      <c r="G15" s="249">
        <f t="shared" si="2"/>
        <v>25.969292874381374</v>
      </c>
      <c r="H15" s="249">
        <f t="shared" si="3"/>
        <v>68.599548208537016</v>
      </c>
      <c r="I15" s="238"/>
      <c r="J15" s="249">
        <f t="shared" si="4"/>
        <v>41.6396674365756</v>
      </c>
      <c r="K15" s="249">
        <f t="shared" si="4"/>
        <v>28.138883848502342</v>
      </c>
      <c r="L15" s="249">
        <f t="shared" si="5"/>
        <v>69.778551285077938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6.5099078089788058</v>
      </c>
      <c r="C16" s="249">
        <f t="shared" si="0"/>
        <v>43.508707186175137</v>
      </c>
      <c r="D16" s="249">
        <f t="shared" si="1"/>
        <v>50.018614995153939</v>
      </c>
      <c r="E16" s="238"/>
      <c r="F16" s="249">
        <f t="shared" si="2"/>
        <v>5.7790436072162743</v>
      </c>
      <c r="G16" s="249">
        <f t="shared" si="2"/>
        <v>42.154926953636384</v>
      </c>
      <c r="H16" s="249">
        <f t="shared" si="3"/>
        <v>47.933970560852657</v>
      </c>
      <c r="I16" s="238"/>
      <c r="J16" s="249">
        <f t="shared" si="4"/>
        <v>6.7312015472200164</v>
      </c>
      <c r="K16" s="249">
        <f t="shared" si="4"/>
        <v>43.878986158844654</v>
      </c>
      <c r="L16" s="249">
        <f t="shared" si="5"/>
        <v>50.610187706064671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37.11986743838532</v>
      </c>
      <c r="C17" s="249">
        <f t="shared" si="0"/>
        <v>44.058397761298771</v>
      </c>
      <c r="D17" s="249">
        <f t="shared" si="1"/>
        <v>81.178265199684091</v>
      </c>
      <c r="E17" s="238"/>
      <c r="F17" s="249">
        <f t="shared" si="2"/>
        <v>32.662185020729837</v>
      </c>
      <c r="G17" s="249">
        <f t="shared" si="2"/>
        <v>38.563159002031099</v>
      </c>
      <c r="H17" s="249">
        <f t="shared" si="3"/>
        <v>71.225344022760936</v>
      </c>
      <c r="I17" s="238"/>
      <c r="J17" s="249">
        <f t="shared" si="4"/>
        <v>31.125998135209631</v>
      </c>
      <c r="K17" s="249">
        <f t="shared" si="4"/>
        <v>37.365767229210945</v>
      </c>
      <c r="L17" s="249">
        <f t="shared" si="5"/>
        <v>68.491765364420573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336.09438404700586</v>
      </c>
      <c r="C19" s="247">
        <f t="shared" ref="C19:L19" si="6">SUM(C9:C17)</f>
        <v>370.91261595299443</v>
      </c>
      <c r="D19" s="247">
        <f t="shared" si="6"/>
        <v>707.00700000000029</v>
      </c>
      <c r="E19" s="247"/>
      <c r="F19" s="247">
        <f t="shared" si="6"/>
        <v>346.88414013454775</v>
      </c>
      <c r="G19" s="247">
        <f t="shared" si="6"/>
        <v>375.12685986545205</v>
      </c>
      <c r="H19" s="247">
        <f t="shared" si="6"/>
        <v>722.01099999999985</v>
      </c>
      <c r="I19" s="247"/>
      <c r="J19" s="247">
        <f t="shared" si="6"/>
        <v>381.99555708748085</v>
      </c>
      <c r="K19" s="247">
        <f t="shared" si="6"/>
        <v>390.75344291251895</v>
      </c>
      <c r="L19" s="247">
        <f t="shared" si="6"/>
        <v>772.7489999999998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0.10156862066350103</v>
      </c>
      <c r="C26" s="302">
        <v>0.26974241408881433</v>
      </c>
      <c r="D26" s="302">
        <f>SUM(B26:C26)</f>
        <v>0.37131103475231536</v>
      </c>
      <c r="E26" s="303"/>
      <c r="F26" s="302">
        <v>9.900599511561646E-2</v>
      </c>
      <c r="G26" s="302">
        <v>0.46542523174369738</v>
      </c>
      <c r="H26" s="302">
        <f>SUM(F26:G26)</f>
        <v>0.56443122685931379</v>
      </c>
      <c r="I26" s="303"/>
      <c r="J26" s="302">
        <v>0.12074822648310073</v>
      </c>
      <c r="K26" s="302">
        <v>0.69997319290042048</v>
      </c>
      <c r="L26" s="302">
        <f>SUM(J26:K26)</f>
        <v>0.82072141938352117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6.00146031150856E-2</v>
      </c>
      <c r="C27" s="302">
        <v>0.15479262256756868</v>
      </c>
      <c r="D27" s="302">
        <f t="shared" ref="D27:D34" si="7">SUM(B27:C27)</f>
        <v>0.21480722568265428</v>
      </c>
      <c r="E27" s="303"/>
      <c r="F27" s="302">
        <v>8.9407242548214777E-2</v>
      </c>
      <c r="G27" s="302">
        <v>0.31560411491392959</v>
      </c>
      <c r="H27" s="302">
        <f t="shared" ref="H27:H34" si="8">SUM(F27:G27)</f>
        <v>0.40501135746214434</v>
      </c>
      <c r="I27" s="303"/>
      <c r="J27" s="302">
        <v>0.12877473470822204</v>
      </c>
      <c r="K27" s="302">
        <v>0.48347338364674164</v>
      </c>
      <c r="L27" s="302">
        <f t="shared" ref="L27:L34" si="9">SUM(J27:K27)</f>
        <v>0.61224811835496373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5.4983761660929657E-2</v>
      </c>
      <c r="C28" s="302">
        <v>8.4679906990811765E-2</v>
      </c>
      <c r="D28" s="302">
        <f t="shared" si="7"/>
        <v>0.13966366865174143</v>
      </c>
      <c r="E28" s="303"/>
      <c r="F28" s="302">
        <v>6.8832192803867376E-2</v>
      </c>
      <c r="G28" s="302">
        <v>0.1536334065352721</v>
      </c>
      <c r="H28" s="302">
        <f t="shared" si="8"/>
        <v>0.22246559933913948</v>
      </c>
      <c r="I28" s="303"/>
      <c r="J28" s="302">
        <v>8.3838446837464553E-2</v>
      </c>
      <c r="K28" s="302">
        <v>0.16722160522890187</v>
      </c>
      <c r="L28" s="302">
        <f t="shared" si="9"/>
        <v>0.25106005206636639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0.25475980214218202</v>
      </c>
      <c r="C29" s="302">
        <v>5.6216298335792135E-2</v>
      </c>
      <c r="D29" s="302">
        <f t="shared" si="7"/>
        <v>0.31097610047797414</v>
      </c>
      <c r="E29" s="303"/>
      <c r="F29" s="302">
        <v>0.23110053465942873</v>
      </c>
      <c r="G29" s="302">
        <v>9.6682960896963543E-2</v>
      </c>
      <c r="H29" s="302">
        <f t="shared" si="8"/>
        <v>0.3277834955563923</v>
      </c>
      <c r="I29" s="303"/>
      <c r="J29" s="302">
        <v>0.13535758976738826</v>
      </c>
      <c r="K29" s="302">
        <v>0.12964296949635784</v>
      </c>
      <c r="L29" s="302">
        <f t="shared" si="9"/>
        <v>0.2650005592637461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1.3325688587397149</v>
      </c>
      <c r="C30" s="302">
        <v>2.9641823481156631</v>
      </c>
      <c r="D30" s="302">
        <f t="shared" si="7"/>
        <v>4.2967512068553777</v>
      </c>
      <c r="E30" s="303"/>
      <c r="F30" s="302">
        <v>0.98895904467943363</v>
      </c>
      <c r="G30" s="302">
        <v>3.6387812312383305</v>
      </c>
      <c r="H30" s="302">
        <f t="shared" si="8"/>
        <v>4.6277402759177644</v>
      </c>
      <c r="I30" s="303"/>
      <c r="J30" s="302">
        <v>1.1055778932143032</v>
      </c>
      <c r="K30" s="302">
        <v>3.4810056314595506</v>
      </c>
      <c r="L30" s="302">
        <f t="shared" si="9"/>
        <v>4.5865835246738538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0.10676619294344629</v>
      </c>
      <c r="C31" s="302">
        <v>8.8198450051307969E-2</v>
      </c>
      <c r="D31" s="302">
        <f t="shared" si="7"/>
        <v>0.19496464299475424</v>
      </c>
      <c r="E31" s="303"/>
      <c r="F31" s="302">
        <v>0.10105260376007534</v>
      </c>
      <c r="G31" s="302">
        <v>9.328481737235228E-2</v>
      </c>
      <c r="H31" s="302">
        <f t="shared" si="8"/>
        <v>0.19433742113242763</v>
      </c>
      <c r="I31" s="303"/>
      <c r="J31" s="302">
        <v>0.10326619543792319</v>
      </c>
      <c r="K31" s="302">
        <v>0.12361841481268122</v>
      </c>
      <c r="L31" s="302">
        <f t="shared" si="9"/>
        <v>0.22688461025060441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4.8154754966335415E-2</v>
      </c>
      <c r="C32" s="302">
        <v>4.8369037970202235E-2</v>
      </c>
      <c r="D32" s="302">
        <f t="shared" si="7"/>
        <v>9.652379293653765E-2</v>
      </c>
      <c r="E32" s="303"/>
      <c r="F32" s="302">
        <v>3.8189461557861466E-2</v>
      </c>
      <c r="G32" s="302">
        <v>6.8182956650909704E-2</v>
      </c>
      <c r="H32" s="302">
        <f t="shared" si="8"/>
        <v>0.10637241820877116</v>
      </c>
      <c r="I32" s="303"/>
      <c r="J32" s="302">
        <v>3.8193177011202013E-2</v>
      </c>
      <c r="K32" s="302">
        <v>8.1488424474200405E-2</v>
      </c>
      <c r="L32" s="302">
        <f t="shared" si="9"/>
        <v>0.11968160148540241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5.0248260727832256E-2</v>
      </c>
      <c r="C33" s="302">
        <v>0.11360484608107643</v>
      </c>
      <c r="D33" s="302">
        <f t="shared" si="7"/>
        <v>0.16385310680890869</v>
      </c>
      <c r="E33" s="303"/>
      <c r="F33" s="302">
        <v>4.9528155377742758E-2</v>
      </c>
      <c r="G33" s="302">
        <v>0.13737537086834156</v>
      </c>
      <c r="H33" s="302">
        <f t="shared" si="8"/>
        <v>0.18690352624608431</v>
      </c>
      <c r="I33" s="303"/>
      <c r="J33" s="302">
        <v>6.2565493588940688E-2</v>
      </c>
      <c r="K33" s="302">
        <v>0.1023866708943911</v>
      </c>
      <c r="L33" s="302">
        <f t="shared" si="9"/>
        <v>0.16495216448333178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0.24466285553355624</v>
      </c>
      <c r="C34" s="302">
        <v>0.61948636530619494</v>
      </c>
      <c r="D34" s="302">
        <f t="shared" si="7"/>
        <v>0.86414922083975121</v>
      </c>
      <c r="E34" s="303"/>
      <c r="F34" s="302">
        <v>0.16796769579220969</v>
      </c>
      <c r="G34" s="302">
        <v>0.60998698348574676</v>
      </c>
      <c r="H34" s="302">
        <f t="shared" si="8"/>
        <v>0.77795467927795647</v>
      </c>
      <c r="I34" s="303"/>
      <c r="J34" s="302">
        <v>0.15824614670736514</v>
      </c>
      <c r="K34" s="302">
        <v>0.60062180333083681</v>
      </c>
      <c r="L34" s="302">
        <f t="shared" si="9"/>
        <v>0.75886795003820195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2.2537277104925835</v>
      </c>
      <c r="C36" s="311">
        <f t="shared" ref="C36:K36" si="10">SUM(C26:C34)</f>
        <v>4.3992722895074312</v>
      </c>
      <c r="D36" s="311">
        <f t="shared" si="10"/>
        <v>6.6530000000000147</v>
      </c>
      <c r="E36" s="311"/>
      <c r="F36" s="311">
        <f t="shared" si="10"/>
        <v>1.8340429262944502</v>
      </c>
      <c r="G36" s="311">
        <f t="shared" si="10"/>
        <v>5.5789570737055438</v>
      </c>
      <c r="H36" s="311">
        <f t="shared" si="10"/>
        <v>7.412999999999994</v>
      </c>
      <c r="I36" s="311"/>
      <c r="J36" s="311">
        <f t="shared" si="10"/>
        <v>1.9365679037559098</v>
      </c>
      <c r="K36" s="311">
        <f t="shared" si="10"/>
        <v>5.8694320962440818</v>
      </c>
      <c r="L36" s="311">
        <f>SUM(L26:L34)</f>
        <v>7.8059999999999921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5.2692958572642685E-3</v>
      </c>
      <c r="C43" s="302">
        <v>5.0464537870993496E-2</v>
      </c>
      <c r="D43" s="302">
        <f>SUM(B43:C43)</f>
        <v>5.5733833728257763E-2</v>
      </c>
      <c r="E43" s="303"/>
      <c r="F43" s="302">
        <v>5.2521790514024362E-3</v>
      </c>
      <c r="G43" s="302">
        <v>3.9418816714514103E-2</v>
      </c>
      <c r="H43" s="302">
        <f>SUM(F43:G43)</f>
        <v>4.4670995765916537E-2</v>
      </c>
      <c r="I43" s="303"/>
      <c r="J43" s="302">
        <v>3.419383712265152E-3</v>
      </c>
      <c r="K43" s="302">
        <v>2.7052544019355682E-2</v>
      </c>
      <c r="L43" s="302">
        <f>SUM(J43:K43)</f>
        <v>3.0471927731620833E-2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2.4418542145996498E-2</v>
      </c>
      <c r="C44" s="302">
        <v>5.1021867838320273E-2</v>
      </c>
      <c r="D44" s="302">
        <f t="shared" ref="D44:D51" si="11">SUM(B44:C44)</f>
        <v>7.5440409984316767E-2</v>
      </c>
      <c r="E44" s="303"/>
      <c r="F44" s="302">
        <v>2.7271682114170543E-2</v>
      </c>
      <c r="G44" s="302">
        <v>4.4055503991311203E-2</v>
      </c>
      <c r="H44" s="302">
        <f t="shared" ref="H44:H51" si="12">SUM(F44:G44)</f>
        <v>7.1327186105481749E-2</v>
      </c>
      <c r="I44" s="303"/>
      <c r="J44" s="302">
        <v>1.0699433275695232E-2</v>
      </c>
      <c r="K44" s="302">
        <v>3.4222552037916146E-2</v>
      </c>
      <c r="L44" s="302">
        <f t="shared" ref="L44:L51" si="13">SUM(J44:K44)</f>
        <v>4.4921985313611378E-2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7.5972578170883888E-3</v>
      </c>
      <c r="C45" s="302">
        <v>7.0923617575733566E-2</v>
      </c>
      <c r="D45" s="302">
        <f t="shared" si="11"/>
        <v>7.8520875392821959E-2</v>
      </c>
      <c r="E45" s="303"/>
      <c r="F45" s="302">
        <v>7.340119056250578E-3</v>
      </c>
      <c r="G45" s="302">
        <v>5.8422169652248328E-2</v>
      </c>
      <c r="H45" s="302">
        <f t="shared" si="12"/>
        <v>6.5762288708498901E-2</v>
      </c>
      <c r="I45" s="303"/>
      <c r="J45" s="302">
        <v>9.915072323298706E-3</v>
      </c>
      <c r="K45" s="302">
        <v>3.3442463064704497E-2</v>
      </c>
      <c r="L45" s="302">
        <f t="shared" si="13"/>
        <v>4.3357535388003202E-2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1.7077289242192963E-2</v>
      </c>
      <c r="C46" s="302">
        <v>6.9008030872152399E-3</v>
      </c>
      <c r="D46" s="302">
        <f t="shared" si="11"/>
        <v>2.3978092329408202E-2</v>
      </c>
      <c r="E46" s="303"/>
      <c r="F46" s="302">
        <v>1.3795107635291192E-2</v>
      </c>
      <c r="G46" s="302">
        <v>5.3432966241865861E-3</v>
      </c>
      <c r="H46" s="302">
        <f t="shared" si="12"/>
        <v>1.9138404259477777E-2</v>
      </c>
      <c r="I46" s="303"/>
      <c r="J46" s="302">
        <v>7.4718334900694978E-3</v>
      </c>
      <c r="K46" s="302">
        <v>3.1303706718825925E-3</v>
      </c>
      <c r="L46" s="302">
        <f t="shared" si="13"/>
        <v>1.0602204161952091E-2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7.9086180982720932E-4</v>
      </c>
      <c r="C47" s="302">
        <v>0.10795742595368067</v>
      </c>
      <c r="D47" s="302">
        <f t="shared" si="11"/>
        <v>0.10874828776350788</v>
      </c>
      <c r="E47" s="303"/>
      <c r="F47" s="302">
        <v>7.6030408437095928E-4</v>
      </c>
      <c r="G47" s="302">
        <v>6.1283329604944509E-2</v>
      </c>
      <c r="H47" s="302">
        <f>SUM(F47:G47)</f>
        <v>6.2043633689315467E-2</v>
      </c>
      <c r="I47" s="303"/>
      <c r="J47" s="302">
        <v>6.1044922798582694E-4</v>
      </c>
      <c r="K47" s="302">
        <v>2.885640635311483E-2</v>
      </c>
      <c r="L47" s="302">
        <f t="shared" si="13"/>
        <v>2.9466855581100657E-2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1.501918253266926E-3</v>
      </c>
      <c r="C48" s="302">
        <v>1.0425542250014644E-2</v>
      </c>
      <c r="D48" s="302">
        <f t="shared" si="11"/>
        <v>1.192746050328157E-2</v>
      </c>
      <c r="E48" s="303"/>
      <c r="F48" s="302">
        <v>1.641424553885763E-3</v>
      </c>
      <c r="G48" s="302">
        <v>7.6209004742084398E-3</v>
      </c>
      <c r="H48" s="302">
        <f t="shared" si="12"/>
        <v>9.2623250280942024E-3</v>
      </c>
      <c r="I48" s="303"/>
      <c r="J48" s="302">
        <v>1.9211666323768939E-3</v>
      </c>
      <c r="K48" s="302">
        <v>5.2566171821708495E-3</v>
      </c>
      <c r="L48" s="302">
        <f t="shared" si="13"/>
        <v>7.1777838145477436E-3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5.2178566870077761E-3</v>
      </c>
      <c r="C49" s="302">
        <v>5.5608022101883651E-3</v>
      </c>
      <c r="D49" s="302">
        <f t="shared" si="11"/>
        <v>1.077865889719614E-2</v>
      </c>
      <c r="E49" s="303"/>
      <c r="F49" s="302">
        <v>4.2339529698219953E-3</v>
      </c>
      <c r="G49" s="302">
        <v>3.7362866828584947E-3</v>
      </c>
      <c r="H49" s="302">
        <f t="shared" si="12"/>
        <v>7.97023965268049E-3</v>
      </c>
      <c r="I49" s="303"/>
      <c r="J49" s="302">
        <v>1.6732000780180147E-3</v>
      </c>
      <c r="K49" s="302">
        <v>2.5882808622276787E-3</v>
      </c>
      <c r="L49" s="302">
        <f t="shared" si="13"/>
        <v>4.2614809402456936E-3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3.1317925621342761E-4</v>
      </c>
      <c r="C50" s="302">
        <v>0.11438541001339829</v>
      </c>
      <c r="D50" s="302">
        <f t="shared" si="11"/>
        <v>0.11469858926961171</v>
      </c>
      <c r="E50" s="303"/>
      <c r="F50" s="302">
        <v>1.9609309675612708E-4</v>
      </c>
      <c r="G50" s="302">
        <v>6.4850881988383582E-2</v>
      </c>
      <c r="H50" s="302">
        <f t="shared" si="12"/>
        <v>6.5046975085139708E-2</v>
      </c>
      <c r="I50" s="303"/>
      <c r="J50" s="302">
        <v>1.9070642381767219E-4</v>
      </c>
      <c r="K50" s="302">
        <v>4.0167040772022031E-2</v>
      </c>
      <c r="L50" s="302">
        <f t="shared" si="13"/>
        <v>4.0357747195839705E-2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1.3215278245807822E-3</v>
      </c>
      <c r="C51" s="302">
        <v>8.8522643070169001E-3</v>
      </c>
      <c r="D51" s="302">
        <f t="shared" si="11"/>
        <v>1.0173792131597682E-2</v>
      </c>
      <c r="E51" s="303"/>
      <c r="F51" s="302">
        <v>1.0675356576282746E-3</v>
      </c>
      <c r="G51" s="302">
        <v>4.7104160477670388E-3</v>
      </c>
      <c r="H51" s="302">
        <f t="shared" si="12"/>
        <v>5.7779517053953133E-3</v>
      </c>
      <c r="I51" s="303"/>
      <c r="J51" s="302">
        <v>6.1304055064555284E-4</v>
      </c>
      <c r="K51" s="302">
        <v>1.7694393224329823E-3</v>
      </c>
      <c r="L51" s="302">
        <f t="shared" si="13"/>
        <v>2.3824798730785351E-3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6.3507728893438239E-2</v>
      </c>
      <c r="C53" s="311">
        <f t="shared" ref="C53:L53" si="14">SUM(C43:C51)</f>
        <v>0.42649227110656146</v>
      </c>
      <c r="D53" s="311">
        <f t="shared" si="14"/>
        <v>0.48999999999999971</v>
      </c>
      <c r="E53" s="311"/>
      <c r="F53" s="311">
        <f t="shared" si="14"/>
        <v>6.1558398219577863E-2</v>
      </c>
      <c r="G53" s="311">
        <f t="shared" si="14"/>
        <v>0.28944160178042233</v>
      </c>
      <c r="H53" s="311">
        <f t="shared" si="14"/>
        <v>0.3510000000000002</v>
      </c>
      <c r="I53" s="311"/>
      <c r="J53" s="311">
        <f t="shared" si="14"/>
        <v>3.6514285714172548E-2</v>
      </c>
      <c r="K53" s="311">
        <f t="shared" si="14"/>
        <v>0.17648571428582729</v>
      </c>
      <c r="L53" s="311">
        <f t="shared" si="14"/>
        <v>0.21299999999999986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0.2370780184592744</v>
      </c>
      <c r="C60" s="302">
        <v>0.97078358637983686</v>
      </c>
      <c r="D60" s="302">
        <f>SUM(B60:C60)</f>
        <v>1.2078616048391113</v>
      </c>
      <c r="E60" s="303"/>
      <c r="F60" s="302">
        <v>0.38804307947283789</v>
      </c>
      <c r="G60" s="302">
        <v>1.1402674409179601</v>
      </c>
      <c r="H60" s="302">
        <f>SUM(F60:G60)</f>
        <v>1.5283105203907978</v>
      </c>
      <c r="I60" s="303"/>
      <c r="J60" s="302">
        <v>0.42348002742189833</v>
      </c>
      <c r="K60" s="302">
        <v>1.0251624468335276</v>
      </c>
      <c r="L60" s="302">
        <f>SUM(J60:K60)</f>
        <v>1.448642474255426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0.24546824853584062</v>
      </c>
      <c r="C61" s="302">
        <v>0.70977187585711132</v>
      </c>
      <c r="D61" s="302">
        <f t="shared" ref="D61:D68" si="15">SUM(B61:C61)</f>
        <v>0.95524012439295192</v>
      </c>
      <c r="E61" s="303"/>
      <c r="F61" s="302">
        <v>0.43501995423762091</v>
      </c>
      <c r="G61" s="302">
        <v>0.92523879374173434</v>
      </c>
      <c r="H61" s="302">
        <f t="shared" ref="H61:H68" si="16">SUM(F61:G61)</f>
        <v>1.3602587479793553</v>
      </c>
      <c r="I61" s="303"/>
      <c r="J61" s="302">
        <v>0.54602866646382431</v>
      </c>
      <c r="K61" s="302">
        <v>1.0665636345701122</v>
      </c>
      <c r="L61" s="302">
        <f t="shared" ref="L61:L68" si="17">SUM(J61:K61)</f>
        <v>1.6125923010339365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0.38965566681027453</v>
      </c>
      <c r="C62" s="302">
        <v>0.83205681359894623</v>
      </c>
      <c r="D62" s="302">
        <f t="shared" si="15"/>
        <v>1.2217124804092208</v>
      </c>
      <c r="E62" s="303"/>
      <c r="F62" s="302">
        <v>0.59423151713882405</v>
      </c>
      <c r="G62" s="302">
        <v>1.0489455058498416</v>
      </c>
      <c r="H62" s="302">
        <f t="shared" si="16"/>
        <v>1.6431770229886657</v>
      </c>
      <c r="I62" s="303"/>
      <c r="J62" s="302">
        <v>0.61928335065471951</v>
      </c>
      <c r="K62" s="302">
        <v>0.86748333546056278</v>
      </c>
      <c r="L62" s="302">
        <f t="shared" si="17"/>
        <v>1.4867666861152822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0.71352969771409502</v>
      </c>
      <c r="C63" s="302">
        <v>0.35787853263336022</v>
      </c>
      <c r="D63" s="302">
        <f t="shared" si="15"/>
        <v>1.0714082303474552</v>
      </c>
      <c r="E63" s="303"/>
      <c r="F63" s="302">
        <v>0.73955291975763371</v>
      </c>
      <c r="G63" s="302">
        <v>0.47185071833505365</v>
      </c>
      <c r="H63" s="302">
        <f t="shared" si="16"/>
        <v>1.2114036380926874</v>
      </c>
      <c r="I63" s="303"/>
      <c r="J63" s="302">
        <v>0.78893965743873307</v>
      </c>
      <c r="K63" s="302">
        <v>0.39379995772457493</v>
      </c>
      <c r="L63" s="302">
        <f t="shared" si="17"/>
        <v>1.1827396151633081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0.35788053063015646</v>
      </c>
      <c r="C64" s="302">
        <v>1.7930149207967121</v>
      </c>
      <c r="D64" s="302">
        <f t="shared" si="15"/>
        <v>2.1508954514268686</v>
      </c>
      <c r="E64" s="303"/>
      <c r="F64" s="302">
        <v>0.38859582568056045</v>
      </c>
      <c r="G64" s="302">
        <v>1.4700343364637984</v>
      </c>
      <c r="H64" s="302">
        <f t="shared" si="16"/>
        <v>1.8586301621443588</v>
      </c>
      <c r="I64" s="303"/>
      <c r="J64" s="302">
        <v>0.3402812496475292</v>
      </c>
      <c r="K64" s="302">
        <v>1.2409012825667836</v>
      </c>
      <c r="L64" s="302">
        <f t="shared" si="17"/>
        <v>1.5811825322143127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4.9898528811915935E-2</v>
      </c>
      <c r="C65" s="302">
        <v>6.3890120233377687E-2</v>
      </c>
      <c r="D65" s="302">
        <f t="shared" si="15"/>
        <v>0.11378864904529362</v>
      </c>
      <c r="E65" s="303"/>
      <c r="F65" s="302">
        <v>6.4396884940682506E-2</v>
      </c>
      <c r="G65" s="302">
        <v>7.7899360309798105E-2</v>
      </c>
      <c r="H65" s="302">
        <f t="shared" si="16"/>
        <v>0.14229624525048062</v>
      </c>
      <c r="I65" s="303"/>
      <c r="J65" s="302">
        <v>5.8209240689562784E-2</v>
      </c>
      <c r="K65" s="302">
        <v>7.4175953337121583E-2</v>
      </c>
      <c r="L65" s="302">
        <f t="shared" si="17"/>
        <v>0.13238519402668436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0.32610900561586659</v>
      </c>
      <c r="C66" s="302">
        <v>0.32212345860353631</v>
      </c>
      <c r="D66" s="302">
        <f t="shared" si="15"/>
        <v>0.64823246421940284</v>
      </c>
      <c r="E66" s="303"/>
      <c r="F66" s="302">
        <v>0.3455206707806473</v>
      </c>
      <c r="G66" s="302">
        <v>0.35860038494067126</v>
      </c>
      <c r="H66" s="302">
        <f t="shared" si="16"/>
        <v>0.70412105572131856</v>
      </c>
      <c r="I66" s="303"/>
      <c r="J66" s="302">
        <v>0.31107135073281822</v>
      </c>
      <c r="K66" s="302">
        <v>0.35424260264253993</v>
      </c>
      <c r="L66" s="302">
        <f t="shared" si="17"/>
        <v>0.66531395337535815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1.5881698963540918</v>
      </c>
      <c r="C67" s="302">
        <v>2.9313725177112957</v>
      </c>
      <c r="D67" s="302">
        <f t="shared" si="15"/>
        <v>4.5195424140653877</v>
      </c>
      <c r="E67" s="303"/>
      <c r="F67" s="302">
        <v>1.5679316365135703</v>
      </c>
      <c r="G67" s="302">
        <v>2.5212652435412726</v>
      </c>
      <c r="H67" s="302">
        <f t="shared" si="16"/>
        <v>4.0891968800548426</v>
      </c>
      <c r="I67" s="303"/>
      <c r="J67" s="302">
        <v>1.4313280338659811</v>
      </c>
      <c r="K67" s="302">
        <v>2.2536506539509533</v>
      </c>
      <c r="L67" s="302">
        <f t="shared" si="17"/>
        <v>3.6849786878169342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1.324027323878044</v>
      </c>
      <c r="C68" s="302">
        <v>1.4892912573762651</v>
      </c>
      <c r="D68" s="302">
        <f t="shared" si="15"/>
        <v>2.8133185812543093</v>
      </c>
      <c r="E68" s="303"/>
      <c r="F68" s="302">
        <v>1.2050313078551316</v>
      </c>
      <c r="G68" s="302">
        <v>1.3255744195223607</v>
      </c>
      <c r="H68" s="302">
        <f t="shared" si="16"/>
        <v>2.530605727377492</v>
      </c>
      <c r="I68" s="303"/>
      <c r="J68" s="302">
        <v>1.0353548010144809</v>
      </c>
      <c r="K68" s="302">
        <v>0.89004375498426425</v>
      </c>
      <c r="L68" s="302">
        <f t="shared" si="17"/>
        <v>1.9253985559987452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5.2318169168095601</v>
      </c>
      <c r="C70" s="311">
        <f t="shared" ref="C70:L70" si="18">SUM(C60:C68)</f>
        <v>9.4701830831904417</v>
      </c>
      <c r="D70" s="311">
        <f t="shared" si="18"/>
        <v>14.702</v>
      </c>
      <c r="E70" s="311"/>
      <c r="F70" s="311">
        <f t="shared" si="18"/>
        <v>5.7283237963775084</v>
      </c>
      <c r="G70" s="311">
        <f t="shared" si="18"/>
        <v>9.3396762036224921</v>
      </c>
      <c r="H70" s="311">
        <f t="shared" si="18"/>
        <v>15.067999999999998</v>
      </c>
      <c r="I70" s="311"/>
      <c r="J70" s="311">
        <f t="shared" si="18"/>
        <v>5.5539763779295477</v>
      </c>
      <c r="K70" s="311">
        <f t="shared" si="18"/>
        <v>8.1660236220704405</v>
      </c>
      <c r="L70" s="311">
        <f t="shared" si="18"/>
        <v>13.719999999999986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0.1270368161499606</v>
      </c>
      <c r="C77" s="302">
        <v>0.88248924217525515</v>
      </c>
      <c r="D77" s="302">
        <f>SUM(B77:C77)</f>
        <v>1.0095260583252157</v>
      </c>
      <c r="E77" s="303"/>
      <c r="F77" s="302">
        <v>0.17552062063435606</v>
      </c>
      <c r="G77" s="302">
        <v>0.81301459184160141</v>
      </c>
      <c r="H77" s="302">
        <f>SUM(F77:G77)</f>
        <v>0.98853521247595744</v>
      </c>
      <c r="I77" s="303"/>
      <c r="J77" s="302">
        <v>0.1952624737552773</v>
      </c>
      <c r="K77" s="302">
        <v>0.87707371543053658</v>
      </c>
      <c r="L77" s="302">
        <f>SUM(J77:K77)</f>
        <v>1.0723361891858139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0.28205865282122528</v>
      </c>
      <c r="C78" s="302">
        <v>1.7622352802911905</v>
      </c>
      <c r="D78" s="302">
        <f t="shared" ref="D78:D85" si="19">SUM(B78:C78)</f>
        <v>2.0442939331124159</v>
      </c>
      <c r="E78" s="303"/>
      <c r="F78" s="302">
        <v>0.38141031679183179</v>
      </c>
      <c r="G78" s="302">
        <v>1.8670031587060303</v>
      </c>
      <c r="H78" s="302">
        <f t="shared" ref="H78:H85" si="20">SUM(F78:G78)</f>
        <v>2.2484134754978622</v>
      </c>
      <c r="I78" s="303"/>
      <c r="J78" s="302">
        <v>0.4190945360390595</v>
      </c>
      <c r="K78" s="302">
        <v>2.2407114094693914</v>
      </c>
      <c r="L78" s="302">
        <f t="shared" ref="L78:L85" si="21">SUM(J78:K78)</f>
        <v>2.6598059455084511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0.23062496091086077</v>
      </c>
      <c r="C79" s="302">
        <v>0.83139339706263327</v>
      </c>
      <c r="D79" s="302">
        <f t="shared" si="19"/>
        <v>1.0620183579734941</v>
      </c>
      <c r="E79" s="303"/>
      <c r="F79" s="302">
        <v>0.27333422859936762</v>
      </c>
      <c r="G79" s="302">
        <v>0.82139792079673768</v>
      </c>
      <c r="H79" s="302">
        <f t="shared" si="20"/>
        <v>1.0947321493961053</v>
      </c>
      <c r="I79" s="303"/>
      <c r="J79" s="302">
        <v>0.28346297602441345</v>
      </c>
      <c r="K79" s="302">
        <v>0.77410597457654196</v>
      </c>
      <c r="L79" s="302">
        <f t="shared" si="21"/>
        <v>1.0575689506009553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0.37587925803628064</v>
      </c>
      <c r="C80" s="302">
        <v>0.18277399330083952</v>
      </c>
      <c r="D80" s="302">
        <f t="shared" si="19"/>
        <v>0.55865325133712018</v>
      </c>
      <c r="E80" s="303"/>
      <c r="F80" s="302">
        <v>0.34725771422118579</v>
      </c>
      <c r="G80" s="302">
        <v>0.16596105594905816</v>
      </c>
      <c r="H80" s="302">
        <f t="shared" si="20"/>
        <v>0.51321877017024398</v>
      </c>
      <c r="I80" s="303"/>
      <c r="J80" s="302">
        <v>0.24926011990656674</v>
      </c>
      <c r="K80" s="302">
        <v>0.18553667207518648</v>
      </c>
      <c r="L80" s="302">
        <f t="shared" si="21"/>
        <v>0.43479679198175325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5.4371601521672003E-2</v>
      </c>
      <c r="C81" s="302">
        <v>1.4676123737350157</v>
      </c>
      <c r="D81" s="302">
        <f t="shared" si="19"/>
        <v>1.5219839752566877</v>
      </c>
      <c r="E81" s="303"/>
      <c r="F81" s="302">
        <v>5.9403582742337473E-2</v>
      </c>
      <c r="G81" s="302">
        <v>0.92760746653886439</v>
      </c>
      <c r="H81" s="302">
        <f t="shared" si="20"/>
        <v>0.98701104928120187</v>
      </c>
      <c r="I81" s="303"/>
      <c r="J81" s="302">
        <v>8.6767102597828452E-2</v>
      </c>
      <c r="K81" s="302">
        <v>0.73593428996131094</v>
      </c>
      <c r="L81" s="302">
        <f t="shared" si="21"/>
        <v>0.82270139255913943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3.335781772975379E-2</v>
      </c>
      <c r="C82" s="302">
        <v>1.9726897205409072E-2</v>
      </c>
      <c r="D82" s="302">
        <f t="shared" si="19"/>
        <v>5.3084714935162862E-2</v>
      </c>
      <c r="E82" s="303"/>
      <c r="F82" s="302">
        <v>3.1677773154050376E-2</v>
      </c>
      <c r="G82" s="302">
        <v>1.6987883176929442E-2</v>
      </c>
      <c r="H82" s="302">
        <f t="shared" si="20"/>
        <v>4.8665656330979815E-2</v>
      </c>
      <c r="I82" s="303"/>
      <c r="J82" s="302">
        <v>2.8291762566395016E-2</v>
      </c>
      <c r="K82" s="302">
        <v>2.3849675125809607E-2</v>
      </c>
      <c r="L82" s="302">
        <f t="shared" si="21"/>
        <v>5.2141437692204626E-2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8.8622602451520913E-2</v>
      </c>
      <c r="C83" s="302">
        <v>0.14710608027642594</v>
      </c>
      <c r="D83" s="302">
        <f t="shared" si="19"/>
        <v>0.23572868272794684</v>
      </c>
      <c r="E83" s="303"/>
      <c r="F83" s="302">
        <v>8.1498297720452598E-2</v>
      </c>
      <c r="G83" s="302">
        <v>0.11895601272797537</v>
      </c>
      <c r="H83" s="302">
        <f t="shared" si="20"/>
        <v>0.20045431044842799</v>
      </c>
      <c r="I83" s="303"/>
      <c r="J83" s="302">
        <v>8.6941458984329215E-2</v>
      </c>
      <c r="K83" s="302">
        <v>0.15858803626270918</v>
      </c>
      <c r="L83" s="302">
        <f t="shared" si="21"/>
        <v>0.24552949524703838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0.30452523001260301</v>
      </c>
      <c r="C84" s="302">
        <v>0.58625862889440983</v>
      </c>
      <c r="D84" s="302">
        <f t="shared" si="19"/>
        <v>0.89078385890701284</v>
      </c>
      <c r="E84" s="303"/>
      <c r="F84" s="302">
        <v>0.21952810115005644</v>
      </c>
      <c r="G84" s="302">
        <v>0.34964659635933487</v>
      </c>
      <c r="H84" s="302">
        <f t="shared" si="20"/>
        <v>0.56917469750939131</v>
      </c>
      <c r="I84" s="303"/>
      <c r="J84" s="302">
        <v>0.22597308436220837</v>
      </c>
      <c r="K84" s="302">
        <v>0.36582901211313951</v>
      </c>
      <c r="L84" s="302">
        <f t="shared" si="21"/>
        <v>0.59180209647534787</v>
      </c>
      <c r="M84" s="236"/>
      <c r="N84" s="236"/>
    </row>
    <row r="85" spans="1:14" x14ac:dyDescent="0.2">
      <c r="A85" s="237" t="str">
        <f>name!E$12</f>
        <v>Elementary occupations</v>
      </c>
      <c r="B85" s="302">
        <v>9.865065232748893E-2</v>
      </c>
      <c r="C85" s="302">
        <v>0.28227651509746471</v>
      </c>
      <c r="D85" s="302">
        <f t="shared" si="19"/>
        <v>0.38092716742495364</v>
      </c>
      <c r="E85" s="303"/>
      <c r="F85" s="302">
        <v>6.3380400324971831E-2</v>
      </c>
      <c r="G85" s="302">
        <v>0.16741427856485785</v>
      </c>
      <c r="H85" s="302">
        <f t="shared" si="20"/>
        <v>0.23079467888982969</v>
      </c>
      <c r="I85" s="303"/>
      <c r="J85" s="302">
        <v>5.7540047073277617E-2</v>
      </c>
      <c r="K85" s="302">
        <v>0.11377765367600697</v>
      </c>
      <c r="L85" s="302">
        <f t="shared" si="21"/>
        <v>0.1713177007492846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1.5951275919613659</v>
      </c>
      <c r="C87" s="311">
        <f t="shared" ref="C87:D87" si="22">SUM(C77:C85)</f>
        <v>6.1618724080386436</v>
      </c>
      <c r="D87" s="311">
        <f t="shared" si="22"/>
        <v>7.7570000000000103</v>
      </c>
      <c r="E87" s="311"/>
      <c r="F87" s="311">
        <f t="shared" ref="F87:H87" si="23">SUM(F77:F85)</f>
        <v>1.6330110353386098</v>
      </c>
      <c r="G87" s="311">
        <f t="shared" si="23"/>
        <v>5.2479889646613893</v>
      </c>
      <c r="H87" s="311">
        <f t="shared" si="23"/>
        <v>6.8809999999999993</v>
      </c>
      <c r="I87" s="311"/>
      <c r="J87" s="311">
        <f t="shared" ref="J87:L87" si="24">SUM(J77:J85)</f>
        <v>1.6325935613093556</v>
      </c>
      <c r="K87" s="311">
        <f t="shared" si="24"/>
        <v>5.4754064386906336</v>
      </c>
      <c r="L87" s="311">
        <f t="shared" si="24"/>
        <v>7.107999999999989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1.1739388262310377</v>
      </c>
      <c r="C94" s="302">
        <v>5.4564238897312336</v>
      </c>
      <c r="D94" s="302">
        <f>SUM(B94:C94)</f>
        <v>6.6303627159622716</v>
      </c>
      <c r="E94" s="303"/>
      <c r="F94" s="302">
        <v>1.5825941353334911</v>
      </c>
      <c r="G94" s="302">
        <v>6.0333636583358077</v>
      </c>
      <c r="H94" s="302">
        <f>SUM(F94:G94)</f>
        <v>7.615957793669299</v>
      </c>
      <c r="I94" s="303"/>
      <c r="J94" s="302">
        <v>1.4874325030681304</v>
      </c>
      <c r="K94" s="302">
        <v>5.1779067981173323</v>
      </c>
      <c r="L94" s="302">
        <f>SUM(J94:K94)</f>
        <v>6.6653393011854627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1.7925554488171902</v>
      </c>
      <c r="C95" s="302">
        <v>9.5721179408787549</v>
      </c>
      <c r="D95" s="302">
        <f t="shared" ref="D95:D102" si="25">SUM(B95:C95)</f>
        <v>11.364673389695945</v>
      </c>
      <c r="E95" s="303"/>
      <c r="F95" s="302">
        <v>2.6828175234171776</v>
      </c>
      <c r="G95" s="302">
        <v>11.783917802660454</v>
      </c>
      <c r="H95" s="302">
        <f t="shared" ref="H95:H102" si="26">SUM(F95:G95)</f>
        <v>14.466735326077632</v>
      </c>
      <c r="I95" s="303"/>
      <c r="J95" s="302">
        <v>2.7472164177551948</v>
      </c>
      <c r="K95" s="302">
        <v>11.377086521483147</v>
      </c>
      <c r="L95" s="302">
        <f t="shared" ref="L95:L102" si="27">SUM(J95:K95)</f>
        <v>14.124302939238341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1.6547156420070956</v>
      </c>
      <c r="C96" s="302">
        <v>4.9342749789187783</v>
      </c>
      <c r="D96" s="302">
        <f t="shared" si="25"/>
        <v>6.5889906209258742</v>
      </c>
      <c r="E96" s="303"/>
      <c r="F96" s="302">
        <v>2.0292402148451472</v>
      </c>
      <c r="G96" s="302">
        <v>5.9649540685384217</v>
      </c>
      <c r="H96" s="302">
        <f t="shared" si="26"/>
        <v>7.9941942833835693</v>
      </c>
      <c r="I96" s="303"/>
      <c r="J96" s="302">
        <v>1.7761005827076497</v>
      </c>
      <c r="K96" s="302">
        <v>4.5931554078673855</v>
      </c>
      <c r="L96" s="302">
        <f t="shared" si="27"/>
        <v>6.3692559905750352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3.7276631309317843</v>
      </c>
      <c r="C97" s="302">
        <v>1.4642863006335882</v>
      </c>
      <c r="D97" s="302">
        <f t="shared" si="25"/>
        <v>5.1919494315653729</v>
      </c>
      <c r="E97" s="303"/>
      <c r="F97" s="302">
        <v>3.5376301070595253</v>
      </c>
      <c r="G97" s="302">
        <v>1.6210626521952243</v>
      </c>
      <c r="H97" s="302">
        <f t="shared" si="26"/>
        <v>5.15869275925475</v>
      </c>
      <c r="I97" s="303"/>
      <c r="J97" s="302">
        <v>2.4413748429647959</v>
      </c>
      <c r="K97" s="302">
        <v>1.354342372126337</v>
      </c>
      <c r="L97" s="302">
        <f t="shared" si="27"/>
        <v>3.7957172150911331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0.72839258605916124</v>
      </c>
      <c r="C98" s="302">
        <v>15.658630887978852</v>
      </c>
      <c r="D98" s="302">
        <f t="shared" si="25"/>
        <v>16.387023474038013</v>
      </c>
      <c r="E98" s="303"/>
      <c r="F98" s="302">
        <v>0.76161145131789276</v>
      </c>
      <c r="G98" s="302">
        <v>13.26004063393774</v>
      </c>
      <c r="H98" s="302">
        <f t="shared" si="26"/>
        <v>14.021652085255633</v>
      </c>
      <c r="I98" s="303"/>
      <c r="J98" s="302">
        <v>0.74329279710435325</v>
      </c>
      <c r="K98" s="302">
        <v>9.6707198981559834</v>
      </c>
      <c r="L98" s="302">
        <f t="shared" si="27"/>
        <v>10.414012695260336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0.53113669036431277</v>
      </c>
      <c r="C99" s="302">
        <v>0.28408274939792244</v>
      </c>
      <c r="D99" s="302">
        <f t="shared" si="25"/>
        <v>0.81521943976223521</v>
      </c>
      <c r="E99" s="303"/>
      <c r="F99" s="302">
        <v>0.63539492647076878</v>
      </c>
      <c r="G99" s="302">
        <v>0.34257846503988609</v>
      </c>
      <c r="H99" s="302">
        <f t="shared" si="26"/>
        <v>0.97797339151065488</v>
      </c>
      <c r="I99" s="303"/>
      <c r="J99" s="302">
        <v>0.48129675950564099</v>
      </c>
      <c r="K99" s="302">
        <v>0.42249168902919543</v>
      </c>
      <c r="L99" s="302">
        <f t="shared" si="27"/>
        <v>0.90378844853483642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0.93761988104091687</v>
      </c>
      <c r="C100" s="302">
        <v>0.90085842587562048</v>
      </c>
      <c r="D100" s="302">
        <f t="shared" si="25"/>
        <v>1.8384783069165374</v>
      </c>
      <c r="E100" s="303"/>
      <c r="F100" s="302">
        <v>0.89804242683452618</v>
      </c>
      <c r="G100" s="302">
        <v>0.85950781030729384</v>
      </c>
      <c r="H100" s="302">
        <f t="shared" si="26"/>
        <v>1.7575502371418201</v>
      </c>
      <c r="I100" s="303"/>
      <c r="J100" s="302">
        <v>0.7695102152101333</v>
      </c>
      <c r="K100" s="302">
        <v>0.81470195055520078</v>
      </c>
      <c r="L100" s="302">
        <f t="shared" si="27"/>
        <v>1.5842121657653341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1.6990188710788527</v>
      </c>
      <c r="C101" s="302">
        <v>9.7490349743086142</v>
      </c>
      <c r="D101" s="302">
        <f t="shared" si="25"/>
        <v>11.448053845387467</v>
      </c>
      <c r="E101" s="303"/>
      <c r="F101" s="302">
        <v>1.1887476154247678</v>
      </c>
      <c r="G101" s="302">
        <v>8.4325312327330924</v>
      </c>
      <c r="H101" s="302">
        <f t="shared" si="26"/>
        <v>9.6212788481578606</v>
      </c>
      <c r="I101" s="303"/>
      <c r="J101" s="302">
        <v>1.0995160510342548</v>
      </c>
      <c r="K101" s="302">
        <v>7.4754072475851991</v>
      </c>
      <c r="L101" s="302">
        <f t="shared" si="27"/>
        <v>8.5749232986194546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1.1216110983123899</v>
      </c>
      <c r="C102" s="302">
        <v>2.4966376774338976</v>
      </c>
      <c r="D102" s="302">
        <f t="shared" si="25"/>
        <v>3.6182487757462876</v>
      </c>
      <c r="E102" s="303"/>
      <c r="F102" s="302">
        <v>0.90735015818413978</v>
      </c>
      <c r="G102" s="302">
        <v>2.137615117364688</v>
      </c>
      <c r="H102" s="302">
        <f t="shared" si="26"/>
        <v>3.0449652755488277</v>
      </c>
      <c r="I102" s="303"/>
      <c r="J102" s="302">
        <v>0.66053424355289792</v>
      </c>
      <c r="K102" s="302">
        <v>1.2939137021771079</v>
      </c>
      <c r="L102" s="302">
        <f t="shared" si="27"/>
        <v>1.9544479457300059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13.366652174842741</v>
      </c>
      <c r="C104" s="311">
        <f t="shared" ref="C104:D104" si="28">SUM(C94:C102)</f>
        <v>50.516347825157261</v>
      </c>
      <c r="D104" s="311">
        <f t="shared" si="28"/>
        <v>63.883000000000003</v>
      </c>
      <c r="E104" s="311"/>
      <c r="F104" s="311">
        <f t="shared" ref="F104:H104" si="29">SUM(F94:F102)</f>
        <v>14.22342855888744</v>
      </c>
      <c r="G104" s="311">
        <f t="shared" si="29"/>
        <v>50.435571441112607</v>
      </c>
      <c r="H104" s="311">
        <f t="shared" si="29"/>
        <v>64.659000000000049</v>
      </c>
      <c r="I104" s="311"/>
      <c r="J104" s="311">
        <f t="shared" ref="J104:L104" si="30">SUM(J94:J102)</f>
        <v>12.206274412903049</v>
      </c>
      <c r="K104" s="311">
        <f t="shared" si="30"/>
        <v>42.179725587096883</v>
      </c>
      <c r="L104" s="311">
        <f t="shared" si="30"/>
        <v>54.385999999999932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4.6015147383794128E-2</v>
      </c>
      <c r="C111" s="302">
        <v>0.26092274642598323</v>
      </c>
      <c r="D111" s="302">
        <f>SUM(B111:C111)</f>
        <v>0.30693789380977737</v>
      </c>
      <c r="E111" s="303"/>
      <c r="F111" s="302">
        <v>5.3546800241199143E-2</v>
      </c>
      <c r="G111" s="302">
        <v>0.25662396958038258</v>
      </c>
      <c r="H111" s="302">
        <f>SUM(F111:G111)</f>
        <v>0.3101707698215817</v>
      </c>
      <c r="I111" s="303"/>
      <c r="J111" s="302">
        <v>6.1813008508158462E-2</v>
      </c>
      <c r="K111" s="302">
        <v>0.26114332140996055</v>
      </c>
      <c r="L111" s="302">
        <f>SUM(J111:K111)</f>
        <v>0.32295632991811901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5.0197563469834526E-2</v>
      </c>
      <c r="C112" s="302">
        <v>0.47997872047739298</v>
      </c>
      <c r="D112" s="302">
        <f t="shared" ref="D112:D119" si="31">SUM(B112:C112)</f>
        <v>0.53017628394722749</v>
      </c>
      <c r="E112" s="303"/>
      <c r="F112" s="302">
        <v>6.7044479021018039E-2</v>
      </c>
      <c r="G112" s="302">
        <v>0.55724247483515521</v>
      </c>
      <c r="H112" s="302">
        <f t="shared" ref="H112:H119" si="32">SUM(F112:G112)</f>
        <v>0.62428695385617328</v>
      </c>
      <c r="I112" s="303"/>
      <c r="J112" s="302">
        <v>8.1529617135089896E-2</v>
      </c>
      <c r="K112" s="302">
        <v>0.59210778791778507</v>
      </c>
      <c r="L112" s="302">
        <f t="shared" ref="L112:L119" si="33">SUM(J112:K112)</f>
        <v>0.67363740505287495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6.5585749145739447E-2</v>
      </c>
      <c r="C113" s="302">
        <v>0.27740765300264408</v>
      </c>
      <c r="D113" s="302">
        <f t="shared" si="31"/>
        <v>0.34299340214838353</v>
      </c>
      <c r="E113" s="303"/>
      <c r="F113" s="302">
        <v>7.2827664782009763E-2</v>
      </c>
      <c r="G113" s="302">
        <v>0.33262079662985666</v>
      </c>
      <c r="H113" s="302">
        <f t="shared" si="32"/>
        <v>0.40544846141186641</v>
      </c>
      <c r="I113" s="303"/>
      <c r="J113" s="302">
        <v>7.2218391510734642E-2</v>
      </c>
      <c r="K113" s="302">
        <v>0.2738376504115016</v>
      </c>
      <c r="L113" s="302">
        <f t="shared" si="33"/>
        <v>0.34605604192223627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0.21659962799794258</v>
      </c>
      <c r="C114" s="302">
        <v>0.13520298033169192</v>
      </c>
      <c r="D114" s="302">
        <f t="shared" si="31"/>
        <v>0.3518026083296345</v>
      </c>
      <c r="E114" s="303"/>
      <c r="F114" s="302">
        <v>0.17905526521810752</v>
      </c>
      <c r="G114" s="302">
        <v>0.15111610067811004</v>
      </c>
      <c r="H114" s="302">
        <f t="shared" si="32"/>
        <v>0.33017136589621754</v>
      </c>
      <c r="I114" s="303"/>
      <c r="J114" s="302">
        <v>0.11643536082086589</v>
      </c>
      <c r="K114" s="302">
        <v>0.12950142755276234</v>
      </c>
      <c r="L114" s="302">
        <f t="shared" si="33"/>
        <v>0.24593678837362823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1.1710761097909772E-2</v>
      </c>
      <c r="C115" s="302">
        <v>0.42690640369635496</v>
      </c>
      <c r="D115" s="302">
        <f t="shared" si="31"/>
        <v>0.43861716479426471</v>
      </c>
      <c r="E115" s="303"/>
      <c r="F115" s="302">
        <v>1.0165390145637505E-2</v>
      </c>
      <c r="G115" s="302">
        <v>0.31681133234618836</v>
      </c>
      <c r="H115" s="302">
        <f t="shared" si="32"/>
        <v>0.32697672249182586</v>
      </c>
      <c r="I115" s="303"/>
      <c r="J115" s="302">
        <v>1.3982908732147104E-2</v>
      </c>
      <c r="K115" s="302">
        <v>0.22911001807505055</v>
      </c>
      <c r="L115" s="302">
        <f t="shared" si="33"/>
        <v>0.24309292680719766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3.8778463752926942E-2</v>
      </c>
      <c r="C116" s="302">
        <v>1.8849445154833527E-2</v>
      </c>
      <c r="D116" s="302">
        <f t="shared" si="31"/>
        <v>5.7627908907760469E-2</v>
      </c>
      <c r="E116" s="303"/>
      <c r="F116" s="302">
        <v>3.1874986443084924E-2</v>
      </c>
      <c r="G116" s="302">
        <v>1.8473697433824633E-2</v>
      </c>
      <c r="H116" s="302">
        <f t="shared" si="32"/>
        <v>5.0348683876909557E-2</v>
      </c>
      <c r="I116" s="303"/>
      <c r="J116" s="302">
        <v>3.1457860186474944E-2</v>
      </c>
      <c r="K116" s="302">
        <v>1.8902904707412987E-2</v>
      </c>
      <c r="L116" s="302">
        <f t="shared" si="33"/>
        <v>5.0360764893887931E-2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0.20528291882890687</v>
      </c>
      <c r="C117" s="302">
        <v>0.12461098013121884</v>
      </c>
      <c r="D117" s="302">
        <f t="shared" si="31"/>
        <v>0.32989389896012572</v>
      </c>
      <c r="E117" s="303"/>
      <c r="F117" s="302">
        <v>0.19047857693045914</v>
      </c>
      <c r="G117" s="302">
        <v>0.12190542493169369</v>
      </c>
      <c r="H117" s="302">
        <f t="shared" si="32"/>
        <v>0.31238400186215282</v>
      </c>
      <c r="I117" s="303"/>
      <c r="J117" s="302">
        <v>0.22056388270064659</v>
      </c>
      <c r="K117" s="302">
        <v>0.15100208745052665</v>
      </c>
      <c r="L117" s="302">
        <f t="shared" si="33"/>
        <v>0.37156597015117321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4.6007950747626947E-3</v>
      </c>
      <c r="C118" s="302">
        <v>8.9262285567924662E-2</v>
      </c>
      <c r="D118" s="302">
        <f t="shared" si="31"/>
        <v>9.3863080642687363E-2</v>
      </c>
      <c r="E118" s="303"/>
      <c r="F118" s="302">
        <v>3.3870020556637588E-3</v>
      </c>
      <c r="G118" s="302">
        <v>6.2608802175505476E-2</v>
      </c>
      <c r="H118" s="302">
        <f t="shared" si="32"/>
        <v>6.5995804231169242E-2</v>
      </c>
      <c r="I118" s="303"/>
      <c r="J118" s="302">
        <v>5.1240223386666379E-3</v>
      </c>
      <c r="K118" s="302">
        <v>6.1357292572802209E-2</v>
      </c>
      <c r="L118" s="302">
        <f t="shared" si="33"/>
        <v>6.6481314911468845E-2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3.1134141827685261E-2</v>
      </c>
      <c r="C119" s="302">
        <v>4.5953616632450067E-2</v>
      </c>
      <c r="D119" s="302">
        <f t="shared" si="31"/>
        <v>7.7087758460135325E-2</v>
      </c>
      <c r="E119" s="303"/>
      <c r="F119" s="302">
        <v>2.4199294442553723E-2</v>
      </c>
      <c r="G119" s="302">
        <v>3.5017942109552086E-2</v>
      </c>
      <c r="H119" s="302">
        <f t="shared" si="32"/>
        <v>5.9217236552105812E-2</v>
      </c>
      <c r="I119" s="303"/>
      <c r="J119" s="302">
        <v>1.3879103375524773E-2</v>
      </c>
      <c r="K119" s="302">
        <v>2.0033354593890794E-2</v>
      </c>
      <c r="L119" s="302">
        <f t="shared" si="33"/>
        <v>3.3912457969415569E-2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0.66990516857950222</v>
      </c>
      <c r="C121" s="311">
        <f t="shared" ref="C121:D121" si="34">SUM(C111:C119)</f>
        <v>1.8590948314204943</v>
      </c>
      <c r="D121" s="311">
        <f t="shared" si="34"/>
        <v>2.5289999999999964</v>
      </c>
      <c r="E121" s="311"/>
      <c r="F121" s="311">
        <f t="shared" ref="F121:H121" si="35">SUM(F111:F119)</f>
        <v>0.63257945927973347</v>
      </c>
      <c r="G121" s="311">
        <f t="shared" si="35"/>
        <v>1.8524205407202687</v>
      </c>
      <c r="H121" s="311">
        <f t="shared" si="35"/>
        <v>2.4850000000000021</v>
      </c>
      <c r="I121" s="311"/>
      <c r="J121" s="311">
        <f t="shared" ref="J121:L121" si="36">SUM(J111:J119)</f>
        <v>0.61700415530830888</v>
      </c>
      <c r="K121" s="311">
        <f t="shared" si="36"/>
        <v>1.7369958446916929</v>
      </c>
      <c r="L121" s="311">
        <f t="shared" si="36"/>
        <v>2.3540000000000019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6.2488463761141415E-2</v>
      </c>
      <c r="C128" s="302">
        <v>0.3250703675407256</v>
      </c>
      <c r="D128" s="302">
        <f>SUM(B128:C128)</f>
        <v>0.38755883130186702</v>
      </c>
      <c r="E128" s="303"/>
      <c r="F128" s="302">
        <v>6.9028091051473187E-2</v>
      </c>
      <c r="G128" s="302">
        <v>0.38948750831275875</v>
      </c>
      <c r="H128" s="302">
        <f>SUM(F128:G128)</f>
        <v>0.45851559936423192</v>
      </c>
      <c r="I128" s="303"/>
      <c r="J128" s="302">
        <v>8.6381676064589866E-2</v>
      </c>
      <c r="K128" s="302">
        <v>0.38902960913263213</v>
      </c>
      <c r="L128" s="302">
        <f>SUM(J128:K128)</f>
        <v>0.47541128519722198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9.3507760608610935E-2</v>
      </c>
      <c r="C129" s="302">
        <v>0.27592181090991941</v>
      </c>
      <c r="D129" s="302">
        <f t="shared" ref="D129:D136" si="37">SUM(B129:C129)</f>
        <v>0.36942957151853034</v>
      </c>
      <c r="E129" s="303"/>
      <c r="F129" s="302">
        <v>0.12038065523376454</v>
      </c>
      <c r="G129" s="302">
        <v>0.3633512397056694</v>
      </c>
      <c r="H129" s="302">
        <f t="shared" ref="H129:H136" si="38">SUM(F129:G129)</f>
        <v>0.48373189493943392</v>
      </c>
      <c r="I129" s="303"/>
      <c r="J129" s="302">
        <v>0.15531183716725705</v>
      </c>
      <c r="K129" s="302">
        <v>0.3862100766492304</v>
      </c>
      <c r="L129" s="302">
        <f t="shared" ref="L129:L136" si="39">SUM(J129:K129)</f>
        <v>0.54152191381648751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0.20286534980936125</v>
      </c>
      <c r="C130" s="302">
        <v>0.24534908145820125</v>
      </c>
      <c r="D130" s="302">
        <f t="shared" si="37"/>
        <v>0.4482144312675625</v>
      </c>
      <c r="E130" s="303"/>
      <c r="F130" s="302">
        <v>0.23992537927814789</v>
      </c>
      <c r="G130" s="302">
        <v>0.28201158810972854</v>
      </c>
      <c r="H130" s="302">
        <f t="shared" si="38"/>
        <v>0.52193696738787643</v>
      </c>
      <c r="I130" s="303"/>
      <c r="J130" s="302">
        <v>0.36231503539160337</v>
      </c>
      <c r="K130" s="302">
        <v>0.2542236642606594</v>
      </c>
      <c r="L130" s="302">
        <f t="shared" si="39"/>
        <v>0.61653869965226282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0.45500568752150061</v>
      </c>
      <c r="C131" s="302">
        <v>0.16768293930413619</v>
      </c>
      <c r="D131" s="302">
        <f t="shared" si="37"/>
        <v>0.62268862682563686</v>
      </c>
      <c r="E131" s="303"/>
      <c r="F131" s="302">
        <v>0.38079734235148932</v>
      </c>
      <c r="G131" s="302">
        <v>0.15629538989077596</v>
      </c>
      <c r="H131" s="302">
        <f t="shared" si="38"/>
        <v>0.53709273224226528</v>
      </c>
      <c r="I131" s="303"/>
      <c r="J131" s="302">
        <v>0.30680489603984035</v>
      </c>
      <c r="K131" s="302">
        <v>0.15330313933861606</v>
      </c>
      <c r="L131" s="302">
        <f t="shared" si="39"/>
        <v>0.4601080353784564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1.5317319928983877E-2</v>
      </c>
      <c r="C132" s="302">
        <v>0.44093937390587679</v>
      </c>
      <c r="D132" s="302">
        <f t="shared" si="37"/>
        <v>0.45625669383486067</v>
      </c>
      <c r="E132" s="303"/>
      <c r="F132" s="302">
        <v>2.0057376432913651E-2</v>
      </c>
      <c r="G132" s="302">
        <v>0.33022156632946337</v>
      </c>
      <c r="H132" s="302">
        <f t="shared" si="38"/>
        <v>0.35027894276237703</v>
      </c>
      <c r="I132" s="303"/>
      <c r="J132" s="302">
        <v>3.5263451261587586E-2</v>
      </c>
      <c r="K132" s="302">
        <v>0.27469441805587302</v>
      </c>
      <c r="L132" s="302">
        <f t="shared" si="39"/>
        <v>0.30995786931746061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6.5678079212875815E-2</v>
      </c>
      <c r="C133" s="302">
        <v>5.8348882564632568E-2</v>
      </c>
      <c r="D133" s="302">
        <f t="shared" si="37"/>
        <v>0.12402696177750838</v>
      </c>
      <c r="E133" s="303"/>
      <c r="F133" s="302">
        <v>6.5260069843949678E-2</v>
      </c>
      <c r="G133" s="302">
        <v>5.8944647954506435E-2</v>
      </c>
      <c r="H133" s="302">
        <f t="shared" si="38"/>
        <v>0.12420471779845611</v>
      </c>
      <c r="I133" s="303"/>
      <c r="J133" s="302">
        <v>8.2939219512612697E-2</v>
      </c>
      <c r="K133" s="302">
        <v>7.2691731249942881E-2</v>
      </c>
      <c r="L133" s="302">
        <f t="shared" si="39"/>
        <v>0.15563095076255556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0.10249441078765111</v>
      </c>
      <c r="C134" s="302">
        <v>0.10648866213851947</v>
      </c>
      <c r="D134" s="302">
        <f>SUM(B134:C134)</f>
        <v>0.20898307292617058</v>
      </c>
      <c r="E134" s="303"/>
      <c r="F134" s="302">
        <v>8.3138151436889504E-2</v>
      </c>
      <c r="G134" s="302">
        <v>7.140040143873605E-2</v>
      </c>
      <c r="H134" s="302">
        <f t="shared" si="38"/>
        <v>0.15453855287562557</v>
      </c>
      <c r="I134" s="303"/>
      <c r="J134" s="302">
        <v>0.10140280157102449</v>
      </c>
      <c r="K134" s="302">
        <v>9.3597207289554646E-2</v>
      </c>
      <c r="L134" s="302">
        <f t="shared" si="39"/>
        <v>0.19500000886057914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3.1979585899685067E-2</v>
      </c>
      <c r="C135" s="302">
        <v>1.1698660260777021</v>
      </c>
      <c r="D135" s="302">
        <f t="shared" si="37"/>
        <v>1.201845611977387</v>
      </c>
      <c r="E135" s="303"/>
      <c r="F135" s="302">
        <v>2.5405340859342256E-2</v>
      </c>
      <c r="G135" s="302">
        <v>1.1300293138999504</v>
      </c>
      <c r="H135" s="302">
        <f t="shared" si="38"/>
        <v>1.1554346547592926</v>
      </c>
      <c r="I135" s="303"/>
      <c r="J135" s="302">
        <v>2.623227232060707E-2</v>
      </c>
      <c r="K135" s="302">
        <v>1.2275087738511632</v>
      </c>
      <c r="L135" s="302">
        <f t="shared" si="39"/>
        <v>1.2537410461717702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0.15482550096873868</v>
      </c>
      <c r="C136" s="302">
        <v>1.0151706976017334</v>
      </c>
      <c r="D136" s="302">
        <f t="shared" si="37"/>
        <v>1.1699961985704721</v>
      </c>
      <c r="E136" s="303"/>
      <c r="F136" s="302">
        <v>0.1072188355688745</v>
      </c>
      <c r="G136" s="302">
        <v>0.99504710230157556</v>
      </c>
      <c r="H136" s="302">
        <f t="shared" si="38"/>
        <v>1.10226593787045</v>
      </c>
      <c r="I136" s="303"/>
      <c r="J136" s="302">
        <v>9.5585171136251548E-2</v>
      </c>
      <c r="K136" s="302">
        <v>0.94150501970695255</v>
      </c>
      <c r="L136" s="302">
        <f t="shared" si="39"/>
        <v>1.0370901908432042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1.1841621584985487</v>
      </c>
      <c r="C138" s="311">
        <f t="shared" ref="C138" si="40">SUM(C128:C136)</f>
        <v>3.8048378415014463</v>
      </c>
      <c r="D138" s="311">
        <f>SUM(D128:D136)</f>
        <v>4.9889999999999954</v>
      </c>
      <c r="E138" s="311"/>
      <c r="F138" s="311">
        <f t="shared" ref="F138:H138" si="41">SUM(F128:F136)</f>
        <v>1.1112112420568447</v>
      </c>
      <c r="G138" s="311">
        <f t="shared" si="41"/>
        <v>3.7767887579431645</v>
      </c>
      <c r="H138" s="311">
        <f t="shared" si="41"/>
        <v>4.8880000000000088</v>
      </c>
      <c r="I138" s="311"/>
      <c r="J138" s="311">
        <f t="shared" ref="J138:L138" si="42">SUM(J128:J136)</f>
        <v>1.2522363604653741</v>
      </c>
      <c r="K138" s="311">
        <f t="shared" si="42"/>
        <v>3.7927636395346243</v>
      </c>
      <c r="L138" s="311">
        <f t="shared" si="42"/>
        <v>5.044999999999999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0.85414516286609976</v>
      </c>
      <c r="C145" s="302">
        <v>3.5413285620451211</v>
      </c>
      <c r="D145" s="302">
        <f>SUM(B145:C145)</f>
        <v>4.3954737249112208</v>
      </c>
      <c r="E145" s="303"/>
      <c r="F145" s="302">
        <v>1.2266159243452948</v>
      </c>
      <c r="G145" s="302">
        <v>4.9945631149910561</v>
      </c>
      <c r="H145" s="302">
        <f>SUM(F145:G145)</f>
        <v>6.2211790393363504</v>
      </c>
      <c r="I145" s="303"/>
      <c r="J145" s="302">
        <v>1.5599778721124242</v>
      </c>
      <c r="K145" s="302">
        <v>5.1575113633624587</v>
      </c>
      <c r="L145" s="302">
        <f>SUM(J145:K145)</f>
        <v>6.7174892354748827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0.77514068494412802</v>
      </c>
      <c r="C146" s="302">
        <v>3.4751139840943566</v>
      </c>
      <c r="D146" s="302">
        <f t="shared" ref="D146:D153" si="43">SUM(B146:C146)</f>
        <v>4.250254669038485</v>
      </c>
      <c r="E146" s="303"/>
      <c r="F146" s="302">
        <v>1.1466296426576714</v>
      </c>
      <c r="G146" s="302">
        <v>4.9855074720696431</v>
      </c>
      <c r="H146" s="302">
        <f t="shared" ref="H146:H153" si="44">SUM(F146:G146)</f>
        <v>6.132137114727314</v>
      </c>
      <c r="I146" s="303"/>
      <c r="J146" s="302">
        <v>1.5502742193796191</v>
      </c>
      <c r="K146" s="302">
        <v>5.9863849984181687</v>
      </c>
      <c r="L146" s="302">
        <f t="shared" ref="L146:L153" si="45">SUM(J146:K146)</f>
        <v>7.536659217797788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0.77244598854116686</v>
      </c>
      <c r="C147" s="302">
        <v>2.3244812935781654</v>
      </c>
      <c r="D147" s="302">
        <f t="shared" si="43"/>
        <v>3.0969272821193323</v>
      </c>
      <c r="E147" s="303"/>
      <c r="F147" s="302">
        <v>1.0170262966573629</v>
      </c>
      <c r="G147" s="302">
        <v>3.2032492268934849</v>
      </c>
      <c r="H147" s="302">
        <f t="shared" si="44"/>
        <v>4.220275523550848</v>
      </c>
      <c r="I147" s="303"/>
      <c r="J147" s="302">
        <v>1.2243090070734832</v>
      </c>
      <c r="K147" s="302">
        <v>3.0864388122386992</v>
      </c>
      <c r="L147" s="302">
        <f t="shared" si="45"/>
        <v>4.3107478193121826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3.0178315810098049</v>
      </c>
      <c r="C148" s="302">
        <v>0.39061352458471921</v>
      </c>
      <c r="D148" s="302">
        <f t="shared" si="43"/>
        <v>3.4084451055945242</v>
      </c>
      <c r="E148" s="303"/>
      <c r="F148" s="302">
        <v>3.1626721688228936</v>
      </c>
      <c r="G148" s="302">
        <v>0.52476206688453031</v>
      </c>
      <c r="H148" s="302">
        <f t="shared" si="44"/>
        <v>3.6874342357074239</v>
      </c>
      <c r="I148" s="303"/>
      <c r="J148" s="302">
        <v>2.5891567670946127</v>
      </c>
      <c r="K148" s="302">
        <v>0.51228308837926384</v>
      </c>
      <c r="L148" s="302">
        <f t="shared" si="45"/>
        <v>3.1014398554738767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9.4544236818940017E-2</v>
      </c>
      <c r="C149" s="302">
        <v>26.038203539770578</v>
      </c>
      <c r="D149" s="302">
        <f t="shared" si="43"/>
        <v>26.132747776589518</v>
      </c>
      <c r="E149" s="303"/>
      <c r="F149" s="302">
        <v>0.13342095028382556</v>
      </c>
      <c r="G149" s="302">
        <v>25.285742984804408</v>
      </c>
      <c r="H149" s="302">
        <f t="shared" si="44"/>
        <v>25.419163935088232</v>
      </c>
      <c r="I149" s="303"/>
      <c r="J149" s="302">
        <v>0.24668197751667012</v>
      </c>
      <c r="K149" s="302">
        <v>25.272008151676285</v>
      </c>
      <c r="L149" s="302">
        <f t="shared" si="45"/>
        <v>25.518690129192954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3.8934128324210719E-2</v>
      </c>
      <c r="C150" s="302">
        <v>7.4775383840868487E-2</v>
      </c>
      <c r="D150" s="302">
        <f t="shared" si="43"/>
        <v>0.11370951216507921</v>
      </c>
      <c r="E150" s="303"/>
      <c r="F150" s="302">
        <v>4.098151637389727E-2</v>
      </c>
      <c r="G150" s="302">
        <v>0.10213681355285133</v>
      </c>
      <c r="H150" s="302">
        <f t="shared" si="44"/>
        <v>0.14311832992674861</v>
      </c>
      <c r="I150" s="303"/>
      <c r="J150" s="302">
        <v>4.7915138362000835E-2</v>
      </c>
      <c r="K150" s="302">
        <v>0.10268826753035484</v>
      </c>
      <c r="L150" s="302">
        <f t="shared" si="45"/>
        <v>0.15060340589235569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0.42639353704482974</v>
      </c>
      <c r="C151" s="302">
        <v>0.43932516618253548</v>
      </c>
      <c r="D151" s="302">
        <f t="shared" si="43"/>
        <v>0.86571870322736522</v>
      </c>
      <c r="E151" s="303"/>
      <c r="F151" s="302">
        <v>0.47401147631445939</v>
      </c>
      <c r="G151" s="302">
        <v>0.55731062332665593</v>
      </c>
      <c r="H151" s="302">
        <f t="shared" si="44"/>
        <v>1.0313220996411152</v>
      </c>
      <c r="I151" s="303"/>
      <c r="J151" s="302">
        <v>0.52757039287702978</v>
      </c>
      <c r="K151" s="302">
        <v>0.6257367785104585</v>
      </c>
      <c r="L151" s="302">
        <f t="shared" si="45"/>
        <v>1.1533071713874883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7.2495490768039253E-2</v>
      </c>
      <c r="C152" s="302">
        <v>3.5388538319430887</v>
      </c>
      <c r="D152" s="302">
        <f t="shared" si="43"/>
        <v>3.6113493227111277</v>
      </c>
      <c r="E152" s="303"/>
      <c r="F152" s="302">
        <v>6.5585250382260096E-2</v>
      </c>
      <c r="G152" s="302">
        <v>3.6244371016986952</v>
      </c>
      <c r="H152" s="302">
        <f t="shared" si="44"/>
        <v>3.6900223520809554</v>
      </c>
      <c r="I152" s="303"/>
      <c r="J152" s="302">
        <v>9.7238125463025224E-2</v>
      </c>
      <c r="K152" s="302">
        <v>4.1228843760037668</v>
      </c>
      <c r="L152" s="302">
        <f t="shared" si="45"/>
        <v>4.2201225014667916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0.3397694667617327</v>
      </c>
      <c r="C153" s="302">
        <v>1.5916044368815665</v>
      </c>
      <c r="D153" s="302">
        <f t="shared" si="43"/>
        <v>1.9313739036432991</v>
      </c>
      <c r="E153" s="303"/>
      <c r="F153" s="302">
        <v>0.2801747118287235</v>
      </c>
      <c r="G153" s="302">
        <v>1.7191726581121989</v>
      </c>
      <c r="H153" s="302">
        <f t="shared" si="44"/>
        <v>1.9993473699409223</v>
      </c>
      <c r="I153" s="303"/>
      <c r="J153" s="302">
        <v>0.25579143895217576</v>
      </c>
      <c r="K153" s="302">
        <v>1.6571492250495603</v>
      </c>
      <c r="L153" s="302">
        <f t="shared" si="45"/>
        <v>1.9129406640017361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6.3917002770789537</v>
      </c>
      <c r="C155" s="311">
        <f t="shared" ref="C155:D155" si="46">SUM(C145:C153)</f>
        <v>41.414299722920994</v>
      </c>
      <c r="D155" s="311">
        <f t="shared" si="46"/>
        <v>47.805999999999955</v>
      </c>
      <c r="E155" s="311"/>
      <c r="F155" s="311">
        <f t="shared" ref="F155:H155" si="47">SUM(F145:F153)</f>
        <v>7.5471179376663891</v>
      </c>
      <c r="G155" s="311">
        <f t="shared" si="47"/>
        <v>44.996882062333526</v>
      </c>
      <c r="H155" s="311">
        <f t="shared" si="47"/>
        <v>52.543999999999912</v>
      </c>
      <c r="I155" s="311"/>
      <c r="J155" s="311">
        <f t="shared" ref="J155:L155" si="48">SUM(J145:J153)</f>
        <v>8.0989149388310402</v>
      </c>
      <c r="K155" s="311">
        <f t="shared" si="48"/>
        <v>46.523085061169013</v>
      </c>
      <c r="L155" s="311">
        <f t="shared" si="48"/>
        <v>54.622000000000057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3.2532288164539387</v>
      </c>
      <c r="C162" s="302">
        <v>9.5689032808734815</v>
      </c>
      <c r="D162" s="302">
        <f>SUM(B162:C162)</f>
        <v>12.822132097327421</v>
      </c>
      <c r="E162" s="303"/>
      <c r="F162" s="302">
        <v>5.0044549525282633</v>
      </c>
      <c r="G162" s="302">
        <v>10.08251087975264</v>
      </c>
      <c r="H162" s="302">
        <f>SUM(F162:G162)</f>
        <v>15.086965832280903</v>
      </c>
      <c r="I162" s="303"/>
      <c r="J162" s="302">
        <v>6.9262826607188472</v>
      </c>
      <c r="K162" s="302">
        <v>11.670884638605013</v>
      </c>
      <c r="L162" s="302">
        <f>SUM(J162:K162)</f>
        <v>18.597167299323861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2.6940575572330672</v>
      </c>
      <c r="C163" s="302">
        <v>4.2884680211550839</v>
      </c>
      <c r="D163" s="302">
        <f t="shared" ref="D163:D170" si="49">SUM(B163:C163)</f>
        <v>6.9825255783881506</v>
      </c>
      <c r="E163" s="303"/>
      <c r="F163" s="302">
        <v>4.2140905012221994</v>
      </c>
      <c r="G163" s="302">
        <v>5.1956401402899353</v>
      </c>
      <c r="H163" s="302">
        <f t="shared" ref="H163:H170" si="50">SUM(F163:G163)</f>
        <v>9.4097306415121338</v>
      </c>
      <c r="I163" s="303"/>
      <c r="J163" s="302">
        <v>5.700277133242448</v>
      </c>
      <c r="K163" s="302">
        <v>6.6443460778834966</v>
      </c>
      <c r="L163" s="302">
        <f t="shared" ref="L163:L170" si="51">SUM(J163:K163)</f>
        <v>12.344623211125946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3.509262139132507</v>
      </c>
      <c r="C164" s="302">
        <v>4.4962007332217775</v>
      </c>
      <c r="D164" s="302">
        <f t="shared" si="49"/>
        <v>8.0054628723542844</v>
      </c>
      <c r="E164" s="303"/>
      <c r="F164" s="302">
        <v>4.8433434875758072</v>
      </c>
      <c r="G164" s="302">
        <v>5.1038882181546743</v>
      </c>
      <c r="H164" s="302">
        <f t="shared" si="50"/>
        <v>9.9472317057304807</v>
      </c>
      <c r="I164" s="303"/>
      <c r="J164" s="302">
        <v>5.7025446216874496</v>
      </c>
      <c r="K164" s="302">
        <v>5.2253960953313285</v>
      </c>
      <c r="L164" s="302">
        <f t="shared" si="51"/>
        <v>10.927940717018778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6.5720614680896592</v>
      </c>
      <c r="C165" s="302">
        <v>3.3317612445799019</v>
      </c>
      <c r="D165" s="302">
        <f t="shared" si="49"/>
        <v>9.9038227126695606</v>
      </c>
      <c r="E165" s="303"/>
      <c r="F165" s="302">
        <v>7.7224741884994419</v>
      </c>
      <c r="G165" s="302">
        <v>3.8238847282717097</v>
      </c>
      <c r="H165" s="302">
        <f t="shared" si="50"/>
        <v>11.546358916771151</v>
      </c>
      <c r="I165" s="303"/>
      <c r="J165" s="302">
        <v>7.0798652155789847</v>
      </c>
      <c r="K165" s="302">
        <v>4.5566225872405237</v>
      </c>
      <c r="L165" s="302">
        <f t="shared" si="51"/>
        <v>11.636487802819509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1.0839369385501612</v>
      </c>
      <c r="C166" s="302">
        <v>8.1162965675269465</v>
      </c>
      <c r="D166" s="302">
        <f t="shared" si="49"/>
        <v>9.2002335060771081</v>
      </c>
      <c r="E166" s="303"/>
      <c r="F166" s="302">
        <v>1.22410587971409</v>
      </c>
      <c r="G166" s="302">
        <v>7.510931955052726</v>
      </c>
      <c r="H166" s="302">
        <f t="shared" si="50"/>
        <v>8.7350378347668158</v>
      </c>
      <c r="I166" s="303"/>
      <c r="J166" s="302">
        <v>1.4415476330539183</v>
      </c>
      <c r="K166" s="302">
        <v>7.1589059531828934</v>
      </c>
      <c r="L166" s="302">
        <f t="shared" si="51"/>
        <v>8.6004535862368119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0.60552253311711512</v>
      </c>
      <c r="C167" s="302">
        <v>0.24414843115378174</v>
      </c>
      <c r="D167" s="302">
        <f t="shared" si="49"/>
        <v>0.84967096427089683</v>
      </c>
      <c r="E167" s="303"/>
      <c r="F167" s="302">
        <v>0.78143917545438824</v>
      </c>
      <c r="G167" s="302">
        <v>0.26526854057735677</v>
      </c>
      <c r="H167" s="302">
        <f t="shared" si="50"/>
        <v>1.0467077160317451</v>
      </c>
      <c r="I167" s="303"/>
      <c r="J167" s="302">
        <v>1.0949771863654367</v>
      </c>
      <c r="K167" s="302">
        <v>0.34229015109605726</v>
      </c>
      <c r="L167" s="302">
        <f t="shared" si="51"/>
        <v>1.4372673374614939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27.944218228338926</v>
      </c>
      <c r="C168" s="302">
        <v>14.540680074356539</v>
      </c>
      <c r="D168" s="302">
        <f t="shared" si="49"/>
        <v>42.484898302695463</v>
      </c>
      <c r="E168" s="303"/>
      <c r="F168" s="302">
        <v>28.816253485791066</v>
      </c>
      <c r="G168" s="302">
        <v>14.584634026217124</v>
      </c>
      <c r="H168" s="302">
        <f t="shared" si="50"/>
        <v>43.40088751200819</v>
      </c>
      <c r="I168" s="303"/>
      <c r="J168" s="302">
        <v>25.62976206148339</v>
      </c>
      <c r="K168" s="302">
        <v>13.970140210009056</v>
      </c>
      <c r="L168" s="302">
        <f t="shared" si="51"/>
        <v>39.599902271492446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1.0614544342848657</v>
      </c>
      <c r="C169" s="302">
        <v>7.4957272665374353</v>
      </c>
      <c r="D169" s="302">
        <f t="shared" si="49"/>
        <v>8.5571817008223015</v>
      </c>
      <c r="E169" s="303"/>
      <c r="F169" s="302">
        <v>1.0778671171823826</v>
      </c>
      <c r="G169" s="302">
        <v>6.5936557281085646</v>
      </c>
      <c r="H169" s="302">
        <f t="shared" si="50"/>
        <v>7.671522845290947</v>
      </c>
      <c r="I169" s="303"/>
      <c r="J169" s="302">
        <v>1.2101398435002988</v>
      </c>
      <c r="K169" s="302">
        <v>6.9663445275892659</v>
      </c>
      <c r="L169" s="302">
        <f t="shared" si="51"/>
        <v>8.1764843710895647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4.4850346185406886</v>
      </c>
      <c r="C170" s="302">
        <v>7.4560376468542744</v>
      </c>
      <c r="D170" s="302">
        <f t="shared" si="49"/>
        <v>11.941072265394963</v>
      </c>
      <c r="E170" s="303"/>
      <c r="F170" s="302">
        <v>4.1809926011065235</v>
      </c>
      <c r="G170" s="302">
        <v>5.8905643945009336</v>
      </c>
      <c r="H170" s="302">
        <f t="shared" si="50"/>
        <v>10.071556995607457</v>
      </c>
      <c r="I170" s="303"/>
      <c r="J170" s="302">
        <v>4.0313781677814395</v>
      </c>
      <c r="K170" s="302">
        <v>4.7132952356501718</v>
      </c>
      <c r="L170" s="302">
        <f t="shared" si="51"/>
        <v>8.7446734034316123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51.208776733740926</v>
      </c>
      <c r="C172" s="311">
        <f t="shared" ref="C172:D172" si="52">SUM(C162:C170)</f>
        <v>59.538223266259223</v>
      </c>
      <c r="D172" s="311">
        <f t="shared" si="52"/>
        <v>110.74700000000014</v>
      </c>
      <c r="E172" s="311"/>
      <c r="F172" s="311">
        <f t="shared" ref="F172:H172" si="53">SUM(F162:F170)</f>
        <v>57.865021389074165</v>
      </c>
      <c r="G172" s="311">
        <f t="shared" si="53"/>
        <v>59.050978610925668</v>
      </c>
      <c r="H172" s="311">
        <f t="shared" si="53"/>
        <v>116.91599999999981</v>
      </c>
      <c r="I172" s="311"/>
      <c r="J172" s="311">
        <f t="shared" ref="J172:L172" si="54">SUM(J162:J170)</f>
        <v>58.816774523412214</v>
      </c>
      <c r="K172" s="311">
        <f t="shared" si="54"/>
        <v>61.248225476587812</v>
      </c>
      <c r="L172" s="311">
        <f t="shared" si="54"/>
        <v>120.06500000000003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0.32092630400311584</v>
      </c>
      <c r="C179" s="302">
        <v>1.3735403263093586</v>
      </c>
      <c r="D179" s="302">
        <f>SUM(B179:C179)</f>
        <v>1.6944666303124745</v>
      </c>
      <c r="E179" s="303"/>
      <c r="F179" s="302">
        <v>0.63331619771945546</v>
      </c>
      <c r="G179" s="302">
        <v>1.9678268412210491</v>
      </c>
      <c r="H179" s="302">
        <f>SUM(F179:G179)</f>
        <v>2.6011430389405046</v>
      </c>
      <c r="I179" s="303"/>
      <c r="J179" s="302">
        <v>0.88138696431587915</v>
      </c>
      <c r="K179" s="302">
        <v>2.1376700109843916</v>
      </c>
      <c r="L179" s="302">
        <f>SUM(J179:K179)</f>
        <v>3.0190569753002707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0.31010252111987707</v>
      </c>
      <c r="C180" s="302">
        <v>0.78797929560933255</v>
      </c>
      <c r="D180" s="302">
        <f t="shared" ref="D180:D187" si="55">SUM(B180:C180)</f>
        <v>1.0980818167292097</v>
      </c>
      <c r="E180" s="303"/>
      <c r="F180" s="302">
        <v>0.67444522238447646</v>
      </c>
      <c r="G180" s="302">
        <v>1.2798545541157869</v>
      </c>
      <c r="H180" s="302">
        <f t="shared" ref="H180:H187" si="56">SUM(F180:G180)</f>
        <v>1.9542997765002634</v>
      </c>
      <c r="I180" s="303"/>
      <c r="J180" s="302">
        <v>0.99569751881943303</v>
      </c>
      <c r="K180" s="302">
        <v>1.5954626315202027</v>
      </c>
      <c r="L180" s="302">
        <f t="shared" ref="L180:L187" si="57">SUM(J180:K180)</f>
        <v>2.5911601503396358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0.34192222932693356</v>
      </c>
      <c r="C181" s="302">
        <v>0.86082040259193249</v>
      </c>
      <c r="D181" s="302">
        <f t="shared" si="55"/>
        <v>1.2027426319188661</v>
      </c>
      <c r="E181" s="303"/>
      <c r="F181" s="302">
        <v>0.62373140331461652</v>
      </c>
      <c r="G181" s="302">
        <v>1.2664730952838958</v>
      </c>
      <c r="H181" s="302">
        <f t="shared" si="56"/>
        <v>1.8902044985985125</v>
      </c>
      <c r="I181" s="303"/>
      <c r="J181" s="302">
        <v>0.77667486607366121</v>
      </c>
      <c r="K181" s="302">
        <v>1.2281261397441503</v>
      </c>
      <c r="L181" s="302">
        <f t="shared" si="57"/>
        <v>2.0048010058178116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1.6175445787571165</v>
      </c>
      <c r="C182" s="302">
        <v>1.3024839796125687</v>
      </c>
      <c r="D182" s="302">
        <f t="shared" si="55"/>
        <v>2.920028558369685</v>
      </c>
      <c r="E182" s="303"/>
      <c r="F182" s="302">
        <v>2.4584273549724234</v>
      </c>
      <c r="G182" s="302">
        <v>2.0008475156980361</v>
      </c>
      <c r="H182" s="302">
        <f t="shared" si="56"/>
        <v>4.459274870670459</v>
      </c>
      <c r="I182" s="303"/>
      <c r="J182" s="302">
        <v>2.1523439228835715</v>
      </c>
      <c r="K182" s="302">
        <v>2.2307054347392947</v>
      </c>
      <c r="L182" s="302">
        <f t="shared" si="57"/>
        <v>4.3830493576228662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4.6803700627469844E-2</v>
      </c>
      <c r="C183" s="302">
        <v>1.2451065593711437</v>
      </c>
      <c r="D183" s="302">
        <f t="shared" si="55"/>
        <v>1.2919102599986134</v>
      </c>
      <c r="E183" s="303"/>
      <c r="F183" s="302">
        <v>7.7430334701662412E-2</v>
      </c>
      <c r="G183" s="302">
        <v>1.3986070989104005</v>
      </c>
      <c r="H183" s="302">
        <f t="shared" si="56"/>
        <v>1.476037433612063</v>
      </c>
      <c r="I183" s="303"/>
      <c r="J183" s="302">
        <v>0.20582995209129543</v>
      </c>
      <c r="K183" s="302">
        <v>1.3547663683560813</v>
      </c>
      <c r="L183" s="302">
        <f t="shared" si="57"/>
        <v>1.5605963204473767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1.1691690335688909</v>
      </c>
      <c r="C184" s="302">
        <v>0.53711075171019884</v>
      </c>
      <c r="D184" s="302">
        <f t="shared" si="55"/>
        <v>1.7062797852790896</v>
      </c>
      <c r="E184" s="303"/>
      <c r="F184" s="302">
        <v>1.1812246574830763</v>
      </c>
      <c r="G184" s="302">
        <v>0.72248016755030631</v>
      </c>
      <c r="H184" s="302">
        <f t="shared" si="56"/>
        <v>1.9037048250333826</v>
      </c>
      <c r="I184" s="303"/>
      <c r="J184" s="302">
        <v>1.3299877894799355</v>
      </c>
      <c r="K184" s="302">
        <v>0.81427266503549867</v>
      </c>
      <c r="L184" s="302">
        <f t="shared" si="57"/>
        <v>2.1442604545154342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0.44436158954160049</v>
      </c>
      <c r="C185" s="302">
        <v>0.49205779021727425</v>
      </c>
      <c r="D185" s="302">
        <f t="shared" si="55"/>
        <v>0.93641937975887468</v>
      </c>
      <c r="E185" s="303"/>
      <c r="F185" s="302">
        <v>0.69792855100556928</v>
      </c>
      <c r="G185" s="302">
        <v>0.61868241916508482</v>
      </c>
      <c r="H185" s="302">
        <f t="shared" si="56"/>
        <v>1.3166109701706541</v>
      </c>
      <c r="I185" s="303"/>
      <c r="J185" s="302">
        <v>0.86101467350102545</v>
      </c>
      <c r="K185" s="302">
        <v>0.82307857563007425</v>
      </c>
      <c r="L185" s="302">
        <f t="shared" si="57"/>
        <v>1.6840932491310996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0.28300278686579711</v>
      </c>
      <c r="C186" s="302">
        <v>11.389018246798994</v>
      </c>
      <c r="D186" s="302">
        <f t="shared" si="55"/>
        <v>11.672021033664791</v>
      </c>
      <c r="E186" s="303"/>
      <c r="F186" s="302">
        <v>0.38745339469789541</v>
      </c>
      <c r="G186" s="302">
        <v>13.418540113852238</v>
      </c>
      <c r="H186" s="302">
        <f t="shared" si="56"/>
        <v>13.805993508550133</v>
      </c>
      <c r="I186" s="303"/>
      <c r="J186" s="302">
        <v>0.70556622367925048</v>
      </c>
      <c r="K186" s="302">
        <v>14.660853285243874</v>
      </c>
      <c r="L186" s="302">
        <f t="shared" si="57"/>
        <v>15.366419508923125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0.83608010805638577</v>
      </c>
      <c r="C187" s="302">
        <v>3.2489697959120458</v>
      </c>
      <c r="D187" s="302">
        <f t="shared" si="55"/>
        <v>4.0850499039684314</v>
      </c>
      <c r="E187" s="303"/>
      <c r="F187" s="302">
        <v>1.1957438545081831</v>
      </c>
      <c r="G187" s="302">
        <v>3.6349872234157847</v>
      </c>
      <c r="H187" s="302">
        <f t="shared" si="56"/>
        <v>4.8307310779239678</v>
      </c>
      <c r="I187" s="303"/>
      <c r="J187" s="302">
        <v>1.4353220780602447</v>
      </c>
      <c r="K187" s="302">
        <v>2.963240899842206</v>
      </c>
      <c r="L187" s="302">
        <f t="shared" si="57"/>
        <v>4.3985629779024507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5.3699128518671877</v>
      </c>
      <c r="C189" s="311">
        <f t="shared" ref="C189:D189" si="58">SUM(C179:C187)</f>
        <v>21.237087148132851</v>
      </c>
      <c r="D189" s="311">
        <f t="shared" si="58"/>
        <v>26.607000000000035</v>
      </c>
      <c r="E189" s="311"/>
      <c r="F189" s="311">
        <f t="shared" ref="F189:H189" si="59">SUM(F179:F187)</f>
        <v>7.9297009707873585</v>
      </c>
      <c r="G189" s="311">
        <f t="shared" si="59"/>
        <v>26.308299029212584</v>
      </c>
      <c r="H189" s="311">
        <f t="shared" si="59"/>
        <v>34.237999999999943</v>
      </c>
      <c r="I189" s="311"/>
      <c r="J189" s="311">
        <f t="shared" ref="J189:L189" si="60">SUM(J179:J187)</f>
        <v>9.3438239889042958</v>
      </c>
      <c r="K189" s="311">
        <f t="shared" si="60"/>
        <v>27.808176011095775</v>
      </c>
      <c r="L189" s="311">
        <f t="shared" si="60"/>
        <v>37.152000000000072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2.3675266392087972</v>
      </c>
      <c r="C196" s="302">
        <v>3.1376838476962767</v>
      </c>
      <c r="D196" s="302">
        <f>SUM(B196:C196)</f>
        <v>5.5052104869050744</v>
      </c>
      <c r="E196" s="303"/>
      <c r="F196" s="302">
        <v>2.5973302805274261</v>
      </c>
      <c r="G196" s="302">
        <v>3.4308386807438458</v>
      </c>
      <c r="H196" s="302">
        <f>SUM(F196:G196)</f>
        <v>6.0281689612712714</v>
      </c>
      <c r="I196" s="303"/>
      <c r="J196" s="302">
        <v>3.5239771652552689</v>
      </c>
      <c r="K196" s="302">
        <v>4.7289066272140747</v>
      </c>
      <c r="L196" s="302">
        <f>SUM(J196:K196)</f>
        <v>8.2528837924693441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0.72991156049996919</v>
      </c>
      <c r="C197" s="302">
        <v>0.58865285556035696</v>
      </c>
      <c r="D197" s="302">
        <f t="shared" ref="D197:D204" si="61">SUM(B197:C197)</f>
        <v>1.318564416060326</v>
      </c>
      <c r="E197" s="303"/>
      <c r="F197" s="302">
        <v>0.92677398768734931</v>
      </c>
      <c r="G197" s="302">
        <v>0.77663548065472354</v>
      </c>
      <c r="H197" s="302">
        <f t="shared" ref="H197:H204" si="62">SUM(F197:G197)</f>
        <v>1.7034094683420729</v>
      </c>
      <c r="I197" s="303"/>
      <c r="J197" s="302">
        <v>1.1807933810033802</v>
      </c>
      <c r="K197" s="302">
        <v>0.90648183667615168</v>
      </c>
      <c r="L197" s="302">
        <f t="shared" ref="L197:L204" si="63">SUM(J197:K197)</f>
        <v>2.0872752176795317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0.80392530257703865</v>
      </c>
      <c r="C198" s="302">
        <v>0.56890092710497486</v>
      </c>
      <c r="D198" s="302">
        <f t="shared" si="61"/>
        <v>1.3728262296820135</v>
      </c>
      <c r="E198" s="303"/>
      <c r="F198" s="302">
        <v>0.93807520238164666</v>
      </c>
      <c r="G198" s="302">
        <v>0.6831649139873005</v>
      </c>
      <c r="H198" s="302">
        <f t="shared" si="62"/>
        <v>1.6212401163689472</v>
      </c>
      <c r="I198" s="303"/>
      <c r="J198" s="302">
        <v>1.2131908170913965</v>
      </c>
      <c r="K198" s="302">
        <v>0.71065344283496212</v>
      </c>
      <c r="L198" s="302">
        <f t="shared" si="63"/>
        <v>1.9238442599263585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1.6788296566010272</v>
      </c>
      <c r="C199" s="302">
        <v>0.58407735793412119</v>
      </c>
      <c r="D199" s="302">
        <f t="shared" si="61"/>
        <v>2.2629070145351484</v>
      </c>
      <c r="E199" s="303"/>
      <c r="F199" s="302">
        <v>1.7051022686218926</v>
      </c>
      <c r="G199" s="302">
        <v>0.70727348479960961</v>
      </c>
      <c r="H199" s="302">
        <f t="shared" si="62"/>
        <v>2.412375753421502</v>
      </c>
      <c r="I199" s="303"/>
      <c r="J199" s="302">
        <v>2.1940237026858198</v>
      </c>
      <c r="K199" s="302">
        <v>0.88194860870855007</v>
      </c>
      <c r="L199" s="302">
        <f t="shared" si="63"/>
        <v>3.07597231139437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2.2545035309947399</v>
      </c>
      <c r="C200" s="302">
        <v>3.3028563708072056</v>
      </c>
      <c r="D200" s="302">
        <f t="shared" si="61"/>
        <v>5.5573599018019451</v>
      </c>
      <c r="E200" s="303"/>
      <c r="F200" s="302">
        <v>2.0161418985428465</v>
      </c>
      <c r="G200" s="302">
        <v>2.6332647592411917</v>
      </c>
      <c r="H200" s="302">
        <f t="shared" si="62"/>
        <v>4.6494066577840378</v>
      </c>
      <c r="I200" s="303"/>
      <c r="J200" s="302">
        <v>1.9352739851518914</v>
      </c>
      <c r="K200" s="302">
        <v>2.2423547577481111</v>
      </c>
      <c r="L200" s="302">
        <f t="shared" si="63"/>
        <v>4.1776287429000023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1.9785780453345221</v>
      </c>
      <c r="C201" s="302">
        <v>0.42630672830488447</v>
      </c>
      <c r="D201" s="302">
        <f t="shared" si="61"/>
        <v>2.4048847736394068</v>
      </c>
      <c r="E201" s="303"/>
      <c r="F201" s="302">
        <v>1.7735942222819241</v>
      </c>
      <c r="G201" s="302">
        <v>0.47395645322216684</v>
      </c>
      <c r="H201" s="302">
        <f t="shared" si="62"/>
        <v>2.2475506755040908</v>
      </c>
      <c r="I201" s="303"/>
      <c r="J201" s="302">
        <v>2.1188104123418219</v>
      </c>
      <c r="K201" s="302">
        <v>0.58086459957573222</v>
      </c>
      <c r="L201" s="302">
        <f t="shared" si="63"/>
        <v>2.6996750119175541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2.3276211224041692</v>
      </c>
      <c r="C202" s="302">
        <v>1.5448436797256699</v>
      </c>
      <c r="D202" s="302">
        <f t="shared" si="61"/>
        <v>3.8724648021298389</v>
      </c>
      <c r="E202" s="303"/>
      <c r="F202" s="302">
        <v>2.3550908225412268</v>
      </c>
      <c r="G202" s="302">
        <v>1.6504028985265879</v>
      </c>
      <c r="H202" s="302">
        <f t="shared" si="62"/>
        <v>4.0054937210678148</v>
      </c>
      <c r="I202" s="303"/>
      <c r="J202" s="302">
        <v>3.2601817766859127</v>
      </c>
      <c r="K202" s="302">
        <v>1.9756602417558857</v>
      </c>
      <c r="L202" s="302">
        <f t="shared" si="63"/>
        <v>5.2358420184417982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0.23495749334268007</v>
      </c>
      <c r="C203" s="302">
        <v>1.541001622476867</v>
      </c>
      <c r="D203" s="302">
        <f t="shared" si="61"/>
        <v>1.7759591158195471</v>
      </c>
      <c r="E203" s="303"/>
      <c r="F203" s="302">
        <v>0.20817823650904896</v>
      </c>
      <c r="G203" s="302">
        <v>1.7064463113235726</v>
      </c>
      <c r="H203" s="302">
        <f t="shared" si="62"/>
        <v>1.9146245478326216</v>
      </c>
      <c r="I203" s="303"/>
      <c r="J203" s="302">
        <v>0.49753092949323807</v>
      </c>
      <c r="K203" s="302">
        <v>2.2629614168029595</v>
      </c>
      <c r="L203" s="302">
        <f t="shared" si="63"/>
        <v>2.7604923462961977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14.723787064070368</v>
      </c>
      <c r="C204" s="302">
        <v>10.338036195356306</v>
      </c>
      <c r="D204" s="302">
        <f t="shared" si="61"/>
        <v>25.061823259426674</v>
      </c>
      <c r="E204" s="303"/>
      <c r="F204" s="302">
        <v>13.656672502498186</v>
      </c>
      <c r="G204" s="302">
        <v>9.3460575959094889</v>
      </c>
      <c r="H204" s="302">
        <f t="shared" si="62"/>
        <v>23.002730098407675</v>
      </c>
      <c r="I204" s="303"/>
      <c r="J204" s="302">
        <v>15.126546468097645</v>
      </c>
      <c r="K204" s="302">
        <v>11.164839830877206</v>
      </c>
      <c r="L204" s="302">
        <f t="shared" si="63"/>
        <v>26.291386298974849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27.099640415033313</v>
      </c>
      <c r="C206" s="311">
        <f t="shared" ref="C206:D206" si="64">SUM(C196:C204)</f>
        <v>22.032359584966663</v>
      </c>
      <c r="D206" s="311">
        <f t="shared" si="64"/>
        <v>49.131999999999969</v>
      </c>
      <c r="E206" s="311"/>
      <c r="F206" s="311">
        <f t="shared" ref="F206:H206" si="65">SUM(F196:F204)</f>
        <v>26.176959421591548</v>
      </c>
      <c r="G206" s="311">
        <f t="shared" si="65"/>
        <v>21.408040578408489</v>
      </c>
      <c r="H206" s="311">
        <f t="shared" si="65"/>
        <v>47.585000000000029</v>
      </c>
      <c r="I206" s="311"/>
      <c r="J206" s="311">
        <f t="shared" ref="J206:L206" si="66">SUM(J196:J204)</f>
        <v>31.050328637806373</v>
      </c>
      <c r="K206" s="311">
        <f t="shared" si="66"/>
        <v>25.454671362193633</v>
      </c>
      <c r="L206" s="311">
        <f t="shared" si="66"/>
        <v>56.50500000000001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0.10950770967290149</v>
      </c>
      <c r="C213" s="302">
        <v>0.22699743923022708</v>
      </c>
      <c r="D213" s="302">
        <f>SUM(B213:C213)</f>
        <v>0.33650514890312855</v>
      </c>
      <c r="E213" s="303"/>
      <c r="F213" s="302">
        <v>0.17648182201591706</v>
      </c>
      <c r="G213" s="302">
        <v>0.24491731420809554</v>
      </c>
      <c r="H213" s="302">
        <f>SUM(F213:G213)</f>
        <v>0.42139913622401259</v>
      </c>
      <c r="I213" s="303"/>
      <c r="J213" s="302">
        <v>0.21062349838957373</v>
      </c>
      <c r="K213" s="302">
        <v>0.26865892461890961</v>
      </c>
      <c r="L213" s="302">
        <f>SUM(J213:K213)</f>
        <v>0.47928242300848334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0.1169059819061769</v>
      </c>
      <c r="C214" s="302">
        <v>0.33101522437392256</v>
      </c>
      <c r="D214" s="302">
        <f t="shared" ref="D214:D221" si="67">SUM(B214:C214)</f>
        <v>0.44792120628009946</v>
      </c>
      <c r="E214" s="303"/>
      <c r="F214" s="302">
        <v>0.19965790856603452</v>
      </c>
      <c r="G214" s="302">
        <v>0.3962367994394882</v>
      </c>
      <c r="H214" s="302">
        <f t="shared" ref="H214:H221" si="68">SUM(F214:G214)</f>
        <v>0.59589470800552269</v>
      </c>
      <c r="I214" s="303"/>
      <c r="J214" s="302">
        <v>0.22207980636358787</v>
      </c>
      <c r="K214" s="302">
        <v>0.44387105322249326</v>
      </c>
      <c r="L214" s="302">
        <f t="shared" ref="L214:L221" si="69">SUM(J214:K214)</f>
        <v>0.66595085958608113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0.14613459575339119</v>
      </c>
      <c r="C215" s="302">
        <v>0.38350688041087422</v>
      </c>
      <c r="D215" s="302">
        <f t="shared" si="67"/>
        <v>0.52964147616426538</v>
      </c>
      <c r="E215" s="303"/>
      <c r="F215" s="302">
        <v>0.22891953615339958</v>
      </c>
      <c r="G215" s="302">
        <v>0.36871047692839615</v>
      </c>
      <c r="H215" s="302">
        <f t="shared" si="68"/>
        <v>0.59763001308179575</v>
      </c>
      <c r="I215" s="303"/>
      <c r="J215" s="302">
        <v>0.23122137628064007</v>
      </c>
      <c r="K215" s="302">
        <v>0.3465060026602324</v>
      </c>
      <c r="L215" s="302">
        <f t="shared" si="69"/>
        <v>0.57772737894087245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0.28064295751047996</v>
      </c>
      <c r="C216" s="302">
        <v>0.12437111780468857</v>
      </c>
      <c r="D216" s="302">
        <f t="shared" si="67"/>
        <v>0.40501407531516853</v>
      </c>
      <c r="E216" s="303"/>
      <c r="F216" s="302">
        <v>0.3266650076256909</v>
      </c>
      <c r="G216" s="302">
        <v>0.18817695692553332</v>
      </c>
      <c r="H216" s="302">
        <f t="shared" si="68"/>
        <v>0.51484196455122422</v>
      </c>
      <c r="I216" s="303"/>
      <c r="J216" s="302">
        <v>0.2791679548039408</v>
      </c>
      <c r="K216" s="302">
        <v>0.17357907370394426</v>
      </c>
      <c r="L216" s="302">
        <f t="shared" si="69"/>
        <v>0.45274702850788506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3.1493956679042E-2</v>
      </c>
      <c r="C217" s="302">
        <v>0.32482432772941272</v>
      </c>
      <c r="D217" s="302">
        <f t="shared" si="67"/>
        <v>0.3563182844084547</v>
      </c>
      <c r="E217" s="303"/>
      <c r="F217" s="302">
        <v>5.6992597862409337E-2</v>
      </c>
      <c r="G217" s="302">
        <v>0.25320074641942569</v>
      </c>
      <c r="H217" s="302">
        <f t="shared" si="68"/>
        <v>0.31019334428183504</v>
      </c>
      <c r="I217" s="303"/>
      <c r="J217" s="302">
        <v>8.1808595989435615E-2</v>
      </c>
      <c r="K217" s="302">
        <v>0.21003727783050838</v>
      </c>
      <c r="L217" s="302">
        <f t="shared" si="69"/>
        <v>0.29184587381994398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7.4016319310765258E-2</v>
      </c>
      <c r="C218" s="302">
        <v>5.9901052953526289E-2</v>
      </c>
      <c r="D218" s="302">
        <f t="shared" si="67"/>
        <v>0.13391737226429154</v>
      </c>
      <c r="E218" s="303"/>
      <c r="F218" s="302">
        <v>0.10863190658365084</v>
      </c>
      <c r="G218" s="302">
        <v>8.5710401504847364E-2</v>
      </c>
      <c r="H218" s="302">
        <f t="shared" si="68"/>
        <v>0.1943423080884982</v>
      </c>
      <c r="I218" s="303"/>
      <c r="J218" s="302">
        <v>0.10753503644183252</v>
      </c>
      <c r="K218" s="302">
        <v>8.4483557710974724E-2</v>
      </c>
      <c r="L218" s="302">
        <f t="shared" si="69"/>
        <v>0.19201859415280725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0.10851183093135022</v>
      </c>
      <c r="C219" s="302">
        <v>0.10285248665328725</v>
      </c>
      <c r="D219" s="302">
        <f t="shared" si="67"/>
        <v>0.21136431758463747</v>
      </c>
      <c r="E219" s="303"/>
      <c r="F219" s="302">
        <v>0.13095268035817986</v>
      </c>
      <c r="G219" s="302">
        <v>0.12992840370859357</v>
      </c>
      <c r="H219" s="302">
        <f t="shared" si="68"/>
        <v>0.26088108406677346</v>
      </c>
      <c r="I219" s="303"/>
      <c r="J219" s="302">
        <v>0.13124238505382577</v>
      </c>
      <c r="K219" s="302">
        <v>0.17092688510431342</v>
      </c>
      <c r="L219" s="302">
        <f t="shared" si="69"/>
        <v>0.30216927015813921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1.1932674340481798E-2</v>
      </c>
      <c r="C220" s="302">
        <v>0.10072944080653855</v>
      </c>
      <c r="D220" s="302">
        <f t="shared" si="67"/>
        <v>0.11266211514702035</v>
      </c>
      <c r="E220" s="303"/>
      <c r="F220" s="302">
        <v>1.6598278404484149E-2</v>
      </c>
      <c r="G220" s="302">
        <v>6.6622337694953709E-2</v>
      </c>
      <c r="H220" s="302">
        <f t="shared" si="68"/>
        <v>8.3220616099437858E-2</v>
      </c>
      <c r="I220" s="303"/>
      <c r="J220" s="302">
        <v>2.0131322433563949E-2</v>
      </c>
      <c r="K220" s="302">
        <v>7.4271592393923419E-2</v>
      </c>
      <c r="L220" s="302">
        <f t="shared" si="69"/>
        <v>9.4402914827487361E-2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0.1250811207082618</v>
      </c>
      <c r="C221" s="302">
        <v>0.22757488322467698</v>
      </c>
      <c r="D221" s="302">
        <f t="shared" si="67"/>
        <v>0.35265600393293878</v>
      </c>
      <c r="E221" s="303"/>
      <c r="F221" s="302">
        <v>0.15793713470177614</v>
      </c>
      <c r="G221" s="302">
        <v>0.24565969089912923</v>
      </c>
      <c r="H221" s="302">
        <f t="shared" si="68"/>
        <v>0.40359682560090537</v>
      </c>
      <c r="I221" s="303"/>
      <c r="J221" s="302">
        <v>0.1259122504027248</v>
      </c>
      <c r="K221" s="302">
        <v>0.25394340659557602</v>
      </c>
      <c r="L221" s="302">
        <f t="shared" si="69"/>
        <v>0.37985565699830082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1.0042271468128505</v>
      </c>
      <c r="C223" s="311">
        <f t="shared" ref="C223:D223" si="70">SUM(C213:C221)</f>
        <v>1.8817728531871538</v>
      </c>
      <c r="D223" s="311">
        <f t="shared" si="70"/>
        <v>2.8860000000000046</v>
      </c>
      <c r="E223" s="311"/>
      <c r="F223" s="311">
        <f t="shared" ref="F223:H223" si="71">SUM(F213:F221)</f>
        <v>1.4028368722715423</v>
      </c>
      <c r="G223" s="311">
        <f t="shared" si="71"/>
        <v>1.9791631277284629</v>
      </c>
      <c r="H223" s="311">
        <f t="shared" si="71"/>
        <v>3.382000000000005</v>
      </c>
      <c r="I223" s="311"/>
      <c r="J223" s="311">
        <f t="shared" ref="J223:L223" si="72">SUM(J213:J221)</f>
        <v>1.4097222261591253</v>
      </c>
      <c r="K223" s="311">
        <f t="shared" si="72"/>
        <v>2.0262777738408757</v>
      </c>
      <c r="L223" s="311">
        <f t="shared" si="72"/>
        <v>3.4359999999999999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0.55956539173265807</v>
      </c>
      <c r="C230" s="302">
        <v>1.6363294734474971</v>
      </c>
      <c r="D230" s="302">
        <f>SUM(B230:C230)</f>
        <v>2.1958948651801551</v>
      </c>
      <c r="E230" s="303"/>
      <c r="F230" s="302">
        <v>0.41266261024344364</v>
      </c>
      <c r="G230" s="302">
        <v>1.193073704571175</v>
      </c>
      <c r="H230" s="302">
        <f>SUM(F230:G230)</f>
        <v>1.6057363148146186</v>
      </c>
      <c r="I230" s="303"/>
      <c r="J230" s="302">
        <v>0.56925871313308696</v>
      </c>
      <c r="K230" s="302">
        <v>1.3128885013606326</v>
      </c>
      <c r="L230" s="302">
        <f>SUM(J230:K230)</f>
        <v>1.8821472144937195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1.1136357208756822</v>
      </c>
      <c r="C231" s="302">
        <v>5.0490486245259252</v>
      </c>
      <c r="D231" s="302">
        <f t="shared" ref="D231:D238" si="73">SUM(B231:C231)</f>
        <v>6.1626843454016074</v>
      </c>
      <c r="E231" s="303"/>
      <c r="F231" s="302">
        <v>0.90891628013533887</v>
      </c>
      <c r="G231" s="302">
        <v>4.0513922693763744</v>
      </c>
      <c r="H231" s="302">
        <f t="shared" ref="H231:H238" si="74">SUM(F231:G231)</f>
        <v>4.960308549511713</v>
      </c>
      <c r="I231" s="303"/>
      <c r="J231" s="302">
        <v>1.3023651539054257</v>
      </c>
      <c r="K231" s="302">
        <v>5.1223887387719644</v>
      </c>
      <c r="L231" s="302">
        <f t="shared" ref="L231:L238" si="75">SUM(J231:K231)</f>
        <v>6.4247538926773906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0.81033308095077095</v>
      </c>
      <c r="C232" s="302">
        <v>1.9939820275156117</v>
      </c>
      <c r="D232" s="302">
        <f t="shared" si="73"/>
        <v>2.8043151084663824</v>
      </c>
      <c r="E232" s="303"/>
      <c r="F232" s="302">
        <v>0.57617251506739542</v>
      </c>
      <c r="G232" s="302">
        <v>1.5478709895705456</v>
      </c>
      <c r="H232" s="302">
        <f t="shared" si="74"/>
        <v>2.1240435046379411</v>
      </c>
      <c r="I232" s="303"/>
      <c r="J232" s="302">
        <v>0.72041288893007638</v>
      </c>
      <c r="K232" s="302">
        <v>1.7052588034643879</v>
      </c>
      <c r="L232" s="302">
        <f t="shared" si="75"/>
        <v>2.4256716923944643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1.0961769778842403</v>
      </c>
      <c r="C233" s="302">
        <v>0.70266803123146604</v>
      </c>
      <c r="D233" s="302">
        <f t="shared" si="73"/>
        <v>1.7988450091157064</v>
      </c>
      <c r="E233" s="303"/>
      <c r="F233" s="302">
        <v>0.55228895337178396</v>
      </c>
      <c r="G233" s="302">
        <v>0.51923934936319605</v>
      </c>
      <c r="H233" s="302">
        <f t="shared" si="74"/>
        <v>1.07152830273498</v>
      </c>
      <c r="I233" s="303"/>
      <c r="J233" s="302">
        <v>0.45917189997439067</v>
      </c>
      <c r="K233" s="302">
        <v>0.62070439577915981</v>
      </c>
      <c r="L233" s="302">
        <f t="shared" si="75"/>
        <v>1.0798762957535506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5.6516883533449032E-2</v>
      </c>
      <c r="C234" s="302">
        <v>1.2600414679172491</v>
      </c>
      <c r="D234" s="302">
        <f t="shared" si="73"/>
        <v>1.3165583514506982</v>
      </c>
      <c r="E234" s="303"/>
      <c r="F234" s="302">
        <v>4.2010530751736254E-2</v>
      </c>
      <c r="G234" s="302">
        <v>0.6449094049018893</v>
      </c>
      <c r="H234" s="302">
        <f t="shared" si="74"/>
        <v>0.68691993565362552</v>
      </c>
      <c r="I234" s="303"/>
      <c r="J234" s="302">
        <v>7.4768767300467401E-2</v>
      </c>
      <c r="K234" s="302">
        <v>0.50161608644915123</v>
      </c>
      <c r="L234" s="302">
        <f t="shared" si="75"/>
        <v>0.57638485374961868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0.15848432350316646</v>
      </c>
      <c r="C235" s="302">
        <v>0.24102868531450697</v>
      </c>
      <c r="D235" s="302">
        <f t="shared" si="73"/>
        <v>0.39951300881767343</v>
      </c>
      <c r="E235" s="303"/>
      <c r="F235" s="302">
        <v>8.9315920104886232E-2</v>
      </c>
      <c r="G235" s="302">
        <v>0.16309681502481535</v>
      </c>
      <c r="H235" s="302">
        <f t="shared" si="74"/>
        <v>0.25241273512970158</v>
      </c>
      <c r="I235" s="303"/>
      <c r="J235" s="302">
        <v>0.11057821073010744</v>
      </c>
      <c r="K235" s="302">
        <v>0.25745136427940407</v>
      </c>
      <c r="L235" s="302">
        <f t="shared" si="75"/>
        <v>0.3680295750095115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0.67869088028636404</v>
      </c>
      <c r="C236" s="302">
        <v>0.48586521771229013</v>
      </c>
      <c r="D236" s="302">
        <f t="shared" si="73"/>
        <v>1.1645560979986542</v>
      </c>
      <c r="E236" s="303"/>
      <c r="F236" s="302">
        <v>0.39268847026356218</v>
      </c>
      <c r="G236" s="302">
        <v>0.33850315447737311</v>
      </c>
      <c r="H236" s="302">
        <f t="shared" si="74"/>
        <v>0.73119162474093535</v>
      </c>
      <c r="I236" s="303"/>
      <c r="J236" s="302">
        <v>0.49402846574374459</v>
      </c>
      <c r="K236" s="302">
        <v>0.54166856917504447</v>
      </c>
      <c r="L236" s="302">
        <f t="shared" si="75"/>
        <v>1.0356970349187891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3.9034154377107812E-2</v>
      </c>
      <c r="C237" s="302">
        <v>0.17262624237807753</v>
      </c>
      <c r="D237" s="302">
        <f t="shared" si="73"/>
        <v>0.21166039675518533</v>
      </c>
      <c r="E237" s="303"/>
      <c r="F237" s="302">
        <v>2.3548133135248932E-2</v>
      </c>
      <c r="G237" s="302">
        <v>8.5440498731303396E-2</v>
      </c>
      <c r="H237" s="302">
        <f t="shared" si="74"/>
        <v>0.10898863186655233</v>
      </c>
      <c r="I237" s="303"/>
      <c r="J237" s="302">
        <v>3.7135534966533865E-2</v>
      </c>
      <c r="K237" s="302">
        <v>0.10330965639103253</v>
      </c>
      <c r="L237" s="302">
        <f t="shared" si="75"/>
        <v>0.14044519135756639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0.19329360239642129</v>
      </c>
      <c r="C238" s="302">
        <v>0.27667921441752819</v>
      </c>
      <c r="D238" s="302">
        <f t="shared" si="73"/>
        <v>0.46997281681394948</v>
      </c>
      <c r="E238" s="303"/>
      <c r="F238" s="302">
        <v>0.11787851800025002</v>
      </c>
      <c r="G238" s="302">
        <v>0.13599188290968267</v>
      </c>
      <c r="H238" s="302">
        <f t="shared" si="74"/>
        <v>0.25387040090993268</v>
      </c>
      <c r="I238" s="303"/>
      <c r="J238" s="302">
        <v>0.13929177760666583</v>
      </c>
      <c r="K238" s="302">
        <v>0.12870247203869378</v>
      </c>
      <c r="L238" s="302">
        <f t="shared" si="75"/>
        <v>0.26799424964535962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4.7057310155398602</v>
      </c>
      <c r="C240" s="311">
        <f t="shared" ref="C240:D240" si="76">SUM(C230:C238)</f>
        <v>11.818268984460152</v>
      </c>
      <c r="D240" s="311">
        <f t="shared" si="76"/>
        <v>16.524000000000012</v>
      </c>
      <c r="E240" s="311"/>
      <c r="F240" s="311">
        <f t="shared" ref="F240:H240" si="77">SUM(F230:F238)</f>
        <v>3.1154819310736452</v>
      </c>
      <c r="G240" s="311">
        <f t="shared" si="77"/>
        <v>8.6795180689263525</v>
      </c>
      <c r="H240" s="311">
        <f t="shared" si="77"/>
        <v>11.794999999999996</v>
      </c>
      <c r="I240" s="311"/>
      <c r="J240" s="311">
        <f t="shared" ref="J240:L240" si="78">SUM(J230:J238)</f>
        <v>3.9070114122904984</v>
      </c>
      <c r="K240" s="311">
        <f t="shared" si="78"/>
        <v>10.293988587709471</v>
      </c>
      <c r="L240" s="311">
        <f t="shared" si="78"/>
        <v>14.200999999999972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0.4281441460566231</v>
      </c>
      <c r="C247" s="302">
        <v>0.66747913247138224</v>
      </c>
      <c r="D247" s="302">
        <f>SUM(B247:C247)</f>
        <v>1.0956232785280053</v>
      </c>
      <c r="E247" s="303"/>
      <c r="F247" s="302">
        <v>0.53150970812522791</v>
      </c>
      <c r="G247" s="302">
        <v>0.70845235405934137</v>
      </c>
      <c r="H247" s="302">
        <f>SUM(F247:G247)</f>
        <v>1.2399620621845693</v>
      </c>
      <c r="I247" s="303"/>
      <c r="J247" s="302">
        <v>0.61682711183839389</v>
      </c>
      <c r="K247" s="302">
        <v>0.63783947700839794</v>
      </c>
      <c r="L247" s="302">
        <f>SUM(J247:K247)</f>
        <v>1.2546665888467918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0.57189439227185945</v>
      </c>
      <c r="C248" s="302">
        <v>1.0406710450849701</v>
      </c>
      <c r="D248" s="302">
        <f t="shared" ref="D248:D255" si="79">SUM(B248:C248)</f>
        <v>1.6125654373568294</v>
      </c>
      <c r="E248" s="303"/>
      <c r="F248" s="302">
        <v>0.82657234936734536</v>
      </c>
      <c r="G248" s="302">
        <v>1.2042662609170398</v>
      </c>
      <c r="H248" s="302">
        <f t="shared" ref="H248:H255" si="80">SUM(F248:G248)</f>
        <v>2.0308386102843849</v>
      </c>
      <c r="I248" s="303"/>
      <c r="J248" s="302">
        <v>1.0504326407392324</v>
      </c>
      <c r="K248" s="302">
        <v>1.3757954302040105</v>
      </c>
      <c r="L248" s="302">
        <f t="shared" ref="L248:L255" si="81">SUM(J248:K248)</f>
        <v>2.4262280709432429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0.82022002125860716</v>
      </c>
      <c r="C249" s="302">
        <v>1.0391076922979463</v>
      </c>
      <c r="D249" s="302">
        <f t="shared" si="79"/>
        <v>1.8593277135565534</v>
      </c>
      <c r="E249" s="303"/>
      <c r="F249" s="302">
        <v>0.97571736305183243</v>
      </c>
      <c r="G249" s="302">
        <v>1.1053044753388148</v>
      </c>
      <c r="H249" s="302">
        <f t="shared" si="80"/>
        <v>2.0810218383906474</v>
      </c>
      <c r="I249" s="303"/>
      <c r="J249" s="302">
        <v>1.0213824744169588</v>
      </c>
      <c r="K249" s="302">
        <v>0.9175244405502172</v>
      </c>
      <c r="L249" s="302">
        <f t="shared" si="81"/>
        <v>1.938906914967176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2.230518604340844</v>
      </c>
      <c r="C250" s="302">
        <v>1.2314312827952727</v>
      </c>
      <c r="D250" s="302">
        <f t="shared" si="79"/>
        <v>3.4619498871361167</v>
      </c>
      <c r="E250" s="303"/>
      <c r="F250" s="302">
        <v>2.0417778947727632</v>
      </c>
      <c r="G250" s="302">
        <v>1.2288011603010192</v>
      </c>
      <c r="H250" s="302">
        <f t="shared" si="80"/>
        <v>3.2705790550737825</v>
      </c>
      <c r="I250" s="303"/>
      <c r="J250" s="302">
        <v>1.4808879426612716</v>
      </c>
      <c r="K250" s="302">
        <v>1.1797070617889167</v>
      </c>
      <c r="L250" s="302">
        <f t="shared" si="81"/>
        <v>2.6605950044501885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2.1399622253235644E-2</v>
      </c>
      <c r="C251" s="302">
        <v>0.10063552389904705</v>
      </c>
      <c r="D251" s="302">
        <f t="shared" si="79"/>
        <v>0.1220351461522827</v>
      </c>
      <c r="E251" s="303"/>
      <c r="F251" s="302">
        <v>2.3200278095861986E-2</v>
      </c>
      <c r="G251" s="302">
        <v>6.9507291734383289E-2</v>
      </c>
      <c r="H251" s="302">
        <f t="shared" si="80"/>
        <v>9.2707569830245279E-2</v>
      </c>
      <c r="I251" s="303"/>
      <c r="J251" s="302">
        <v>3.9377206385195533E-2</v>
      </c>
      <c r="K251" s="302">
        <v>5.435541709276092E-2</v>
      </c>
      <c r="L251" s="302">
        <f t="shared" si="81"/>
        <v>9.3732623477956453E-2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2.0654375987265973E-2</v>
      </c>
      <c r="C252" s="302">
        <v>3.1894401542092055E-2</v>
      </c>
      <c r="D252" s="302">
        <f t="shared" si="79"/>
        <v>5.2548777529358028E-2</v>
      </c>
      <c r="E252" s="303"/>
      <c r="F252" s="302">
        <v>3.0486371971986233E-2</v>
      </c>
      <c r="G252" s="302">
        <v>2.7519350290988703E-2</v>
      </c>
      <c r="H252" s="302">
        <f t="shared" si="80"/>
        <v>5.8005722262974936E-2</v>
      </c>
      <c r="I252" s="303"/>
      <c r="J252" s="302">
        <v>3.6313634242268286E-2</v>
      </c>
      <c r="K252" s="302">
        <v>3.4263586607732509E-2</v>
      </c>
      <c r="L252" s="302">
        <f t="shared" si="81"/>
        <v>7.0577220850000788E-2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0.51865698078795408</v>
      </c>
      <c r="C253" s="302">
        <v>0.35367467165239075</v>
      </c>
      <c r="D253" s="302">
        <f t="shared" si="79"/>
        <v>0.87233165244034483</v>
      </c>
      <c r="E253" s="303"/>
      <c r="F253" s="302">
        <v>0.50919190082087784</v>
      </c>
      <c r="G253" s="302">
        <v>0.30639986997834556</v>
      </c>
      <c r="H253" s="302">
        <f t="shared" si="80"/>
        <v>0.8155917707992234</v>
      </c>
      <c r="I253" s="303"/>
      <c r="J253" s="302">
        <v>0.5469919574773846</v>
      </c>
      <c r="K253" s="302">
        <v>0.40091016000060004</v>
      </c>
      <c r="L253" s="302">
        <f t="shared" si="81"/>
        <v>0.9479021174779847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1.3967893869776683E-2</v>
      </c>
      <c r="C254" s="302">
        <v>3.7287553819979287E-2</v>
      </c>
      <c r="D254" s="302">
        <f t="shared" si="79"/>
        <v>5.125544768975597E-2</v>
      </c>
      <c r="E254" s="303"/>
      <c r="F254" s="302">
        <v>1.2093853607289174E-2</v>
      </c>
      <c r="G254" s="302">
        <v>3.4370277821827312E-2</v>
      </c>
      <c r="H254" s="302">
        <f t="shared" si="80"/>
        <v>4.6464131429116484E-2</v>
      </c>
      <c r="I254" s="303"/>
      <c r="J254" s="302">
        <v>1.9690196295323696E-2</v>
      </c>
      <c r="K254" s="302">
        <v>4.3767785767905382E-2</v>
      </c>
      <c r="L254" s="302">
        <f t="shared" si="81"/>
        <v>6.3457982063229085E-2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4.9989448706012428E-2</v>
      </c>
      <c r="C255" s="302">
        <v>9.0373210904749118E-2</v>
      </c>
      <c r="D255" s="302">
        <f t="shared" si="79"/>
        <v>0.14036265961076155</v>
      </c>
      <c r="E255" s="303"/>
      <c r="F255" s="302">
        <v>5.3657783795602071E-2</v>
      </c>
      <c r="G255" s="302">
        <v>6.8171455949461696E-2</v>
      </c>
      <c r="H255" s="302">
        <f t="shared" si="80"/>
        <v>0.12182923974506377</v>
      </c>
      <c r="I255" s="303"/>
      <c r="J255" s="302">
        <v>5.7124843894025626E-2</v>
      </c>
      <c r="K255" s="302">
        <v>6.1808633029394128E-2</v>
      </c>
      <c r="L255" s="302">
        <f t="shared" si="81"/>
        <v>0.11893347692341975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4.6754454855321788</v>
      </c>
      <c r="C257" s="311">
        <f t="shared" ref="C257:D257" si="82">SUM(C247:C255)</f>
        <v>4.5925545144678299</v>
      </c>
      <c r="D257" s="311">
        <f t="shared" si="82"/>
        <v>9.2680000000000096</v>
      </c>
      <c r="E257" s="311"/>
      <c r="F257" s="311">
        <f t="shared" ref="F257:H257" si="83">SUM(F247:F255)</f>
        <v>5.0042075036087867</v>
      </c>
      <c r="G257" s="311">
        <f t="shared" si="83"/>
        <v>4.7527924963912209</v>
      </c>
      <c r="H257" s="311">
        <f t="shared" si="83"/>
        <v>9.7570000000000086</v>
      </c>
      <c r="I257" s="311"/>
      <c r="J257" s="311">
        <f t="shared" ref="J257:L257" si="84">SUM(J247:J255)</f>
        <v>4.8690280079500541</v>
      </c>
      <c r="K257" s="311">
        <f t="shared" si="84"/>
        <v>4.7059719920499354</v>
      </c>
      <c r="L257" s="311">
        <f t="shared" si="84"/>
        <v>9.5749999999999904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0.63766769036931303</v>
      </c>
      <c r="C264" s="302">
        <v>1.1418797440169304</v>
      </c>
      <c r="D264" s="302">
        <f>SUM(B264:C264)</f>
        <v>1.7795474343862434</v>
      </c>
      <c r="E264" s="303"/>
      <c r="F264" s="302">
        <v>0.61177317250693197</v>
      </c>
      <c r="G264" s="302">
        <v>0.9951187683775029</v>
      </c>
      <c r="H264" s="302">
        <f>SUM(F264:G264)</f>
        <v>1.6068919408844349</v>
      </c>
      <c r="I264" s="303"/>
      <c r="J264" s="302">
        <v>0.80371704568070912</v>
      </c>
      <c r="K264" s="302">
        <v>1.2716372851217079</v>
      </c>
      <c r="L264" s="302">
        <f>SUM(J264:K264)</f>
        <v>2.0753543308024169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0.47327148897715654</v>
      </c>
      <c r="C265" s="302">
        <v>0.77250673712065787</v>
      </c>
      <c r="D265" s="302">
        <f t="shared" ref="D265:D272" si="85">SUM(B265:C265)</f>
        <v>1.2457782260978143</v>
      </c>
      <c r="E265" s="303"/>
      <c r="F265" s="302">
        <v>0.52110736853352113</v>
      </c>
      <c r="G265" s="302">
        <v>0.81935305206448927</v>
      </c>
      <c r="H265" s="302">
        <f t="shared" ref="H265:H272" si="86">SUM(F265:G265)</f>
        <v>1.3404604205980104</v>
      </c>
      <c r="I265" s="303"/>
      <c r="J265" s="302">
        <v>0.69999977207131026</v>
      </c>
      <c r="K265" s="302">
        <v>1.0134988296227516</v>
      </c>
      <c r="L265" s="302">
        <f t="shared" ref="L265:L272" si="87">SUM(J265:K265)</f>
        <v>1.7134986016940619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0.53890400254332549</v>
      </c>
      <c r="C266" s="302">
        <v>0.7291070559036823</v>
      </c>
      <c r="D266" s="302">
        <f t="shared" si="85"/>
        <v>1.2680110584470077</v>
      </c>
      <c r="E266" s="303"/>
      <c r="F266" s="302">
        <v>0.53560001863450923</v>
      </c>
      <c r="G266" s="302">
        <v>0.67914608671687227</v>
      </c>
      <c r="H266" s="302">
        <f t="shared" si="86"/>
        <v>1.2147461053513815</v>
      </c>
      <c r="I266" s="303"/>
      <c r="J266" s="302">
        <v>0.66881420425843563</v>
      </c>
      <c r="K266" s="302">
        <v>0.67139689997700325</v>
      </c>
      <c r="L266" s="302">
        <f t="shared" si="87"/>
        <v>1.340211104235439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1.7505327770311636</v>
      </c>
      <c r="C267" s="302">
        <v>0.58345150088830278</v>
      </c>
      <c r="D267" s="302">
        <f t="shared" si="85"/>
        <v>2.3339842779194662</v>
      </c>
      <c r="E267" s="303"/>
      <c r="F267" s="302">
        <v>1.3522826282343758</v>
      </c>
      <c r="G267" s="302">
        <v>0.54046272699266285</v>
      </c>
      <c r="H267" s="302">
        <f t="shared" si="86"/>
        <v>1.8927453552270386</v>
      </c>
      <c r="I267" s="303"/>
      <c r="J267" s="302">
        <v>1.1555266834201425</v>
      </c>
      <c r="K267" s="302">
        <v>0.61623832287917335</v>
      </c>
      <c r="L267" s="302">
        <f t="shared" si="87"/>
        <v>1.771765006299316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0.15789300138916984</v>
      </c>
      <c r="C268" s="302">
        <v>0.6990554951754091</v>
      </c>
      <c r="D268" s="302">
        <f t="shared" si="85"/>
        <v>0.85694849656457894</v>
      </c>
      <c r="E268" s="303"/>
      <c r="F268" s="302">
        <v>0.13610357164951395</v>
      </c>
      <c r="G268" s="302">
        <v>0.41253514497322946</v>
      </c>
      <c r="H268" s="302">
        <f t="shared" si="86"/>
        <v>0.54863871662274344</v>
      </c>
      <c r="I268" s="303"/>
      <c r="J268" s="302">
        <v>0.30394166797906119</v>
      </c>
      <c r="K268" s="302">
        <v>0.4433650134162847</v>
      </c>
      <c r="L268" s="302">
        <f t="shared" si="87"/>
        <v>0.74730668139534595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0.17334152842066089</v>
      </c>
      <c r="C269" s="302">
        <v>0.15196616637708524</v>
      </c>
      <c r="D269" s="302">
        <f t="shared" si="85"/>
        <v>0.32530769479774613</v>
      </c>
      <c r="E269" s="303"/>
      <c r="F269" s="302">
        <v>0.13259692939599765</v>
      </c>
      <c r="G269" s="302">
        <v>0.12475884822949843</v>
      </c>
      <c r="H269" s="302">
        <f t="shared" si="86"/>
        <v>0.25735577762549611</v>
      </c>
      <c r="I269" s="303"/>
      <c r="J269" s="302">
        <v>0.18029042099207665</v>
      </c>
      <c r="K269" s="302">
        <v>0.1507331310277065</v>
      </c>
      <c r="L269" s="302">
        <f t="shared" si="87"/>
        <v>0.33102355201978317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1.1925292544521375</v>
      </c>
      <c r="C270" s="302">
        <v>0.59295952767095639</v>
      </c>
      <c r="D270" s="302">
        <f t="shared" si="85"/>
        <v>1.7854887821230938</v>
      </c>
      <c r="E270" s="303"/>
      <c r="F270" s="302">
        <v>0.85648728017736242</v>
      </c>
      <c r="G270" s="302">
        <v>0.45460382030994684</v>
      </c>
      <c r="H270" s="302">
        <f t="shared" si="86"/>
        <v>1.3110911004873094</v>
      </c>
      <c r="I270" s="303"/>
      <c r="J270" s="302">
        <v>0.98375093158654203</v>
      </c>
      <c r="K270" s="302">
        <v>0.50429149861680522</v>
      </c>
      <c r="L270" s="302">
        <f t="shared" si="87"/>
        <v>1.4880424302033473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1.2144468364309709E-2</v>
      </c>
      <c r="C271" s="302">
        <v>0.1610861321510936</v>
      </c>
      <c r="D271" s="302">
        <f t="shared" si="85"/>
        <v>0.17323060051540332</v>
      </c>
      <c r="E271" s="303"/>
      <c r="F271" s="302">
        <v>9.0691423221947957E-3</v>
      </c>
      <c r="G271" s="302">
        <v>0.11267961565868628</v>
      </c>
      <c r="H271" s="302">
        <f t="shared" si="86"/>
        <v>0.12174875798088108</v>
      </c>
      <c r="I271" s="303"/>
      <c r="J271" s="302">
        <v>2.1476728048713825E-2</v>
      </c>
      <c r="K271" s="302">
        <v>0.11307537563189803</v>
      </c>
      <c r="L271" s="302">
        <f t="shared" si="87"/>
        <v>0.13455210368061185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0.15754765946404947</v>
      </c>
      <c r="C272" s="302">
        <v>0.28515576968459772</v>
      </c>
      <c r="D272" s="302">
        <f t="shared" si="85"/>
        <v>0.44270342914864719</v>
      </c>
      <c r="E272" s="303"/>
      <c r="F272" s="302">
        <v>0.10192419968842195</v>
      </c>
      <c r="G272" s="302">
        <v>0.19139762553427325</v>
      </c>
      <c r="H272" s="302">
        <f t="shared" si="86"/>
        <v>0.29332182522269523</v>
      </c>
      <c r="I272" s="303"/>
      <c r="J272" s="302">
        <v>0.12300680234182602</v>
      </c>
      <c r="K272" s="302">
        <v>0.17623938732785882</v>
      </c>
      <c r="L272" s="302">
        <f t="shared" si="87"/>
        <v>0.29924618966968486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5.093831871011286</v>
      </c>
      <c r="C274" s="311">
        <f t="shared" ref="C274:D274" si="88">SUM(C264:C272)</f>
        <v>5.1171681289887143</v>
      </c>
      <c r="D274" s="311">
        <f t="shared" si="88"/>
        <v>10.211</v>
      </c>
      <c r="E274" s="311"/>
      <c r="F274" s="311">
        <f t="shared" ref="F274:H274" si="89">SUM(F264:F272)</f>
        <v>4.2569443111428287</v>
      </c>
      <c r="G274" s="311">
        <f t="shared" si="89"/>
        <v>4.3300556888571622</v>
      </c>
      <c r="H274" s="311">
        <f t="shared" si="89"/>
        <v>8.5869999999999926</v>
      </c>
      <c r="I274" s="311"/>
      <c r="J274" s="311">
        <f t="shared" ref="J274:L274" si="90">SUM(J264:J272)</f>
        <v>4.9405242563788176</v>
      </c>
      <c r="K274" s="311">
        <f t="shared" si="90"/>
        <v>4.9604757436211893</v>
      </c>
      <c r="L274" s="311">
        <f t="shared" si="90"/>
        <v>9.9010000000000051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1.3604895049797505</v>
      </c>
      <c r="C281" s="302">
        <v>3.1432570532594726</v>
      </c>
      <c r="D281" s="302">
        <f>SUM(B281:C281)</f>
        <v>4.5037465582392233</v>
      </c>
      <c r="E281" s="303"/>
      <c r="F281" s="302">
        <v>1.6279140922725117</v>
      </c>
      <c r="G281" s="302">
        <v>3.2383908706070126</v>
      </c>
      <c r="H281" s="302">
        <f>SUM(F281:G281)</f>
        <v>4.8663049628795241</v>
      </c>
      <c r="I281" s="303"/>
      <c r="J281" s="302">
        <v>2.0951644173366963</v>
      </c>
      <c r="K281" s="302">
        <v>3.4038517377614879</v>
      </c>
      <c r="L281" s="302">
        <f>SUM(J281:K281)</f>
        <v>5.4990161550981842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4.7392926746266744</v>
      </c>
      <c r="C282" s="302">
        <v>10.549781375648079</v>
      </c>
      <c r="D282" s="302">
        <f t="shared" ref="D282:D289" si="91">SUM(B282:C282)</f>
        <v>15.289074050274753</v>
      </c>
      <c r="E282" s="303"/>
      <c r="F282" s="302">
        <v>5.6852562558558333</v>
      </c>
      <c r="G282" s="302">
        <v>11.076898631824188</v>
      </c>
      <c r="H282" s="302">
        <f t="shared" ref="H282:H289" si="92">SUM(F282:G282)</f>
        <v>16.762154887680019</v>
      </c>
      <c r="I282" s="303"/>
      <c r="J282" s="302">
        <v>7.8920179036065026</v>
      </c>
      <c r="K282" s="302">
        <v>12.184333035420378</v>
      </c>
      <c r="L282" s="302">
        <f t="shared" ref="L282:L289" si="93">SUM(J282:K282)</f>
        <v>20.076350939026881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3.1147760374057025</v>
      </c>
      <c r="C283" s="302">
        <v>4.6410253549680052</v>
      </c>
      <c r="D283" s="302">
        <f t="shared" si="91"/>
        <v>7.7558013923737077</v>
      </c>
      <c r="E283" s="303"/>
      <c r="F283" s="302">
        <v>3.2790837791412133</v>
      </c>
      <c r="G283" s="302">
        <v>5.0081399722347868</v>
      </c>
      <c r="H283" s="302">
        <f t="shared" si="92"/>
        <v>8.2872237513760005</v>
      </c>
      <c r="I283" s="303"/>
      <c r="J283" s="302">
        <v>4.1157945119442392</v>
      </c>
      <c r="K283" s="302">
        <v>4.6295712697404472</v>
      </c>
      <c r="L283" s="302">
        <f t="shared" si="93"/>
        <v>8.7453657816846864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7.1885500651895242</v>
      </c>
      <c r="C284" s="302">
        <v>3.7561828996084459</v>
      </c>
      <c r="D284" s="302">
        <f t="shared" si="91"/>
        <v>10.94473296479797</v>
      </c>
      <c r="E284" s="303"/>
      <c r="F284" s="302">
        <v>6.5691157632742758</v>
      </c>
      <c r="G284" s="302">
        <v>4.8547597312375057</v>
      </c>
      <c r="H284" s="302">
        <f t="shared" si="92"/>
        <v>11.423875494511782</v>
      </c>
      <c r="I284" s="303"/>
      <c r="J284" s="302">
        <v>5.1817474046982053</v>
      </c>
      <c r="K284" s="302">
        <v>5.7954616199172015</v>
      </c>
      <c r="L284" s="302">
        <f t="shared" si="93"/>
        <v>10.977209024615407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0.12707790287628556</v>
      </c>
      <c r="C285" s="302">
        <v>1.2828032123855742</v>
      </c>
      <c r="D285" s="302">
        <f t="shared" si="91"/>
        <v>1.4098811152618598</v>
      </c>
      <c r="E285" s="303"/>
      <c r="F285" s="302">
        <v>0.13273828290618445</v>
      </c>
      <c r="G285" s="302">
        <v>0.90469431995191785</v>
      </c>
      <c r="H285" s="302">
        <f t="shared" si="92"/>
        <v>1.0374326028581022</v>
      </c>
      <c r="I285" s="303"/>
      <c r="J285" s="302">
        <v>0.2743458618039129</v>
      </c>
      <c r="K285" s="302">
        <v>0.74294692990595201</v>
      </c>
      <c r="L285" s="302">
        <f t="shared" si="93"/>
        <v>1.0172927917098649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0.50826432573386315</v>
      </c>
      <c r="C286" s="302">
        <v>0.2931744750795679</v>
      </c>
      <c r="D286" s="302">
        <f t="shared" si="91"/>
        <v>0.801438800813431</v>
      </c>
      <c r="E286" s="303"/>
      <c r="F286" s="302">
        <v>0.49719530788707272</v>
      </c>
      <c r="G286" s="302">
        <v>0.25820450659781885</v>
      </c>
      <c r="H286" s="302">
        <f t="shared" si="92"/>
        <v>0.75539981448489157</v>
      </c>
      <c r="I286" s="303"/>
      <c r="J286" s="302">
        <v>0.59373994433154054</v>
      </c>
      <c r="K286" s="302">
        <v>0.39570293721401861</v>
      </c>
      <c r="L286" s="302">
        <f t="shared" si="93"/>
        <v>0.98944288154555915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1.4060592279089321</v>
      </c>
      <c r="C287" s="302">
        <v>0.84801557067886624</v>
      </c>
      <c r="D287" s="302">
        <f t="shared" si="91"/>
        <v>2.2540747985877982</v>
      </c>
      <c r="E287" s="303"/>
      <c r="F287" s="302">
        <v>1.2161935494702867</v>
      </c>
      <c r="G287" s="302">
        <v>0.87647117846616285</v>
      </c>
      <c r="H287" s="302">
        <f t="shared" si="92"/>
        <v>2.0926647279364494</v>
      </c>
      <c r="I287" s="303"/>
      <c r="J287" s="302">
        <v>1.3204153097188447</v>
      </c>
      <c r="K287" s="302">
        <v>1.217008172032237</v>
      </c>
      <c r="L287" s="302">
        <f t="shared" si="93"/>
        <v>2.5374234817510817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8.2172132883557542E-2</v>
      </c>
      <c r="C288" s="302">
        <v>0.44348345150012325</v>
      </c>
      <c r="D288" s="302">
        <f t="shared" si="91"/>
        <v>0.52565558438368076</v>
      </c>
      <c r="E288" s="303"/>
      <c r="F288" s="302">
        <v>6.9201511483940381E-2</v>
      </c>
      <c r="G288" s="302">
        <v>0.38322040627076553</v>
      </c>
      <c r="H288" s="302">
        <f t="shared" si="92"/>
        <v>0.45242191775470592</v>
      </c>
      <c r="I288" s="303"/>
      <c r="J288" s="302">
        <v>0.10507282111901771</v>
      </c>
      <c r="K288" s="302">
        <v>0.38435680981698694</v>
      </c>
      <c r="L288" s="302">
        <f t="shared" si="93"/>
        <v>0.48942963093600467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0.61143170140024661</v>
      </c>
      <c r="C289" s="302">
        <v>0.74916303386729233</v>
      </c>
      <c r="D289" s="302">
        <f t="shared" si="91"/>
        <v>1.3605947352675389</v>
      </c>
      <c r="E289" s="303"/>
      <c r="F289" s="302">
        <v>0.48948686075823489</v>
      </c>
      <c r="G289" s="302">
        <v>0.66303497976030468</v>
      </c>
      <c r="H289" s="302">
        <f t="shared" si="92"/>
        <v>1.1525218405185396</v>
      </c>
      <c r="I289" s="303"/>
      <c r="J289" s="302">
        <v>0.48169621627736797</v>
      </c>
      <c r="K289" s="302">
        <v>0.66177309735492107</v>
      </c>
      <c r="L289" s="302">
        <f t="shared" si="93"/>
        <v>1.1434693136322891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19.138113573004532</v>
      </c>
      <c r="C291" s="311">
        <f t="shared" ref="C291:D291" si="94">SUM(C281:C289)</f>
        <v>25.706886426995432</v>
      </c>
      <c r="D291" s="311">
        <f t="shared" si="94"/>
        <v>44.844999999999963</v>
      </c>
      <c r="E291" s="311"/>
      <c r="F291" s="311">
        <f t="shared" ref="F291:H291" si="95">SUM(F281:F289)</f>
        <v>19.566185403049552</v>
      </c>
      <c r="G291" s="311">
        <f t="shared" si="95"/>
        <v>27.263814596950461</v>
      </c>
      <c r="H291" s="311">
        <f t="shared" si="95"/>
        <v>46.830000000000013</v>
      </c>
      <c r="I291" s="311"/>
      <c r="J291" s="311">
        <f t="shared" ref="J291:L291" si="96">SUM(J281:J289)</f>
        <v>22.059994390836323</v>
      </c>
      <c r="K291" s="311">
        <f t="shared" si="96"/>
        <v>29.415005609163625</v>
      </c>
      <c r="L291" s="311">
        <f t="shared" si="96"/>
        <v>51.474999999999952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1.3351888781919852</v>
      </c>
      <c r="C298" s="302">
        <v>2.1517089912003486</v>
      </c>
      <c r="D298" s="302">
        <f>SUM(B298:C298)</f>
        <v>3.486897869392334</v>
      </c>
      <c r="E298" s="303"/>
      <c r="F298" s="302">
        <v>1.6697059818816424</v>
      </c>
      <c r="G298" s="302">
        <v>2.1686692586598855</v>
      </c>
      <c r="H298" s="302">
        <f>SUM(F298:G298)</f>
        <v>3.8383752405415281</v>
      </c>
      <c r="I298" s="303"/>
      <c r="J298" s="302">
        <v>2.4026271765489429</v>
      </c>
      <c r="K298" s="302">
        <v>2.4060993456787254</v>
      </c>
      <c r="L298" s="302">
        <f>SUM(J298:K298)</f>
        <v>4.8087265222276683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1.7579566496825594</v>
      </c>
      <c r="C299" s="302">
        <v>2.3660626419351121</v>
      </c>
      <c r="D299" s="302">
        <f t="shared" ref="D299:D306" si="97">SUM(B299:C299)</f>
        <v>4.124019291617671</v>
      </c>
      <c r="E299" s="303"/>
      <c r="F299" s="302">
        <v>2.1752559898036781</v>
      </c>
      <c r="G299" s="302">
        <v>2.7433862283611434</v>
      </c>
      <c r="H299" s="302">
        <f t="shared" ref="H299:H306" si="98">SUM(F299:G299)</f>
        <v>4.9186422181648215</v>
      </c>
      <c r="I299" s="303"/>
      <c r="J299" s="302">
        <v>2.785048112809251</v>
      </c>
      <c r="K299" s="302">
        <v>3.5094694021328494</v>
      </c>
      <c r="L299" s="302">
        <f t="shared" ref="L299:L306" si="99">SUM(J299:K299)</f>
        <v>6.2945175149421004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1.8054672166198831</v>
      </c>
      <c r="C300" s="302">
        <v>3.294290868769568</v>
      </c>
      <c r="D300" s="302">
        <f t="shared" si="97"/>
        <v>5.0997580853894515</v>
      </c>
      <c r="E300" s="303"/>
      <c r="F300" s="302">
        <v>2.0560939190685557</v>
      </c>
      <c r="G300" s="302">
        <v>3.4465767990183576</v>
      </c>
      <c r="H300" s="302">
        <f t="shared" si="98"/>
        <v>5.5026707180869128</v>
      </c>
      <c r="I300" s="303"/>
      <c r="J300" s="302">
        <v>2.2939411848039248</v>
      </c>
      <c r="K300" s="302">
        <v>3.3775803943276697</v>
      </c>
      <c r="L300" s="302">
        <f t="shared" si="99"/>
        <v>5.6715215791315945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4.6422663744002799</v>
      </c>
      <c r="C301" s="302">
        <v>3.1129882910328286</v>
      </c>
      <c r="D301" s="302">
        <f t="shared" si="97"/>
        <v>7.7552546654331085</v>
      </c>
      <c r="E301" s="303"/>
      <c r="F301" s="302">
        <v>4.3386804044061789</v>
      </c>
      <c r="G301" s="302">
        <v>3.365496737821903</v>
      </c>
      <c r="H301" s="302">
        <f t="shared" si="98"/>
        <v>7.7041771422280814</v>
      </c>
      <c r="I301" s="303"/>
      <c r="J301" s="302">
        <v>3.6953498428170422</v>
      </c>
      <c r="K301" s="302">
        <v>4.1007163246793823</v>
      </c>
      <c r="L301" s="302">
        <f t="shared" si="99"/>
        <v>7.7960661674964244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0.3026729956481376</v>
      </c>
      <c r="C302" s="302">
        <v>1.5509270717290833</v>
      </c>
      <c r="D302" s="302">
        <f t="shared" si="97"/>
        <v>1.8536000673772208</v>
      </c>
      <c r="E302" s="303"/>
      <c r="F302" s="302">
        <v>0.32905396865389963</v>
      </c>
      <c r="G302" s="302">
        <v>1.052533143247963</v>
      </c>
      <c r="H302" s="302">
        <f t="shared" si="98"/>
        <v>1.3815871119018626</v>
      </c>
      <c r="I302" s="303"/>
      <c r="J302" s="302">
        <v>0.69830173193598566</v>
      </c>
      <c r="K302" s="302">
        <v>0.88198085199283849</v>
      </c>
      <c r="L302" s="302">
        <f t="shared" si="99"/>
        <v>1.5802825839288241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2.1720091655020521</v>
      </c>
      <c r="C303" s="302">
        <v>0.907991391223121</v>
      </c>
      <c r="D303" s="302">
        <f t="shared" si="97"/>
        <v>3.0800005567251731</v>
      </c>
      <c r="E303" s="303"/>
      <c r="F303" s="302">
        <v>2.0695600420868483</v>
      </c>
      <c r="G303" s="302">
        <v>0.95553389296396951</v>
      </c>
      <c r="H303" s="302">
        <f t="shared" si="98"/>
        <v>3.0250939350508177</v>
      </c>
      <c r="I303" s="303"/>
      <c r="J303" s="302">
        <v>2.3512370446581605</v>
      </c>
      <c r="K303" s="302">
        <v>1.1318393371313109</v>
      </c>
      <c r="L303" s="302">
        <f t="shared" si="99"/>
        <v>3.4830763817894717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1.9048851486180798</v>
      </c>
      <c r="C304" s="302">
        <v>2.8435400519313823</v>
      </c>
      <c r="D304" s="302">
        <f t="shared" si="97"/>
        <v>4.7484252005494625</v>
      </c>
      <c r="E304" s="303"/>
      <c r="F304" s="302">
        <v>1.8618568968331346</v>
      </c>
      <c r="G304" s="302">
        <v>2.7076632187863172</v>
      </c>
      <c r="H304" s="302">
        <f t="shared" si="98"/>
        <v>4.5695201156194516</v>
      </c>
      <c r="I304" s="303"/>
      <c r="J304" s="302">
        <v>2.5436690240457063</v>
      </c>
      <c r="K304" s="302">
        <v>3.6198172492339187</v>
      </c>
      <c r="L304" s="302">
        <f t="shared" si="99"/>
        <v>6.1634862732796254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0.25027856417492639</v>
      </c>
      <c r="C305" s="302">
        <v>2.014576379647893</v>
      </c>
      <c r="D305" s="302">
        <f t="shared" si="97"/>
        <v>2.2648549438228196</v>
      </c>
      <c r="E305" s="303"/>
      <c r="F305" s="302">
        <v>0.19790576724113493</v>
      </c>
      <c r="G305" s="302">
        <v>1.707723923706056</v>
      </c>
      <c r="H305" s="302">
        <f t="shared" si="98"/>
        <v>1.9056296909471908</v>
      </c>
      <c r="I305" s="303"/>
      <c r="J305" s="302">
        <v>0.34174235687932913</v>
      </c>
      <c r="K305" s="302">
        <v>1.7589966491752356</v>
      </c>
      <c r="L305" s="302">
        <f t="shared" si="99"/>
        <v>2.1007390060545648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4.08314670139284</v>
      </c>
      <c r="C306" s="302">
        <v>9.5880426183000171</v>
      </c>
      <c r="D306" s="302">
        <f t="shared" si="97"/>
        <v>13.671189319692857</v>
      </c>
      <c r="E306" s="303"/>
      <c r="F306" s="302">
        <v>3.3402375382531844</v>
      </c>
      <c r="G306" s="302">
        <v>8.1340662892061619</v>
      </c>
      <c r="H306" s="302">
        <f t="shared" si="98"/>
        <v>11.474303827459346</v>
      </c>
      <c r="I306" s="303"/>
      <c r="J306" s="302">
        <v>3.2941644012663835</v>
      </c>
      <c r="K306" s="302">
        <v>8.8664195698834156</v>
      </c>
      <c r="L306" s="302">
        <f t="shared" si="99"/>
        <v>12.1605839711498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18.253871694230746</v>
      </c>
      <c r="C308" s="311">
        <f t="shared" ref="C308:D308" si="100">SUM(C298:C306)</f>
        <v>27.83012830576935</v>
      </c>
      <c r="D308" s="311">
        <f t="shared" si="100"/>
        <v>46.084000000000103</v>
      </c>
      <c r="E308" s="311"/>
      <c r="F308" s="311">
        <f t="shared" ref="F308:H308" si="101">SUM(F298:F306)</f>
        <v>18.038350508228255</v>
      </c>
      <c r="G308" s="311">
        <f t="shared" si="101"/>
        <v>26.281649491771759</v>
      </c>
      <c r="H308" s="311">
        <f t="shared" si="101"/>
        <v>44.320000000000014</v>
      </c>
      <c r="I308" s="311"/>
      <c r="J308" s="311">
        <f t="shared" ref="J308:L308" si="102">SUM(J298:J306)</f>
        <v>20.406080875764726</v>
      </c>
      <c r="K308" s="311">
        <f t="shared" si="102"/>
        <v>29.652919124235343</v>
      </c>
      <c r="L308" s="311">
        <f t="shared" si="102"/>
        <v>50.059000000000076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0.93500545456958628</v>
      </c>
      <c r="C315" s="302">
        <v>1.2533697945656486</v>
      </c>
      <c r="D315" s="302">
        <f>SUM(B315:C315)</f>
        <v>2.1883752491352348</v>
      </c>
      <c r="E315" s="303"/>
      <c r="F315" s="302">
        <v>1.0601438185906109</v>
      </c>
      <c r="G315" s="302">
        <v>1.302476121596265</v>
      </c>
      <c r="H315" s="302">
        <f>SUM(F315:G315)</f>
        <v>2.3626199401868759</v>
      </c>
      <c r="I315" s="303"/>
      <c r="J315" s="302">
        <v>1.1713518366672875</v>
      </c>
      <c r="K315" s="302">
        <v>1.2373344364401511</v>
      </c>
      <c r="L315" s="302">
        <f>SUM(J315:K315)</f>
        <v>2.4086862731074383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4.1491635903846715</v>
      </c>
      <c r="C316" s="302">
        <v>2.5799217026086176</v>
      </c>
      <c r="D316" s="302">
        <f t="shared" ref="D316:D323" si="103">SUM(B316:C316)</f>
        <v>6.7290852929932896</v>
      </c>
      <c r="E316" s="303"/>
      <c r="F316" s="302">
        <v>4.6801269724860166</v>
      </c>
      <c r="G316" s="302">
        <v>2.9782929166381145</v>
      </c>
      <c r="H316" s="302">
        <f t="shared" ref="H316:H323" si="104">SUM(F316:G316)</f>
        <v>7.6584198891241311</v>
      </c>
      <c r="I316" s="303"/>
      <c r="J316" s="302">
        <v>5.3538036510433553</v>
      </c>
      <c r="K316" s="302">
        <v>3.2673924056699368</v>
      </c>
      <c r="L316" s="302">
        <f t="shared" ref="L316:L323" si="105">SUM(J316:K316)</f>
        <v>8.6211960567132913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3.9046046575373374</v>
      </c>
      <c r="C317" s="302">
        <v>5.5439829858484995</v>
      </c>
      <c r="D317" s="302">
        <f t="shared" si="103"/>
        <v>9.4485876433858369</v>
      </c>
      <c r="E317" s="303"/>
      <c r="F317" s="302">
        <v>4.0914808764601034</v>
      </c>
      <c r="G317" s="302">
        <v>5.452723167363815</v>
      </c>
      <c r="H317" s="302">
        <f t="shared" si="104"/>
        <v>9.5442040438239175</v>
      </c>
      <c r="I317" s="303"/>
      <c r="J317" s="302">
        <v>5.0721267949076969</v>
      </c>
      <c r="K317" s="302">
        <v>5.1893797451724941</v>
      </c>
      <c r="L317" s="302">
        <f t="shared" si="105"/>
        <v>10.261506540080191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8.1128191799359399</v>
      </c>
      <c r="C318" s="302">
        <v>2.8813712310165558</v>
      </c>
      <c r="D318" s="302">
        <f t="shared" si="103"/>
        <v>10.994190410952495</v>
      </c>
      <c r="E318" s="303"/>
      <c r="F318" s="302">
        <v>6.5996164537870605</v>
      </c>
      <c r="G318" s="302">
        <v>2.7172581026813138</v>
      </c>
      <c r="H318" s="302">
        <f t="shared" si="104"/>
        <v>9.3168745564683739</v>
      </c>
      <c r="I318" s="303"/>
      <c r="J318" s="302">
        <v>4.4725339249234422</v>
      </c>
      <c r="K318" s="302">
        <v>2.4907663858322802</v>
      </c>
      <c r="L318" s="302">
        <f t="shared" si="105"/>
        <v>6.9633003107557219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8.9799629002454653E-2</v>
      </c>
      <c r="C319" s="302">
        <v>0.28747295879613316</v>
      </c>
      <c r="D319" s="302">
        <f t="shared" si="103"/>
        <v>0.3772725877985878</v>
      </c>
      <c r="E319" s="303"/>
      <c r="F319" s="302">
        <v>8.7095573742562687E-2</v>
      </c>
      <c r="G319" s="302">
        <v>0.20902183325789378</v>
      </c>
      <c r="H319" s="302">
        <f t="shared" si="104"/>
        <v>0.29611740700045647</v>
      </c>
      <c r="I319" s="303"/>
      <c r="J319" s="302">
        <v>0.18870909433500588</v>
      </c>
      <c r="K319" s="302">
        <v>0.17281215048857593</v>
      </c>
      <c r="L319" s="302">
        <f t="shared" si="105"/>
        <v>0.36152124482358183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1.7624736486160806</v>
      </c>
      <c r="C320" s="302">
        <v>0.37749561375545815</v>
      </c>
      <c r="D320" s="302">
        <f t="shared" si="103"/>
        <v>2.1399692623715385</v>
      </c>
      <c r="E320" s="303"/>
      <c r="F320" s="302">
        <v>1.5187483291551493</v>
      </c>
      <c r="G320" s="302">
        <v>0.34761124026698403</v>
      </c>
      <c r="H320" s="302">
        <f t="shared" si="104"/>
        <v>1.8663595694221333</v>
      </c>
      <c r="I320" s="303"/>
      <c r="J320" s="302">
        <v>1.6313158937041246</v>
      </c>
      <c r="K320" s="302">
        <v>0.37569139435205401</v>
      </c>
      <c r="L320" s="302">
        <f t="shared" si="105"/>
        <v>2.0070072880561787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0.78650309031073573</v>
      </c>
      <c r="C321" s="302">
        <v>0.29751768331076711</v>
      </c>
      <c r="D321" s="302">
        <f t="shared" si="103"/>
        <v>1.0840207736215028</v>
      </c>
      <c r="E321" s="303"/>
      <c r="F321" s="302">
        <v>0.68041779141281322</v>
      </c>
      <c r="G321" s="302">
        <v>0.25852996187947247</v>
      </c>
      <c r="H321" s="302">
        <f t="shared" si="104"/>
        <v>0.93894775329228564</v>
      </c>
      <c r="I321" s="303"/>
      <c r="J321" s="302">
        <v>0.76432118286481709</v>
      </c>
      <c r="K321" s="302">
        <v>0.33443017325678032</v>
      </c>
      <c r="L321" s="302">
        <f t="shared" si="105"/>
        <v>1.0987513561215974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8.4518419352632088E-2</v>
      </c>
      <c r="C322" s="302">
        <v>0.20333163836587057</v>
      </c>
      <c r="D322" s="302">
        <f t="shared" si="103"/>
        <v>0.28785005771850264</v>
      </c>
      <c r="E322" s="303"/>
      <c r="F322" s="302">
        <v>6.1999747995431224E-2</v>
      </c>
      <c r="G322" s="302">
        <v>0.15210574019915163</v>
      </c>
      <c r="H322" s="302">
        <f t="shared" si="104"/>
        <v>0.21410548819458286</v>
      </c>
      <c r="I322" s="303"/>
      <c r="J322" s="302">
        <v>0.13045007674475295</v>
      </c>
      <c r="K322" s="302">
        <v>0.14579556983432415</v>
      </c>
      <c r="L322" s="302">
        <f t="shared" si="105"/>
        <v>0.27624564657907713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1.2195581053391975</v>
      </c>
      <c r="C323" s="302">
        <v>0.56409061668383942</v>
      </c>
      <c r="D323" s="302">
        <f t="shared" si="103"/>
        <v>1.7836487220230368</v>
      </c>
      <c r="E323" s="303"/>
      <c r="F323" s="302">
        <v>0.86672625744007026</v>
      </c>
      <c r="G323" s="302">
        <v>0.3956250950472554</v>
      </c>
      <c r="H323" s="302">
        <f t="shared" si="104"/>
        <v>1.2623513524873258</v>
      </c>
      <c r="I323" s="303"/>
      <c r="J323" s="302">
        <v>1.1045365077269147</v>
      </c>
      <c r="K323" s="302">
        <v>0.32924877603600111</v>
      </c>
      <c r="L323" s="302">
        <f t="shared" si="105"/>
        <v>1.4337852837629157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21.044445775048633</v>
      </c>
      <c r="C325" s="311">
        <f t="shared" ref="C325:D325" si="106">SUM(C315:C323)</f>
        <v>13.988554224951391</v>
      </c>
      <c r="D325" s="311">
        <f t="shared" si="106"/>
        <v>35.033000000000023</v>
      </c>
      <c r="E325" s="311"/>
      <c r="F325" s="311">
        <f t="shared" ref="F325:H325" si="107">SUM(F315:F323)</f>
        <v>19.646355821069822</v>
      </c>
      <c r="G325" s="311">
        <f t="shared" si="107"/>
        <v>13.813644178930268</v>
      </c>
      <c r="H325" s="311">
        <f t="shared" si="107"/>
        <v>33.460000000000086</v>
      </c>
      <c r="I325" s="311"/>
      <c r="J325" s="311">
        <f t="shared" ref="J325:L325" si="108">SUM(J315:J323)</f>
        <v>19.8891489629174</v>
      </c>
      <c r="K325" s="311">
        <f t="shared" si="108"/>
        <v>13.542851037082601</v>
      </c>
      <c r="L325" s="311">
        <f t="shared" si="108"/>
        <v>33.431999999999988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0.54655005318952743</v>
      </c>
      <c r="C332" s="302">
        <v>0.63867557349512516</v>
      </c>
      <c r="D332" s="302">
        <f>SUM(B332:C332)</f>
        <v>1.1852256266846526</v>
      </c>
      <c r="E332" s="303"/>
      <c r="F332" s="302">
        <v>0.61438403666628794</v>
      </c>
      <c r="G332" s="302">
        <v>0.66095038685928531</v>
      </c>
      <c r="H332" s="302">
        <f>SUM(F332:G332)</f>
        <v>1.2753344235255732</v>
      </c>
      <c r="I332" s="303"/>
      <c r="J332" s="302">
        <v>0.80249921500997379</v>
      </c>
      <c r="K332" s="302">
        <v>0.66673517434123208</v>
      </c>
      <c r="L332" s="302">
        <f>SUM(J332:K332)</f>
        <v>1.4692343893512059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20.20551544543093</v>
      </c>
      <c r="C333" s="302">
        <v>12.293073223533403</v>
      </c>
      <c r="D333" s="302">
        <f t="shared" ref="D333:D340" si="109">SUM(B333:C333)</f>
        <v>32.498588668964331</v>
      </c>
      <c r="E333" s="303"/>
      <c r="F333" s="302">
        <v>21.747075129811495</v>
      </c>
      <c r="G333" s="302">
        <v>13.344982481375061</v>
      </c>
      <c r="H333" s="302">
        <f t="shared" ref="H333:H340" si="110">SUM(F333:G333)</f>
        <v>35.092057611186554</v>
      </c>
      <c r="I333" s="303"/>
      <c r="J333" s="302">
        <v>28.231934649375443</v>
      </c>
      <c r="K333" s="302">
        <v>15.957407221990293</v>
      </c>
      <c r="L333" s="302">
        <f t="shared" ref="L333:L340" si="111">SUM(J333:K333)</f>
        <v>44.189341871365734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2.5994402971116659</v>
      </c>
      <c r="C334" s="302">
        <v>1.8479277042746602</v>
      </c>
      <c r="D334" s="302">
        <f t="shared" si="109"/>
        <v>4.4473680013863266</v>
      </c>
      <c r="E334" s="303"/>
      <c r="F334" s="302">
        <v>2.6985876278067891</v>
      </c>
      <c r="G334" s="302">
        <v>1.9325554476551643</v>
      </c>
      <c r="H334" s="302">
        <f t="shared" si="110"/>
        <v>4.6311430754619529</v>
      </c>
      <c r="I334" s="303"/>
      <c r="J334" s="302">
        <v>3.2892392069867484</v>
      </c>
      <c r="K334" s="302">
        <v>1.4937916622838423</v>
      </c>
      <c r="L334" s="302">
        <f t="shared" si="111"/>
        <v>4.7830308692705907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2.9552476959363383</v>
      </c>
      <c r="C335" s="302">
        <v>0.57850692995263175</v>
      </c>
      <c r="D335" s="302">
        <f t="shared" si="109"/>
        <v>3.53375462588897</v>
      </c>
      <c r="E335" s="303"/>
      <c r="F335" s="302">
        <v>2.5873539697087216</v>
      </c>
      <c r="G335" s="302">
        <v>0.48006925515600612</v>
      </c>
      <c r="H335" s="302">
        <f t="shared" si="110"/>
        <v>3.0674232248647275</v>
      </c>
      <c r="I335" s="303"/>
      <c r="J335" s="302">
        <v>1.3096224515662602</v>
      </c>
      <c r="K335" s="302">
        <v>0.43229177937691049</v>
      </c>
      <c r="L335" s="302">
        <f t="shared" si="111"/>
        <v>1.7419142309431708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0.43258303723496627</v>
      </c>
      <c r="C336" s="302">
        <v>0.40136249771716542</v>
      </c>
      <c r="D336" s="302">
        <f t="shared" si="109"/>
        <v>0.83394553495213164</v>
      </c>
      <c r="E336" s="303"/>
      <c r="F336" s="302">
        <v>0.34007287075474812</v>
      </c>
      <c r="G336" s="302">
        <v>0.28983225890921616</v>
      </c>
      <c r="H336" s="302">
        <f t="shared" si="110"/>
        <v>0.62990512966396428</v>
      </c>
      <c r="I336" s="303"/>
      <c r="J336" s="302">
        <v>0.15698783682109865</v>
      </c>
      <c r="K336" s="302">
        <v>0.37006117668630051</v>
      </c>
      <c r="L336" s="302">
        <f t="shared" si="111"/>
        <v>0.52704901350739919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13.266724815015863</v>
      </c>
      <c r="C337" s="302">
        <v>1.5243803428970253</v>
      </c>
      <c r="D337" s="302">
        <f t="shared" si="109"/>
        <v>14.791105157912888</v>
      </c>
      <c r="E337" s="303"/>
      <c r="F337" s="302">
        <v>12.002999786656776</v>
      </c>
      <c r="G337" s="302">
        <v>1.3563229741176905</v>
      </c>
      <c r="H337" s="302">
        <f t="shared" si="110"/>
        <v>13.359322760774466</v>
      </c>
      <c r="I337" s="303"/>
      <c r="J337" s="302">
        <v>14.347137330093455</v>
      </c>
      <c r="K337" s="302">
        <v>1.5504937166916772</v>
      </c>
      <c r="L337" s="302">
        <f t="shared" si="111"/>
        <v>15.897631046785133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0.32133187612457753</v>
      </c>
      <c r="C338" s="302">
        <v>0.13332707476496369</v>
      </c>
      <c r="D338" s="302">
        <f t="shared" si="109"/>
        <v>0.45465895088954122</v>
      </c>
      <c r="E338" s="303"/>
      <c r="F338" s="302">
        <v>0.270386308900746</v>
      </c>
      <c r="G338" s="302">
        <v>0.10794506808140887</v>
      </c>
      <c r="H338" s="302">
        <f t="shared" si="110"/>
        <v>0.37833137698215485</v>
      </c>
      <c r="I338" s="303"/>
      <c r="J338" s="302">
        <v>0.259722654421149</v>
      </c>
      <c r="K338" s="302">
        <v>0.14711987141941535</v>
      </c>
      <c r="L338" s="302">
        <f t="shared" si="111"/>
        <v>0.40684252584056435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0.22110790465947613</v>
      </c>
      <c r="C339" s="302">
        <v>0.77170379791186061</v>
      </c>
      <c r="D339" s="302">
        <f t="shared" si="109"/>
        <v>0.99281170257133677</v>
      </c>
      <c r="E339" s="303"/>
      <c r="F339" s="302">
        <v>0.20232982226771828</v>
      </c>
      <c r="G339" s="302">
        <v>0.90547629759613868</v>
      </c>
      <c r="H339" s="302">
        <f t="shared" si="110"/>
        <v>1.1078061198638569</v>
      </c>
      <c r="I339" s="303"/>
      <c r="J339" s="302">
        <v>0.2514752995836797</v>
      </c>
      <c r="K339" s="302">
        <v>1.1998099956755692</v>
      </c>
      <c r="L339" s="302">
        <f t="shared" si="111"/>
        <v>1.451285295259249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3.6328750281215076</v>
      </c>
      <c r="C340" s="302">
        <v>0.42166670262838091</v>
      </c>
      <c r="D340" s="302">
        <f t="shared" si="109"/>
        <v>4.0545417307498886</v>
      </c>
      <c r="E340" s="303"/>
      <c r="F340" s="302">
        <v>2.7922803145707933</v>
      </c>
      <c r="G340" s="302">
        <v>0.28839596310589133</v>
      </c>
      <c r="H340" s="302">
        <f t="shared" si="110"/>
        <v>3.0806762776766847</v>
      </c>
      <c r="I340" s="303"/>
      <c r="J340" s="302">
        <v>1.4234966676625591</v>
      </c>
      <c r="K340" s="302">
        <v>0.39317409001428982</v>
      </c>
      <c r="L340" s="302">
        <f t="shared" si="111"/>
        <v>1.816670757676849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44.181376152824853</v>
      </c>
      <c r="C342" s="311">
        <f t="shared" ref="C342:D342" si="112">SUM(C332:C340)</f>
        <v>18.610623847175216</v>
      </c>
      <c r="D342" s="311">
        <f t="shared" si="112"/>
        <v>62.792000000000058</v>
      </c>
      <c r="E342" s="311"/>
      <c r="F342" s="311">
        <f t="shared" ref="F342:H342" si="113">SUM(F332:F340)</f>
        <v>43.255469867144079</v>
      </c>
      <c r="G342" s="311">
        <f t="shared" si="113"/>
        <v>19.366530132855864</v>
      </c>
      <c r="H342" s="311">
        <f t="shared" si="113"/>
        <v>62.621999999999936</v>
      </c>
      <c r="I342" s="311"/>
      <c r="J342" s="311">
        <f t="shared" ref="J342:L342" si="114">SUM(J332:J340)</f>
        <v>50.072115311520371</v>
      </c>
      <c r="K342" s="311">
        <f t="shared" si="114"/>
        <v>22.210884688479531</v>
      </c>
      <c r="L342" s="311">
        <f t="shared" si="114"/>
        <v>72.282999999999902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2.2940708938751051</v>
      </c>
      <c r="C349" s="302">
        <v>1.5693648653058918</v>
      </c>
      <c r="D349" s="302">
        <f>SUM(B349:C349)</f>
        <v>3.8634357591809971</v>
      </c>
      <c r="E349" s="303"/>
      <c r="F349" s="302">
        <v>2.8354376783722333</v>
      </c>
      <c r="G349" s="302">
        <v>1.4901993707445644</v>
      </c>
      <c r="H349" s="302">
        <f>SUM(F349:G349)</f>
        <v>4.3256370491167981</v>
      </c>
      <c r="I349" s="303"/>
      <c r="J349" s="302">
        <v>3.900276719507584</v>
      </c>
      <c r="K349" s="302">
        <v>1.6067712075409097</v>
      </c>
      <c r="L349" s="302">
        <f>SUM(J349:K349)</f>
        <v>5.507047927048494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21.930322411582328</v>
      </c>
      <c r="C350" s="302">
        <v>9.2625578226063077</v>
      </c>
      <c r="D350" s="302">
        <f t="shared" ref="D350:D357" si="115">SUM(B350:C350)</f>
        <v>31.192880234188635</v>
      </c>
      <c r="E350" s="303"/>
      <c r="F350" s="302">
        <v>25.667088433496218</v>
      </c>
      <c r="G350" s="302">
        <v>9.9030002243258934</v>
      </c>
      <c r="H350" s="302">
        <f t="shared" ref="H350:H357" si="116">SUM(F350:G350)</f>
        <v>35.570088657822112</v>
      </c>
      <c r="I350" s="303"/>
      <c r="J350" s="302">
        <v>34.539137884186424</v>
      </c>
      <c r="K350" s="302">
        <v>11.815894335371381</v>
      </c>
      <c r="L350" s="302">
        <f t="shared" ref="L350:L357" si="117">SUM(J350:K350)</f>
        <v>46.355032219557806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10.081169417205253</v>
      </c>
      <c r="C351" s="302">
        <v>3.9110163404861953</v>
      </c>
      <c r="D351" s="302">
        <f t="shared" si="115"/>
        <v>13.992185757691448</v>
      </c>
      <c r="E351" s="303"/>
      <c r="F351" s="302">
        <v>11.770999662952127</v>
      </c>
      <c r="G351" s="302">
        <v>3.8849094154007413</v>
      </c>
      <c r="H351" s="302">
        <f t="shared" si="116"/>
        <v>15.655909078352868</v>
      </c>
      <c r="I351" s="303"/>
      <c r="J351" s="302">
        <v>14.834468574247698</v>
      </c>
      <c r="K351" s="302">
        <v>3.9035499110291276</v>
      </c>
      <c r="L351" s="302">
        <f t="shared" si="117"/>
        <v>18.738018485276825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8.1970566697644269</v>
      </c>
      <c r="C352" s="302">
        <v>1.6646493825630801</v>
      </c>
      <c r="D352" s="302">
        <f t="shared" si="115"/>
        <v>9.8617060523275075</v>
      </c>
      <c r="E352" s="303"/>
      <c r="F352" s="302">
        <v>7.5430301939087023</v>
      </c>
      <c r="G352" s="302">
        <v>1.4788599660502919</v>
      </c>
      <c r="H352" s="302">
        <f t="shared" si="116"/>
        <v>9.0218901599589945</v>
      </c>
      <c r="I352" s="303"/>
      <c r="J352" s="302">
        <v>4.1511995795510117</v>
      </c>
      <c r="K352" s="302">
        <v>1.3825780073292573</v>
      </c>
      <c r="L352" s="302">
        <f t="shared" si="117"/>
        <v>5.5337775868802694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0.67829097154437157</v>
      </c>
      <c r="C353" s="302">
        <v>0.60816486868338226</v>
      </c>
      <c r="D353" s="302">
        <f t="shared" si="115"/>
        <v>1.2864558402277537</v>
      </c>
      <c r="E353" s="303"/>
      <c r="F353" s="302">
        <v>0.57285923274958761</v>
      </c>
      <c r="G353" s="302">
        <v>0.38670222877261023</v>
      </c>
      <c r="H353" s="302">
        <f t="shared" si="116"/>
        <v>0.9595614615221979</v>
      </c>
      <c r="I353" s="303"/>
      <c r="J353" s="302">
        <v>0.37992773217293707</v>
      </c>
      <c r="K353" s="302">
        <v>0.31427711858531793</v>
      </c>
      <c r="L353" s="302">
        <f t="shared" si="117"/>
        <v>0.694204850758255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34.880268136184711</v>
      </c>
      <c r="C354" s="302">
        <v>6.0277294611918908</v>
      </c>
      <c r="D354" s="302">
        <f t="shared" si="115"/>
        <v>40.9079975973766</v>
      </c>
      <c r="E354" s="303"/>
      <c r="F354" s="302">
        <v>35.293363430415944</v>
      </c>
      <c r="G354" s="302">
        <v>5.7175545746038052</v>
      </c>
      <c r="H354" s="302">
        <f t="shared" si="116"/>
        <v>41.010918005019747</v>
      </c>
      <c r="I354" s="303"/>
      <c r="J354" s="302">
        <v>44.037007657355019</v>
      </c>
      <c r="K354" s="302">
        <v>8.7496391558578761</v>
      </c>
      <c r="L354" s="302">
        <f t="shared" si="117"/>
        <v>52.786646813212897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1.2566924234976062</v>
      </c>
      <c r="C355" s="302">
        <v>0.32926501749756143</v>
      </c>
      <c r="D355" s="302">
        <f t="shared" si="115"/>
        <v>1.5859574409951676</v>
      </c>
      <c r="E355" s="303"/>
      <c r="F355" s="302">
        <v>1.1577395282032394</v>
      </c>
      <c r="G355" s="302">
        <v>0.25025289163269343</v>
      </c>
      <c r="H355" s="302">
        <f t="shared" si="116"/>
        <v>1.4079924198359328</v>
      </c>
      <c r="I355" s="303"/>
      <c r="J355" s="302">
        <v>1.3542347076140868</v>
      </c>
      <c r="K355" s="302">
        <v>0.27141101582567795</v>
      </c>
      <c r="L355" s="302">
        <f t="shared" si="117"/>
        <v>1.6256457234397648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0.26647718596126269</v>
      </c>
      <c r="C356" s="302">
        <v>0.31959098469736585</v>
      </c>
      <c r="D356" s="302">
        <f t="shared" si="115"/>
        <v>0.5860681706586286</v>
      </c>
      <c r="E356" s="303"/>
      <c r="F356" s="302">
        <v>0.21813449085852823</v>
      </c>
      <c r="G356" s="302">
        <v>0.23219691996740058</v>
      </c>
      <c r="H356" s="302">
        <f t="shared" si="116"/>
        <v>0.45033141082592881</v>
      </c>
      <c r="I356" s="303"/>
      <c r="J356" s="302">
        <v>0.14197576256573019</v>
      </c>
      <c r="K356" s="302">
        <v>0.15661136179432977</v>
      </c>
      <c r="L356" s="302">
        <f t="shared" si="117"/>
        <v>0.29858712436005996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2.1470431102890242</v>
      </c>
      <c r="C357" s="302">
        <v>1.0082700370642292</v>
      </c>
      <c r="D357" s="302">
        <f t="shared" si="115"/>
        <v>3.1553131473532536</v>
      </c>
      <c r="E357" s="303"/>
      <c r="F357" s="302">
        <v>1.7009512757260163</v>
      </c>
      <c r="G357" s="302">
        <v>0.6957204818193522</v>
      </c>
      <c r="H357" s="302">
        <f t="shared" si="116"/>
        <v>2.3966717575453687</v>
      </c>
      <c r="I357" s="303"/>
      <c r="J357" s="302">
        <v>0.72174238691972925</v>
      </c>
      <c r="K357" s="302">
        <v>0.55029688254571973</v>
      </c>
      <c r="L357" s="302">
        <f t="shared" si="117"/>
        <v>1.272039269465449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81.731391219904083</v>
      </c>
      <c r="C359" s="311">
        <f t="shared" ref="C359:D359" si="118">SUM(C349:C357)</f>
        <v>24.700608780095902</v>
      </c>
      <c r="D359" s="311">
        <f t="shared" si="118"/>
        <v>106.432</v>
      </c>
      <c r="E359" s="311"/>
      <c r="F359" s="311">
        <f t="shared" ref="F359:H359" si="119">SUM(F349:F357)</f>
        <v>86.759603926682587</v>
      </c>
      <c r="G359" s="311">
        <f t="shared" si="119"/>
        <v>24.039396073317356</v>
      </c>
      <c r="H359" s="311">
        <f t="shared" si="119"/>
        <v>110.79899999999995</v>
      </c>
      <c r="I359" s="311"/>
      <c r="J359" s="311">
        <f t="shared" ref="J359:L359" si="120">SUM(J349:J357)</f>
        <v>104.05997100412021</v>
      </c>
      <c r="K359" s="311">
        <f t="shared" si="120"/>
        <v>28.751028995879594</v>
      </c>
      <c r="L359" s="311">
        <f t="shared" si="120"/>
        <v>132.81099999999981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0.89487096432818047</v>
      </c>
      <c r="C366" s="302">
        <v>0.59860242930602459</v>
      </c>
      <c r="D366" s="302">
        <f>SUM(B366:C366)</f>
        <v>1.4934733936342051</v>
      </c>
      <c r="E366" s="303"/>
      <c r="F366" s="302">
        <v>1.0896352301423857</v>
      </c>
      <c r="G366" s="302">
        <v>0.66260341164073444</v>
      </c>
      <c r="H366" s="302">
        <f>SUM(F366:G366)</f>
        <v>1.7522386417831202</v>
      </c>
      <c r="I366" s="303"/>
      <c r="J366" s="302">
        <v>1.1735900479600323</v>
      </c>
      <c r="K366" s="302">
        <v>0.75797708370354988</v>
      </c>
      <c r="L366" s="302">
        <f>SUM(J366:K366)</f>
        <v>1.9315671316635821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0.83781295389536081</v>
      </c>
      <c r="C367" s="302">
        <v>0.89263636126986945</v>
      </c>
      <c r="D367" s="302">
        <f t="shared" ref="D367:D374" si="121">SUM(B367:C367)</f>
        <v>1.7304493151652303</v>
      </c>
      <c r="E367" s="303"/>
      <c r="F367" s="302">
        <v>1.1291848878261228</v>
      </c>
      <c r="G367" s="302">
        <v>1.1419304005736071</v>
      </c>
      <c r="H367" s="302">
        <f t="shared" ref="H367:H374" si="122">SUM(F367:G367)</f>
        <v>2.2711152883997299</v>
      </c>
      <c r="I367" s="303"/>
      <c r="J367" s="302">
        <v>1.0989716842809341</v>
      </c>
      <c r="K367" s="302">
        <v>1.2173050890235222</v>
      </c>
      <c r="L367" s="302">
        <f t="shared" ref="L367:L374" si="123">SUM(J367:K367)</f>
        <v>2.3162767733044562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1.1401388323472945</v>
      </c>
      <c r="C368" s="302">
        <v>1.7369366099322421</v>
      </c>
      <c r="D368" s="302">
        <f t="shared" si="121"/>
        <v>2.8770754422795366</v>
      </c>
      <c r="E368" s="303"/>
      <c r="F368" s="302">
        <v>1.4395664724876587</v>
      </c>
      <c r="G368" s="302">
        <v>2.0233547388480146</v>
      </c>
      <c r="H368" s="302">
        <f t="shared" si="122"/>
        <v>3.4629212113356731</v>
      </c>
      <c r="I368" s="303"/>
      <c r="J368" s="302">
        <v>1.4093469599092434</v>
      </c>
      <c r="K368" s="302">
        <v>1.7647268896054755</v>
      </c>
      <c r="L368" s="302">
        <f t="shared" si="123"/>
        <v>3.1740738495147189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2.3970698792909433</v>
      </c>
      <c r="C369" s="302">
        <v>1.2889990064765173</v>
      </c>
      <c r="D369" s="302">
        <f t="shared" si="121"/>
        <v>3.6860688857674608</v>
      </c>
      <c r="E369" s="303"/>
      <c r="F369" s="302">
        <v>2.610963798935078</v>
      </c>
      <c r="G369" s="302">
        <v>1.5277459665368929</v>
      </c>
      <c r="H369" s="302">
        <f t="shared" si="122"/>
        <v>4.1387097654719707</v>
      </c>
      <c r="I369" s="303"/>
      <c r="J369" s="302">
        <v>2.4142510529130896</v>
      </c>
      <c r="K369" s="302">
        <v>1.6445140505521167</v>
      </c>
      <c r="L369" s="302">
        <f t="shared" si="123"/>
        <v>4.0587651034652064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0.31726892590044548</v>
      </c>
      <c r="C370" s="302">
        <v>1.0932622553433811</v>
      </c>
      <c r="D370" s="302">
        <f t="shared" si="121"/>
        <v>1.4105311812438266</v>
      </c>
      <c r="E370" s="303"/>
      <c r="F370" s="302">
        <v>0.38074394651914462</v>
      </c>
      <c r="G370" s="302">
        <v>0.92300526041053521</v>
      </c>
      <c r="H370" s="302">
        <f t="shared" si="122"/>
        <v>1.3037492069296799</v>
      </c>
      <c r="I370" s="303"/>
      <c r="J370" s="302">
        <v>0.4634784259172931</v>
      </c>
      <c r="K370" s="302">
        <v>0.81597334793422482</v>
      </c>
      <c r="L370" s="302">
        <f t="shared" si="123"/>
        <v>1.2794517738515179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1.049127543868273</v>
      </c>
      <c r="C371" s="302">
        <v>0.83240110082714891</v>
      </c>
      <c r="D371" s="302">
        <f t="shared" si="121"/>
        <v>1.8815286446954218</v>
      </c>
      <c r="E371" s="303"/>
      <c r="F371" s="302">
        <v>0.97296122032049726</v>
      </c>
      <c r="G371" s="302">
        <v>0.88587158552121836</v>
      </c>
      <c r="H371" s="302">
        <f t="shared" si="122"/>
        <v>1.8588328058417156</v>
      </c>
      <c r="I371" s="303"/>
      <c r="J371" s="302">
        <v>0.84932437826407903</v>
      </c>
      <c r="K371" s="302">
        <v>0.92151199834772446</v>
      </c>
      <c r="L371" s="302">
        <f t="shared" si="123"/>
        <v>1.7708363766118036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0.88774676567546373</v>
      </c>
      <c r="C372" s="302">
        <v>0.85996177044997735</v>
      </c>
      <c r="D372" s="302">
        <f t="shared" si="121"/>
        <v>1.7477085361254412</v>
      </c>
      <c r="E372" s="303"/>
      <c r="F372" s="302">
        <v>0.90351500405911067</v>
      </c>
      <c r="G372" s="302">
        <v>0.97458707137184186</v>
      </c>
      <c r="H372" s="302">
        <f t="shared" si="122"/>
        <v>1.8781020754309525</v>
      </c>
      <c r="I372" s="303"/>
      <c r="J372" s="302">
        <v>0.86344031111499653</v>
      </c>
      <c r="K372" s="302">
        <v>1.3363112348770956</v>
      </c>
      <c r="L372" s="302">
        <f t="shared" si="123"/>
        <v>2.199751545992092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2.67090686896614E-2</v>
      </c>
      <c r="C373" s="302">
        <v>0.17382519433417781</v>
      </c>
      <c r="D373" s="302">
        <f t="shared" si="121"/>
        <v>0.2005342630238392</v>
      </c>
      <c r="E373" s="303"/>
      <c r="F373" s="302">
        <v>2.6886952993994129E-2</v>
      </c>
      <c r="G373" s="302">
        <v>0.16123913222260972</v>
      </c>
      <c r="H373" s="302">
        <f t="shared" si="122"/>
        <v>0.18812608521660384</v>
      </c>
      <c r="I373" s="303"/>
      <c r="J373" s="302">
        <v>5.9136278260867058E-2</v>
      </c>
      <c r="K373" s="302">
        <v>0.14964590549799181</v>
      </c>
      <c r="L373" s="302">
        <f t="shared" si="123"/>
        <v>0.20878218375885887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0.6976145797154707</v>
      </c>
      <c r="C374" s="302">
        <v>1.3360157583495729</v>
      </c>
      <c r="D374" s="302">
        <f t="shared" si="121"/>
        <v>2.0336303380650436</v>
      </c>
      <c r="E374" s="303"/>
      <c r="F374" s="302">
        <v>0.65938081302151463</v>
      </c>
      <c r="G374" s="302">
        <v>1.2578241065690212</v>
      </c>
      <c r="H374" s="302">
        <f t="shared" si="122"/>
        <v>1.9172049195905358</v>
      </c>
      <c r="I374" s="303"/>
      <c r="J374" s="302">
        <v>0.38486508945808995</v>
      </c>
      <c r="K374" s="302">
        <v>1.0236301723797088</v>
      </c>
      <c r="L374" s="302">
        <f t="shared" si="123"/>
        <v>1.4084952618377988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8.2483595137110921</v>
      </c>
      <c r="C376" s="311">
        <f t="shared" ref="C376:D376" si="124">SUM(C366:C374)</f>
        <v>8.8126404862889132</v>
      </c>
      <c r="D376" s="311">
        <f t="shared" si="124"/>
        <v>17.061000000000003</v>
      </c>
      <c r="E376" s="311"/>
      <c r="F376" s="311">
        <f t="shared" ref="F376:H376" si="125">SUM(F366:F374)</f>
        <v>9.2128383263055085</v>
      </c>
      <c r="G376" s="311">
        <f t="shared" si="125"/>
        <v>9.5581616736944763</v>
      </c>
      <c r="H376" s="311">
        <f t="shared" si="125"/>
        <v>18.770999999999979</v>
      </c>
      <c r="I376" s="311"/>
      <c r="J376" s="311">
        <f t="shared" ref="J376:L376" si="126">SUM(J366:J374)</f>
        <v>8.7164042280786251</v>
      </c>
      <c r="K376" s="311">
        <f t="shared" si="126"/>
        <v>9.6315957719214111</v>
      </c>
      <c r="L376" s="311">
        <f t="shared" si="126"/>
        <v>18.348000000000038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0.91019523530709778</v>
      </c>
      <c r="C383" s="302">
        <v>0.65575808079130227</v>
      </c>
      <c r="D383" s="302">
        <f>SUM(B383:C383)</f>
        <v>1.5659533160984</v>
      </c>
      <c r="E383" s="303"/>
      <c r="F383" s="302">
        <v>0.94908295470232462</v>
      </c>
      <c r="G383" s="302">
        <v>0.99160929198128744</v>
      </c>
      <c r="H383" s="302">
        <f>SUM(F383:G383)</f>
        <v>1.9406922466836121</v>
      </c>
      <c r="I383" s="303"/>
      <c r="J383" s="302">
        <v>1.0031872531476811</v>
      </c>
      <c r="K383" s="302">
        <v>1.1563769696247941</v>
      </c>
      <c r="L383" s="302">
        <f>SUM(J383:K383)</f>
        <v>2.1595642227724752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2.0233272292601043</v>
      </c>
      <c r="C384" s="302">
        <v>1.1476500199948967</v>
      </c>
      <c r="D384" s="302">
        <f t="shared" ref="D384:D391" si="127">SUM(B384:C384)</f>
        <v>3.1709772492550012</v>
      </c>
      <c r="E384" s="303"/>
      <c r="F384" s="302">
        <v>2.0964506917766128</v>
      </c>
      <c r="G384" s="302">
        <v>1.2871449528230172</v>
      </c>
      <c r="H384" s="302">
        <f t="shared" ref="H384:H391" si="128">SUM(F384:G384)</f>
        <v>3.3835956445996302</v>
      </c>
      <c r="I384" s="303"/>
      <c r="J384" s="302">
        <v>2.1761986275834406</v>
      </c>
      <c r="K384" s="302">
        <v>1.4205830732063986</v>
      </c>
      <c r="L384" s="302">
        <f t="shared" ref="L384:L391" si="129">SUM(J384:K384)</f>
        <v>3.5967817007898395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1.3347405158832615</v>
      </c>
      <c r="C385" s="302">
        <v>0.67739454921102216</v>
      </c>
      <c r="D385" s="302">
        <f t="shared" si="127"/>
        <v>2.0121350650942835</v>
      </c>
      <c r="E385" s="303"/>
      <c r="F385" s="302">
        <v>1.2631012608888186</v>
      </c>
      <c r="G385" s="302">
        <v>0.78672573076891195</v>
      </c>
      <c r="H385" s="302">
        <f t="shared" si="128"/>
        <v>2.0498269916577305</v>
      </c>
      <c r="I385" s="303"/>
      <c r="J385" s="302">
        <v>1.3240630202729666</v>
      </c>
      <c r="K385" s="302">
        <v>0.82012239397072584</v>
      </c>
      <c r="L385" s="302">
        <f t="shared" si="129"/>
        <v>2.1441854142436925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2.6195490210648251</v>
      </c>
      <c r="C386" s="302">
        <v>0.68969412843387023</v>
      </c>
      <c r="D386" s="302">
        <f t="shared" si="127"/>
        <v>3.3092431494986956</v>
      </c>
      <c r="E386" s="303"/>
      <c r="F386" s="302">
        <v>2.1539396851190773</v>
      </c>
      <c r="G386" s="302">
        <v>0.5365096183732837</v>
      </c>
      <c r="H386" s="302">
        <f t="shared" si="128"/>
        <v>2.6904493034923611</v>
      </c>
      <c r="I386" s="303"/>
      <c r="J386" s="302">
        <v>1.8669267060866879</v>
      </c>
      <c r="K386" s="302">
        <v>0.62162518884608542</v>
      </c>
      <c r="L386" s="302">
        <f t="shared" si="129"/>
        <v>2.4885518949327734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0.2429512766940756</v>
      </c>
      <c r="C387" s="302">
        <v>0.5435854983456827</v>
      </c>
      <c r="D387" s="302">
        <f t="shared" si="127"/>
        <v>0.78653677503975827</v>
      </c>
      <c r="E387" s="303"/>
      <c r="F387" s="302">
        <v>0.24347639125523513</v>
      </c>
      <c r="G387" s="302">
        <v>0.56479907571103161</v>
      </c>
      <c r="H387" s="302">
        <f t="shared" si="128"/>
        <v>0.80827546696626673</v>
      </c>
      <c r="I387" s="303"/>
      <c r="J387" s="302">
        <v>0.33200421860831714</v>
      </c>
      <c r="K387" s="302">
        <v>0.61402905007585773</v>
      </c>
      <c r="L387" s="302">
        <f t="shared" si="129"/>
        <v>0.94603326868417481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4.737290776381057</v>
      </c>
      <c r="C388" s="302">
        <v>1.4350649281749603</v>
      </c>
      <c r="D388" s="302">
        <f t="shared" si="127"/>
        <v>6.1723557045560176</v>
      </c>
      <c r="E388" s="303"/>
      <c r="F388" s="302">
        <v>3.7710261042183992</v>
      </c>
      <c r="G388" s="302">
        <v>1.1656234040572337</v>
      </c>
      <c r="H388" s="302">
        <f t="shared" si="128"/>
        <v>4.9366495082756332</v>
      </c>
      <c r="I388" s="303"/>
      <c r="J388" s="302">
        <v>3.2073210537233696</v>
      </c>
      <c r="K388" s="302">
        <v>1.1842154533524227</v>
      </c>
      <c r="L388" s="302">
        <f t="shared" si="129"/>
        <v>4.3915365070757924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0.70242547560634483</v>
      </c>
      <c r="C389" s="302">
        <v>0.53306176189464138</v>
      </c>
      <c r="D389" s="302">
        <f t="shared" si="127"/>
        <v>1.2354872375009862</v>
      </c>
      <c r="E389" s="303"/>
      <c r="F389" s="302">
        <v>0.66644004977335747</v>
      </c>
      <c r="G389" s="302">
        <v>0.55108899077362439</v>
      </c>
      <c r="H389" s="302">
        <f t="shared" si="128"/>
        <v>1.2175290405469819</v>
      </c>
      <c r="I389" s="303"/>
      <c r="J389" s="302">
        <v>0.56996551609896984</v>
      </c>
      <c r="K389" s="302">
        <v>0.54416462351802197</v>
      </c>
      <c r="L389" s="302">
        <f t="shared" si="129"/>
        <v>1.1141301396169918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0.1707993186401926</v>
      </c>
      <c r="C390" s="302">
        <v>0.39208071415135498</v>
      </c>
      <c r="D390" s="302">
        <f t="shared" si="127"/>
        <v>0.56288003279154752</v>
      </c>
      <c r="E390" s="303"/>
      <c r="F390" s="302">
        <v>0.1474679636568238</v>
      </c>
      <c r="G390" s="302">
        <v>0.27246510721853362</v>
      </c>
      <c r="H390" s="302">
        <f t="shared" si="128"/>
        <v>0.41993307087535742</v>
      </c>
      <c r="I390" s="303"/>
      <c r="J390" s="302">
        <v>0.24151038425221691</v>
      </c>
      <c r="K390" s="302">
        <v>0.20999515948591146</v>
      </c>
      <c r="L390" s="302">
        <f t="shared" si="129"/>
        <v>0.45150554373812835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0.84138202275062912</v>
      </c>
      <c r="C391" s="302">
        <v>0.91904944741468075</v>
      </c>
      <c r="D391" s="302">
        <f t="shared" si="127"/>
        <v>1.7604314701653099</v>
      </c>
      <c r="E391" s="303"/>
      <c r="F391" s="302">
        <v>0.59192542700683959</v>
      </c>
      <c r="G391" s="302">
        <v>0.62112329989561887</v>
      </c>
      <c r="H391" s="302">
        <f t="shared" si="128"/>
        <v>1.2130487269024584</v>
      </c>
      <c r="I391" s="303"/>
      <c r="J391" s="302">
        <v>0.39937048535139608</v>
      </c>
      <c r="K391" s="302">
        <v>0.56034082279472963</v>
      </c>
      <c r="L391" s="302">
        <f t="shared" si="129"/>
        <v>0.95971130814612571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13.582660871587589</v>
      </c>
      <c r="C393" s="311">
        <f t="shared" ref="C393:D393" si="130">SUM(C383:C391)</f>
        <v>6.9933391284124111</v>
      </c>
      <c r="D393" s="311">
        <f t="shared" si="130"/>
        <v>20.576000000000001</v>
      </c>
      <c r="E393" s="311"/>
      <c r="F393" s="311">
        <f t="shared" ref="F393:H393" si="131">SUM(F383:F391)</f>
        <v>11.882910528397488</v>
      </c>
      <c r="G393" s="311">
        <f t="shared" si="131"/>
        <v>6.7770894716025438</v>
      </c>
      <c r="H393" s="311">
        <f t="shared" si="131"/>
        <v>18.660000000000029</v>
      </c>
      <c r="I393" s="311"/>
      <c r="J393" s="311">
        <f t="shared" ref="J393:L393" si="132">SUM(J383:J391)</f>
        <v>11.120547265125046</v>
      </c>
      <c r="K393" s="311">
        <f t="shared" si="132"/>
        <v>7.131452734874947</v>
      </c>
      <c r="L393" s="311">
        <f t="shared" si="132"/>
        <v>18.251999999999995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Lancashire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41.802577600965556</v>
      </c>
      <c r="C9" s="249">
        <f t="shared" ref="C9:D9" si="0">SUM(C26,C43,C60,C77,C94,C111,C128,C145,C162,C179,C196,C213,C230,C247,C264,C281,C298,C315,C332,C349,C366,C383)</f>
        <v>5.8860876935181174</v>
      </c>
      <c r="D9" s="249">
        <f t="shared" si="0"/>
        <v>10.392588117053915</v>
      </c>
      <c r="E9" s="249">
        <f>SUM(B9:D9)</f>
        <v>58.081253411537588</v>
      </c>
      <c r="F9" s="238"/>
      <c r="G9" s="249">
        <f>SUM(G26,G43,G60,G77,G94,G111,G128,G145,G162,G179,G196,G213,G230,G247,G264,G281,G298,G315,G332,G349,G366,G383)</f>
        <v>46.36943133377158</v>
      </c>
      <c r="H9" s="249">
        <f t="shared" ref="H9:I9" si="1">SUM(H26,H43,H60,H77,H94,H111,H128,H145,H162,H179,H196,H213,H230,H247,H264,H281,H298,H315,H332,H349,H366,H383)</f>
        <v>8.8564221719451073</v>
      </c>
      <c r="I9" s="249">
        <f t="shared" si="1"/>
        <v>11.457387443284103</v>
      </c>
      <c r="J9" s="249">
        <f>SUM(G9:I9)</f>
        <v>66.68324094900079</v>
      </c>
      <c r="K9" s="238"/>
      <c r="L9" s="249">
        <f>SUM(L26,L43,L60,L77,L94,L111,L128,L145,L162,L179,L196,L213,L230,L247,L264,L281,L298,L315,L332,L349,L366,L383)</f>
        <v>52.131678171184838</v>
      </c>
      <c r="M9" s="249">
        <f t="shared" ref="M9:N9" si="2">SUM(M26,M43,M60,M77,M94,M111,M128,M145,M162,M179,M196,M213,M230,M247,M264,M281,M298,M315,M332,M349,M366,M383)</f>
        <v>11.467506450321826</v>
      </c>
      <c r="N9" s="249">
        <f t="shared" si="2"/>
        <v>13.298584786339338</v>
      </c>
      <c r="O9" s="249">
        <f>SUM(L9:N9)</f>
        <v>76.897769407845999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96.631152770925425</v>
      </c>
      <c r="C10" s="249">
        <f t="shared" si="3"/>
        <v>23.306403155549226</v>
      </c>
      <c r="D10" s="249">
        <f t="shared" si="3"/>
        <v>13.46995480967084</v>
      </c>
      <c r="E10" s="249">
        <f t="shared" ref="E10:E17" si="4">SUM(B10:D10)</f>
        <v>133.4075107361455</v>
      </c>
      <c r="F10" s="238"/>
      <c r="G10" s="249">
        <f t="shared" ref="G10:I10" si="5">SUM(G27,G44,G61,G78,G95,G112,G129,G146,G163,G180,G197,G214,G231,G248,G265,G282,G299,G316,G333,G350,G367,G384)</f>
        <v>110.96447719957018</v>
      </c>
      <c r="H10" s="249">
        <f t="shared" si="5"/>
        <v>28.887903349781777</v>
      </c>
      <c r="I10" s="249">
        <f t="shared" si="5"/>
        <v>13.59053787902455</v>
      </c>
      <c r="J10" s="249">
        <f t="shared" ref="J10:J17" si="6">SUM(G10:I10)</f>
        <v>153.44291842837649</v>
      </c>
      <c r="K10" s="238"/>
      <c r="L10" s="249">
        <f t="shared" ref="L10:N10" si="7">SUM(L27,L44,L61,L78,L95,L112,L129,L146,L163,L180,L197,L214,L231,L248,L265,L282,L299,L316,L333,L350,L367,L384)</f>
        <v>135.95273757226059</v>
      </c>
      <c r="M10" s="249">
        <f t="shared" si="7"/>
        <v>37.517818511511692</v>
      </c>
      <c r="N10" s="249">
        <f t="shared" si="7"/>
        <v>14.038120822090164</v>
      </c>
      <c r="O10" s="249">
        <f t="shared" ref="O10:O17" si="8">SUM(L10:N10)</f>
        <v>187.50867690586244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52.600789093467043</v>
      </c>
      <c r="C11" s="249">
        <f t="shared" si="3"/>
        <v>14.334703516085257</v>
      </c>
      <c r="D11" s="249">
        <f t="shared" si="3"/>
        <v>8.7187869875260873</v>
      </c>
      <c r="E11" s="249">
        <f t="shared" si="4"/>
        <v>75.654279597078386</v>
      </c>
      <c r="F11" s="238"/>
      <c r="G11" s="249">
        <f t="shared" ref="G11:I11" si="9">SUM(G28,G45,G62,G79,G96,G113,G130,G147,G164,G181,G198,G215,G232,G249,G266,G283,G300,G317,G334,G351,G368,G385)</f>
        <v>58.931195873781562</v>
      </c>
      <c r="H11" s="249">
        <f t="shared" si="9"/>
        <v>17.286817350079559</v>
      </c>
      <c r="I11" s="249">
        <f t="shared" si="9"/>
        <v>8.5599957245602241</v>
      </c>
      <c r="J11" s="249">
        <f t="shared" si="6"/>
        <v>84.778008948421345</v>
      </c>
      <c r="K11" s="238"/>
      <c r="L11" s="249">
        <f t="shared" ref="L11:N11" si="10">SUM(L28,L45,L62,L79,L96,L113,L130,L147,L164,L181,L198,L215,L232,L249,L266,L283,L300,L317,L334,L351,L368,L385)</f>
        <v>61.235944349792803</v>
      </c>
      <c r="M11" s="249">
        <f t="shared" si="10"/>
        <v>18.777194907375019</v>
      </c>
      <c r="N11" s="249">
        <f t="shared" si="10"/>
        <v>9.1250181109677069</v>
      </c>
      <c r="O11" s="249">
        <f t="shared" si="8"/>
        <v>89.138157368135523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49.415901051150698</v>
      </c>
      <c r="C12" s="249">
        <f t="shared" si="3"/>
        <v>32.637172425597491</v>
      </c>
      <c r="D12" s="249">
        <f t="shared" si="3"/>
        <v>2.6583302597860072</v>
      </c>
      <c r="E12" s="249">
        <f t="shared" si="4"/>
        <v>84.711403736534194</v>
      </c>
      <c r="F12" s="238"/>
      <c r="G12" s="249">
        <f t="shared" ref="G12:I12" si="11">SUM(G29,G46,G63,G80,G97,G114,G131,G148,G165,G182,G199,G216,G233,G250,G267,G284,G301,G318,G335,G352,G369,G386)</f>
        <v>48.290301560553978</v>
      </c>
      <c r="H12" s="249">
        <f t="shared" si="11"/>
        <v>33.546281215060773</v>
      </c>
      <c r="I12" s="249">
        <f t="shared" si="11"/>
        <v>2.4794564910111401</v>
      </c>
      <c r="J12" s="249">
        <f t="shared" si="6"/>
        <v>84.316039266625879</v>
      </c>
      <c r="K12" s="238"/>
      <c r="L12" s="249">
        <f t="shared" ref="L12:N12" si="12">SUM(L29,L46,L63,L80,L97,L114,L131,L148,L165,L182,L199,L216,L233,L250,L267,L284,L301,L318,L335,L352,L369,L386)</f>
        <v>43.580102389855824</v>
      </c>
      <c r="M12" s="249">
        <f t="shared" si="12"/>
        <v>28.28968955992725</v>
      </c>
      <c r="N12" s="249">
        <f t="shared" si="12"/>
        <v>2.2466262410414459</v>
      </c>
      <c r="O12" s="249">
        <f t="shared" si="8"/>
        <v>74.116418190824518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48.308745097500029</v>
      </c>
      <c r="C13" s="249">
        <f t="shared" si="3"/>
        <v>7.2588100864699481</v>
      </c>
      <c r="D13" s="249">
        <f t="shared" si="3"/>
        <v>22.585055894943949</v>
      </c>
      <c r="E13" s="249">
        <f t="shared" si="4"/>
        <v>78.152611078913935</v>
      </c>
      <c r="F13" s="238"/>
      <c r="G13" s="249">
        <f t="shared" ref="G13:I13" si="13">SUM(G30,G47,G64,G81,G98,G115,G132,G149,G166,G183,G200,G217,G234,G251,G268,G285,G302,G319,G336,G353,G370,G387)</f>
        <v>41.829836479328009</v>
      </c>
      <c r="H13" s="249">
        <f t="shared" si="13"/>
        <v>6.3467156797690674</v>
      </c>
      <c r="I13" s="249">
        <f t="shared" si="13"/>
        <v>22.392514526927524</v>
      </c>
      <c r="J13" s="249">
        <f t="shared" si="6"/>
        <v>70.569066686024598</v>
      </c>
      <c r="K13" s="238"/>
      <c r="L13" s="249">
        <f t="shared" ref="L13:N13" si="14">SUM(L30,L47,L64,L81,L98,L115,L132,L149,L166,L183,L200,L217,L234,L251,L268,L285,L302,L319,L336,L353,L370,L387)</f>
        <v>35.364046229572438</v>
      </c>
      <c r="M13" s="249">
        <f t="shared" si="14"/>
        <v>7.3313733620927808</v>
      </c>
      <c r="N13" s="249">
        <f t="shared" si="14"/>
        <v>23.26405254323182</v>
      </c>
      <c r="O13" s="249">
        <f t="shared" si="8"/>
        <v>65.959472134897041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37.113709373072275</v>
      </c>
      <c r="C14" s="249">
        <f t="shared" si="3"/>
        <v>33.545246286069776</v>
      </c>
      <c r="D14" s="249">
        <f t="shared" si="3"/>
        <v>6.4719117319985742</v>
      </c>
      <c r="E14" s="249">
        <f t="shared" si="4"/>
        <v>77.130867391140626</v>
      </c>
      <c r="F14" s="238"/>
      <c r="G14" s="249">
        <f t="shared" ref="G14:I14" si="15">SUM(G31,G48,G65,G82,G99,G116,G133,G150,G167,G184,G201,G218,G235,G252,G269,G286,G303,G320,G337,G354,G371,G388)</f>
        <v>34.650567262803683</v>
      </c>
      <c r="H14" s="249">
        <f t="shared" si="15"/>
        <v>32.656927233406194</v>
      </c>
      <c r="I14" s="249">
        <f t="shared" si="15"/>
        <v>7.1553684331901621</v>
      </c>
      <c r="J14" s="249">
        <f t="shared" si="6"/>
        <v>74.462862929400032</v>
      </c>
      <c r="K14" s="238"/>
      <c r="L14" s="249">
        <f t="shared" ref="L14:N14" si="16">SUM(L31,L48,L65,L82,L99,L116,L133,L150,L167,L184,L201,L218,L235,L252,L269,L286,L303,L320,L337,L354,L371,L388)</f>
        <v>44.047444402301515</v>
      </c>
      <c r="M14" s="249">
        <f t="shared" si="16"/>
        <v>37.919133222521168</v>
      </c>
      <c r="N14" s="249">
        <f t="shared" si="16"/>
        <v>8.2814240120484008</v>
      </c>
      <c r="O14" s="249">
        <f t="shared" si="8"/>
        <v>90.248001636871095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27.142880900934689</v>
      </c>
      <c r="C15" s="249">
        <f t="shared" si="3"/>
        <v>37.465039589917922</v>
      </c>
      <c r="D15" s="249">
        <f t="shared" si="3"/>
        <v>4.0642733629594838</v>
      </c>
      <c r="E15" s="249">
        <f t="shared" si="4"/>
        <v>68.67219385381209</v>
      </c>
      <c r="F15" s="238"/>
      <c r="G15" s="249">
        <f t="shared" ref="G15:I15" si="17">SUM(G32,G49,G66,G83,G100,G117,G134,G151,G168,G185,G202,G219,G236,G253,G270,G287,G304,G321,G338,G355,G372,G389)</f>
        <v>25.054725951409576</v>
      </c>
      <c r="H15" s="249">
        <f t="shared" si="17"/>
        <v>40.311475028685592</v>
      </c>
      <c r="I15" s="249">
        <f t="shared" si="17"/>
        <v>3.2333472284418581</v>
      </c>
      <c r="J15" s="249">
        <f t="shared" si="6"/>
        <v>68.59954820853703</v>
      </c>
      <c r="K15" s="238"/>
      <c r="L15" s="249">
        <f t="shared" ref="L15:N15" si="18">SUM(L32,L49,L66,L83,L100,L117,L134,L151,L168,L185,L202,L219,L236,L253,L270,L287,L304,L321,L338,L355,L372,L389)</f>
        <v>25.753797311125023</v>
      </c>
      <c r="M15" s="249">
        <f t="shared" si="18"/>
        <v>41.336869326553021</v>
      </c>
      <c r="N15" s="249">
        <f t="shared" si="18"/>
        <v>2.6878846473998967</v>
      </c>
      <c r="O15" s="249">
        <f t="shared" si="8"/>
        <v>69.778551285077938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37.943904247427049</v>
      </c>
      <c r="C16" s="249">
        <f t="shared" si="3"/>
        <v>5.8720343236112145</v>
      </c>
      <c r="D16" s="249">
        <f t="shared" si="3"/>
        <v>6.2026764241156789</v>
      </c>
      <c r="E16" s="249">
        <f t="shared" si="4"/>
        <v>50.018614995153946</v>
      </c>
      <c r="F16" s="238"/>
      <c r="G16" s="249">
        <f t="shared" ref="G16:I16" si="19">SUM(G33,G50,G67,G84,G101,G118,G135,G152,G169,G186,G203,G220,G237,G254,G271,G288,G305,G322,G339,G356,G373,G390)</f>
        <v>34.135151794631021</v>
      </c>
      <c r="H16" s="249">
        <f t="shared" si="19"/>
        <v>6.5161879237800431</v>
      </c>
      <c r="I16" s="249">
        <f t="shared" si="19"/>
        <v>7.282630842441578</v>
      </c>
      <c r="J16" s="249">
        <f t="shared" si="6"/>
        <v>47.933970560852643</v>
      </c>
      <c r="K16" s="238"/>
      <c r="L16" s="249">
        <f t="shared" ref="L16:N16" si="20">SUM(L33,L50,L67,L84,L101,L118,L135,L152,L169,L186,L203,L220,L237,L254,L271,L288,L305,L322,L339,L356,L373,L390)</f>
        <v>33.382804158125175</v>
      </c>
      <c r="M16" s="249">
        <f t="shared" si="20"/>
        <v>8.3215340488506495</v>
      </c>
      <c r="N16" s="249">
        <f t="shared" si="20"/>
        <v>8.9058494990888359</v>
      </c>
      <c r="O16" s="249">
        <f t="shared" si="8"/>
        <v>50.610187706064664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36.838419836312625</v>
      </c>
      <c r="C17" s="249">
        <f t="shared" si="3"/>
        <v>38.883880790304396</v>
      </c>
      <c r="D17" s="249">
        <f t="shared" si="3"/>
        <v>5.4559645730670745</v>
      </c>
      <c r="E17" s="249">
        <f t="shared" si="4"/>
        <v>81.178265199684105</v>
      </c>
      <c r="F17" s="238"/>
      <c r="G17" s="249">
        <f t="shared" ref="G17:I17" si="21">SUM(G34,G51,G68,G85,G102,G119,G136,G153,G170,G187,G204,G221,G238,G255,G272,G289,G306,G323,G340,G357,G374,G391)</f>
        <v>30.881043647403725</v>
      </c>
      <c r="H17" s="249">
        <f t="shared" si="21"/>
        <v>35.504481930857466</v>
      </c>
      <c r="I17" s="249">
        <f t="shared" si="21"/>
        <v>4.8398184444997474</v>
      </c>
      <c r="J17" s="249">
        <f t="shared" si="6"/>
        <v>71.225344022760936</v>
      </c>
      <c r="K17" s="238"/>
      <c r="L17" s="249">
        <f t="shared" ref="L17:N17" si="22">SUM(L34,L51,L68,L85,L102,L119,L136,L153,L170,L187,L204,L221,L238,L255,L272,L289,L306,L323,L340,L357,L374,L391)</f>
        <v>29.99108880930175</v>
      </c>
      <c r="M17" s="249">
        <f t="shared" si="22"/>
        <v>32.059256258652219</v>
      </c>
      <c r="N17" s="249">
        <f t="shared" si="22"/>
        <v>6.4414202964666147</v>
      </c>
      <c r="O17" s="249">
        <f t="shared" si="8"/>
        <v>68.491765364420587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427.79807997175533</v>
      </c>
      <c r="C19" s="247">
        <f t="shared" ref="C19:O19" si="23">SUM(C9:C17)</f>
        <v>199.18937786712337</v>
      </c>
      <c r="D19" s="247">
        <f t="shared" si="23"/>
        <v>80.019542161121606</v>
      </c>
      <c r="E19" s="247">
        <f t="shared" si="23"/>
        <v>707.0070000000004</v>
      </c>
      <c r="F19" s="247"/>
      <c r="G19" s="247">
        <f t="shared" si="23"/>
        <v>431.10673110325337</v>
      </c>
      <c r="H19" s="247">
        <f t="shared" si="23"/>
        <v>209.91321188336559</v>
      </c>
      <c r="I19" s="247">
        <f t="shared" si="23"/>
        <v>80.991057013380882</v>
      </c>
      <c r="J19" s="247">
        <f t="shared" si="23"/>
        <v>722.01099999999985</v>
      </c>
      <c r="K19" s="247"/>
      <c r="L19" s="247">
        <f t="shared" si="23"/>
        <v>461.43964339351993</v>
      </c>
      <c r="M19" s="247">
        <f t="shared" si="23"/>
        <v>223.02037564780565</v>
      </c>
      <c r="N19" s="247">
        <f t="shared" si="23"/>
        <v>88.28898095867423</v>
      </c>
      <c r="O19" s="247">
        <f t="shared" si="23"/>
        <v>772.7489999999998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0.27058805383144413</v>
      </c>
      <c r="C26" s="302">
        <v>1.4050129001534099E-2</v>
      </c>
      <c r="D26" s="302">
        <v>8.6672851919337143E-2</v>
      </c>
      <c r="E26" s="302">
        <f>SUM(B26:D26)</f>
        <v>0.37131103475231536</v>
      </c>
      <c r="F26" s="303"/>
      <c r="G26" s="302">
        <v>0.46436305645506182</v>
      </c>
      <c r="H26" s="302">
        <v>1.5364129048177841E-2</v>
      </c>
      <c r="I26" s="302">
        <v>8.4704041356074095E-2</v>
      </c>
      <c r="J26" s="302">
        <f>SUM(G26:I26)</f>
        <v>0.56443122685931379</v>
      </c>
      <c r="K26" s="303"/>
      <c r="L26" s="302">
        <v>0.7134545915977446</v>
      </c>
      <c r="M26" s="302">
        <v>1.4680788660023114E-2</v>
      </c>
      <c r="N26" s="302">
        <v>9.2586039125753458E-2</v>
      </c>
      <c r="O26" s="302">
        <f>SUM(L26:N26)</f>
        <v>0.82072141938352117</v>
      </c>
    </row>
    <row r="27" spans="1:15" s="236" customFormat="1" x14ac:dyDescent="0.2">
      <c r="A27" s="237" t="str">
        <f>name!E$5</f>
        <v>Professional occupations</v>
      </c>
      <c r="B27" s="302">
        <v>0.15280563986829787</v>
      </c>
      <c r="C27" s="302">
        <v>1.2701224693813681E-2</v>
      </c>
      <c r="D27" s="302">
        <v>4.9300361120542695E-2</v>
      </c>
      <c r="E27" s="302">
        <f t="shared" ref="E27:E34" si="24">SUM(B27:D27)</f>
        <v>0.21480722568265426</v>
      </c>
      <c r="F27" s="303"/>
      <c r="G27" s="302">
        <v>0.317392768521296</v>
      </c>
      <c r="H27" s="302">
        <v>1.2856491296042969E-2</v>
      </c>
      <c r="I27" s="302">
        <v>7.4762097644805417E-2</v>
      </c>
      <c r="J27" s="302">
        <f t="shared" ref="J27:J34" si="25">SUM(G27:I27)</f>
        <v>0.40501135746214439</v>
      </c>
      <c r="K27" s="303"/>
      <c r="L27" s="302">
        <v>0.51742139146366706</v>
      </c>
      <c r="M27" s="302">
        <v>1.273648930657036E-2</v>
      </c>
      <c r="N27" s="302">
        <v>8.2090237584726208E-2</v>
      </c>
      <c r="O27" s="302">
        <f t="shared" ref="O27:O34" si="26">SUM(L27:N27)</f>
        <v>0.61224811835496362</v>
      </c>
    </row>
    <row r="28" spans="1:15" s="236" customFormat="1" x14ac:dyDescent="0.2">
      <c r="A28" s="237" t="str">
        <f>name!E$6</f>
        <v>Associate professional occupations</v>
      </c>
      <c r="B28" s="302">
        <v>9.808007746547108E-2</v>
      </c>
      <c r="C28" s="302">
        <v>1.3412713211411034E-2</v>
      </c>
      <c r="D28" s="302">
        <v>2.8170877974859301E-2</v>
      </c>
      <c r="E28" s="302">
        <f t="shared" si="24"/>
        <v>0.1396636686517414</v>
      </c>
      <c r="F28" s="303"/>
      <c r="G28" s="302">
        <v>0.17516378705207841</v>
      </c>
      <c r="H28" s="302">
        <v>1.1538908455065208E-2</v>
      </c>
      <c r="I28" s="302">
        <v>3.5762903831995901E-2</v>
      </c>
      <c r="J28" s="302">
        <f t="shared" si="25"/>
        <v>0.22246559933913954</v>
      </c>
      <c r="K28" s="303"/>
      <c r="L28" s="302">
        <v>0.20038830742715669</v>
      </c>
      <c r="M28" s="302">
        <v>9.6569125231720249E-3</v>
      </c>
      <c r="N28" s="302">
        <v>4.1014832116037681E-2</v>
      </c>
      <c r="O28" s="302">
        <f t="shared" si="26"/>
        <v>0.25106005206636639</v>
      </c>
    </row>
    <row r="29" spans="1:15" s="236" customFormat="1" x14ac:dyDescent="0.2">
      <c r="A29" s="237" t="str">
        <f>name!E$7</f>
        <v>Administrative and secretarial occupations</v>
      </c>
      <c r="B29" s="302">
        <v>0.1717902896188051</v>
      </c>
      <c r="C29" s="302">
        <v>0.10947861367254956</v>
      </c>
      <c r="D29" s="302">
        <v>2.9707197186619537E-2</v>
      </c>
      <c r="E29" s="302">
        <f t="shared" si="24"/>
        <v>0.31097610047797419</v>
      </c>
      <c r="F29" s="303"/>
      <c r="G29" s="302">
        <v>0.22371004395922869</v>
      </c>
      <c r="H29" s="302">
        <v>8.1227102158896877E-2</v>
      </c>
      <c r="I29" s="302">
        <v>2.2846349438266671E-2</v>
      </c>
      <c r="J29" s="302">
        <f t="shared" si="25"/>
        <v>0.32778349555639225</v>
      </c>
      <c r="K29" s="303"/>
      <c r="L29" s="302">
        <v>0.19109635177614501</v>
      </c>
      <c r="M29" s="302">
        <v>5.6079772538743508E-2</v>
      </c>
      <c r="N29" s="302">
        <v>1.7824434948857621E-2</v>
      </c>
      <c r="O29" s="302">
        <f t="shared" si="26"/>
        <v>0.2650005592637461</v>
      </c>
    </row>
    <row r="30" spans="1:15" s="236" customFormat="1" x14ac:dyDescent="0.2">
      <c r="A30" s="237" t="str">
        <f>name!E$8</f>
        <v>Skilled trades occupations</v>
      </c>
      <c r="B30" s="302">
        <v>1.2078062351619923</v>
      </c>
      <c r="C30" s="302">
        <v>7.0018016678169134E-2</v>
      </c>
      <c r="D30" s="302">
        <v>3.0189269550152171</v>
      </c>
      <c r="E30" s="302">
        <f t="shared" si="24"/>
        <v>4.2967512068553786</v>
      </c>
      <c r="F30" s="303"/>
      <c r="G30" s="302">
        <v>1.7185916243445942</v>
      </c>
      <c r="H30" s="302">
        <v>4.002805117737919E-2</v>
      </c>
      <c r="I30" s="302">
        <v>2.8691206003957914</v>
      </c>
      <c r="J30" s="302">
        <f>SUM(G30:I30)</f>
        <v>4.6277402759177644</v>
      </c>
      <c r="K30" s="303"/>
      <c r="L30" s="302">
        <v>1.8989310530544734</v>
      </c>
      <c r="M30" s="302">
        <v>6.1681400893141961E-2</v>
      </c>
      <c r="N30" s="302">
        <v>2.6259710707262376</v>
      </c>
      <c r="O30" s="302">
        <f t="shared" si="26"/>
        <v>4.5865835246738529</v>
      </c>
    </row>
    <row r="31" spans="1:15" s="236" customFormat="1" x14ac:dyDescent="0.2">
      <c r="A31" s="237" t="str">
        <f>name!E$9</f>
        <v>Caring, leisure and other service occupations</v>
      </c>
      <c r="B31" s="302">
        <v>8.4653789450424913E-2</v>
      </c>
      <c r="C31" s="302">
        <v>2.4112975251279881E-2</v>
      </c>
      <c r="D31" s="302">
        <v>8.6197878293049493E-2</v>
      </c>
      <c r="E31" s="302">
        <f t="shared" si="24"/>
        <v>0.1949646429947543</v>
      </c>
      <c r="F31" s="303"/>
      <c r="G31" s="302">
        <v>9.888961058884628E-2</v>
      </c>
      <c r="H31" s="302">
        <v>1.7969999343613794E-2</v>
      </c>
      <c r="I31" s="302">
        <v>7.7477811199967508E-2</v>
      </c>
      <c r="J31" s="302">
        <f t="shared" si="25"/>
        <v>0.19433742113242758</v>
      </c>
      <c r="K31" s="303"/>
      <c r="L31" s="302">
        <v>9.8816401473809656E-2</v>
      </c>
      <c r="M31" s="302">
        <v>1.3569316442641938E-2</v>
      </c>
      <c r="N31" s="302">
        <v>0.11449889233415279</v>
      </c>
      <c r="O31" s="302">
        <f t="shared" si="26"/>
        <v>0.22688461025060438</v>
      </c>
    </row>
    <row r="32" spans="1:15" s="236" customFormat="1" x14ac:dyDescent="0.2">
      <c r="A32" s="237" t="str">
        <f>name!E$10</f>
        <v>Sales and customer service occupations</v>
      </c>
      <c r="B32" s="302">
        <v>5.3548737056491526E-2</v>
      </c>
      <c r="C32" s="302">
        <v>1.1715987941051217E-2</v>
      </c>
      <c r="D32" s="302">
        <v>3.125906793899489E-2</v>
      </c>
      <c r="E32" s="302">
        <f t="shared" si="24"/>
        <v>9.6523792936537622E-2</v>
      </c>
      <c r="F32" s="303"/>
      <c r="G32" s="302">
        <v>7.5626278383800177E-2</v>
      </c>
      <c r="H32" s="302">
        <v>8.9109039367902092E-3</v>
      </c>
      <c r="I32" s="302">
        <v>2.1835235888180787E-2</v>
      </c>
      <c r="J32" s="302">
        <f t="shared" si="25"/>
        <v>0.10637241820877118</v>
      </c>
      <c r="K32" s="303"/>
      <c r="L32" s="302">
        <v>9.6180445776336859E-2</v>
      </c>
      <c r="M32" s="302">
        <v>8.0889178217536349E-3</v>
      </c>
      <c r="N32" s="302">
        <v>1.5412237887311908E-2</v>
      </c>
      <c r="O32" s="302">
        <f t="shared" si="26"/>
        <v>0.11968160148540241</v>
      </c>
    </row>
    <row r="33" spans="1:15" s="236" customFormat="1" x14ac:dyDescent="0.2">
      <c r="A33" s="237" t="str">
        <f>name!E$11</f>
        <v>Process, plant and machine operatives</v>
      </c>
      <c r="B33" s="302">
        <v>9.2364128629088105E-2</v>
      </c>
      <c r="C33" s="302">
        <v>6.6042921535069878E-3</v>
      </c>
      <c r="D33" s="302">
        <v>6.4884686026313587E-2</v>
      </c>
      <c r="E33" s="302">
        <f t="shared" si="24"/>
        <v>0.16385310680890869</v>
      </c>
      <c r="F33" s="303"/>
      <c r="G33" s="302">
        <v>0.10053440839646254</v>
      </c>
      <c r="H33" s="302">
        <v>5.7396835961297738E-3</v>
      </c>
      <c r="I33" s="302">
        <v>8.0629434253491991E-2</v>
      </c>
      <c r="J33" s="302">
        <f t="shared" si="25"/>
        <v>0.18690352624608431</v>
      </c>
      <c r="K33" s="303"/>
      <c r="L33" s="302">
        <v>4.9939569488771249E-2</v>
      </c>
      <c r="M33" s="302">
        <v>1.3383460266504823E-2</v>
      </c>
      <c r="N33" s="302">
        <v>0.10162913472805574</v>
      </c>
      <c r="O33" s="302">
        <f t="shared" si="26"/>
        <v>0.1649521644833318</v>
      </c>
    </row>
    <row r="34" spans="1:15" s="236" customFormat="1" x14ac:dyDescent="0.2">
      <c r="A34" s="237" t="str">
        <f>name!E$12</f>
        <v>Elementary occupations</v>
      </c>
      <c r="B34" s="302">
        <v>0.21136810080327931</v>
      </c>
      <c r="C34" s="302">
        <v>4.906384034740089E-2</v>
      </c>
      <c r="D34" s="302">
        <v>0.60371727968907085</v>
      </c>
      <c r="E34" s="302">
        <f t="shared" si="24"/>
        <v>0.86414922083975099</v>
      </c>
      <c r="F34" s="303"/>
      <c r="G34" s="302">
        <v>0.21228775531131885</v>
      </c>
      <c r="H34" s="302">
        <v>3.6583773488039623E-2</v>
      </c>
      <c r="I34" s="302">
        <v>0.529083150478598</v>
      </c>
      <c r="J34" s="302">
        <f t="shared" si="25"/>
        <v>0.77795467927795647</v>
      </c>
      <c r="K34" s="303"/>
      <c r="L34" s="302">
        <v>0.1132225907985412</v>
      </c>
      <c r="M34" s="302">
        <v>2.8249951358097606E-2</v>
      </c>
      <c r="N34" s="302">
        <v>0.617395407881563</v>
      </c>
      <c r="O34" s="302">
        <f t="shared" si="26"/>
        <v>0.75886795003820184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2.3430050518852941</v>
      </c>
      <c r="C36" s="311">
        <f t="shared" ref="C36:O36" si="27">SUM(C26:C34)</f>
        <v>0.31115779295071649</v>
      </c>
      <c r="D36" s="311">
        <f t="shared" si="27"/>
        <v>3.9988371551640052</v>
      </c>
      <c r="E36" s="311">
        <f t="shared" si="27"/>
        <v>6.6530000000000147</v>
      </c>
      <c r="F36" s="311"/>
      <c r="G36" s="311">
        <f t="shared" si="27"/>
        <v>3.3865593330126873</v>
      </c>
      <c r="H36" s="311">
        <f t="shared" si="27"/>
        <v>0.23021904250013547</v>
      </c>
      <c r="I36" s="311">
        <f t="shared" si="27"/>
        <v>3.7962216244871718</v>
      </c>
      <c r="J36" s="311">
        <f t="shared" si="27"/>
        <v>7.412999999999994</v>
      </c>
      <c r="K36" s="311"/>
      <c r="L36" s="311">
        <f t="shared" si="27"/>
        <v>3.8794507028566456</v>
      </c>
      <c r="M36" s="311">
        <f t="shared" si="27"/>
        <v>0.218127009810649</v>
      </c>
      <c r="N36" s="311">
        <f t="shared" si="27"/>
        <v>3.7084222873326964</v>
      </c>
      <c r="O36" s="311">
        <f t="shared" si="27"/>
        <v>7.8059999999999903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5.5108751660960159E-2</v>
      </c>
      <c r="C43" s="302">
        <v>5.7198246125504204E-4</v>
      </c>
      <c r="D43" s="302">
        <v>5.3099606042573691E-5</v>
      </c>
      <c r="E43" s="302">
        <f>SUM(B43:D43)</f>
        <v>5.573383372825777E-2</v>
      </c>
      <c r="F43" s="303"/>
      <c r="G43" s="302">
        <v>4.3808306581437036E-2</v>
      </c>
      <c r="H43" s="302">
        <v>8.6268918447950039E-4</v>
      </c>
      <c r="I43" s="302">
        <v>0</v>
      </c>
      <c r="J43" s="302">
        <f>SUM(G43:I43)</f>
        <v>4.4670995765916537E-2</v>
      </c>
      <c r="K43" s="303"/>
      <c r="L43" s="302">
        <v>2.9803022245478795E-2</v>
      </c>
      <c r="M43" s="302">
        <v>6.6890548614202726E-4</v>
      </c>
      <c r="N43" s="302">
        <v>0</v>
      </c>
      <c r="O43" s="302">
        <f>SUM(L43:N43)</f>
        <v>3.0471927731620822E-2</v>
      </c>
    </row>
    <row r="44" spans="1:15" s="236" customFormat="1" x14ac:dyDescent="0.2">
      <c r="A44" s="237" t="str">
        <f>name!E$5</f>
        <v>Professional occupations</v>
      </c>
      <c r="B44" s="302">
        <v>7.311623076206944E-2</v>
      </c>
      <c r="C44" s="302">
        <v>2.2965316817226836E-3</v>
      </c>
      <c r="D44" s="302">
        <v>2.7647540524649065E-5</v>
      </c>
      <c r="E44" s="302">
        <f t="shared" ref="E44:E51" si="28">SUM(B44:D44)</f>
        <v>7.5440409984316767E-2</v>
      </c>
      <c r="F44" s="303"/>
      <c r="G44" s="302">
        <v>6.7773334936688467E-2</v>
      </c>
      <c r="H44" s="302">
        <v>3.5538511687932734E-3</v>
      </c>
      <c r="I44" s="302">
        <v>0</v>
      </c>
      <c r="J44" s="302">
        <f t="shared" ref="J44:J46" si="29">SUM(G44:I44)</f>
        <v>7.1327186105481735E-2</v>
      </c>
      <c r="K44" s="303"/>
      <c r="L44" s="302">
        <v>4.2116777236709084E-2</v>
      </c>
      <c r="M44" s="302">
        <v>2.8052080769022814E-3</v>
      </c>
      <c r="N44" s="302">
        <v>0</v>
      </c>
      <c r="O44" s="302">
        <f t="shared" ref="O44:O51" si="30">SUM(L44:N44)</f>
        <v>4.4921985313611364E-2</v>
      </c>
    </row>
    <row r="45" spans="1:15" s="236" customFormat="1" x14ac:dyDescent="0.2">
      <c r="A45" s="237" t="str">
        <f>name!E$6</f>
        <v>Associate professional occupations</v>
      </c>
      <c r="B45" s="302">
        <v>7.76522371725544E-2</v>
      </c>
      <c r="C45" s="302">
        <v>8.2780735636744506E-4</v>
      </c>
      <c r="D45" s="302">
        <v>4.083086390014354E-5</v>
      </c>
      <c r="E45" s="302">
        <f t="shared" si="28"/>
        <v>7.8520875392821987E-2</v>
      </c>
      <c r="F45" s="303"/>
      <c r="G45" s="302">
        <v>6.4672685838109117E-2</v>
      </c>
      <c r="H45" s="302">
        <v>1.0896028703897985E-3</v>
      </c>
      <c r="I45" s="302">
        <v>0</v>
      </c>
      <c r="J45" s="302">
        <f t="shared" si="29"/>
        <v>6.5762288708498914E-2</v>
      </c>
      <c r="K45" s="303"/>
      <c r="L45" s="302">
        <v>4.2656494168786634E-2</v>
      </c>
      <c r="M45" s="302">
        <v>7.0104121921657047E-4</v>
      </c>
      <c r="N45" s="302">
        <v>0</v>
      </c>
      <c r="O45" s="302">
        <f t="shared" si="30"/>
        <v>4.3357535388003202E-2</v>
      </c>
    </row>
    <row r="46" spans="1:15" s="236" customFormat="1" x14ac:dyDescent="0.2">
      <c r="A46" s="237" t="str">
        <f>name!E$7</f>
        <v>Administrative and secretarial occupations</v>
      </c>
      <c r="B46" s="302">
        <v>2.151380811610671E-2</v>
      </c>
      <c r="C46" s="302">
        <v>2.3617944982965247E-3</v>
      </c>
      <c r="D46" s="302">
        <v>1.0248971500496001E-4</v>
      </c>
      <c r="E46" s="302">
        <f t="shared" si="28"/>
        <v>2.3978092329408195E-2</v>
      </c>
      <c r="F46" s="303"/>
      <c r="G46" s="302">
        <v>1.6249783966820509E-2</v>
      </c>
      <c r="H46" s="302">
        <v>2.8886202926572723E-3</v>
      </c>
      <c r="I46" s="302">
        <v>0</v>
      </c>
      <c r="J46" s="302">
        <f t="shared" si="29"/>
        <v>1.9138404259477781E-2</v>
      </c>
      <c r="K46" s="303"/>
      <c r="L46" s="302">
        <v>9.4410578347962557E-3</v>
      </c>
      <c r="M46" s="302">
        <v>1.1611463271558331E-3</v>
      </c>
      <c r="N46" s="302">
        <v>0</v>
      </c>
      <c r="O46" s="302">
        <f t="shared" si="30"/>
        <v>1.0602204161952089E-2</v>
      </c>
    </row>
    <row r="47" spans="1:15" s="236" customFormat="1" x14ac:dyDescent="0.2">
      <c r="A47" s="237" t="str">
        <f>name!E$8</f>
        <v>Skilled trades occupations</v>
      </c>
      <c r="B47" s="302">
        <v>0.10780109386025429</v>
      </c>
      <c r="C47" s="302">
        <v>9.4133522213204048E-4</v>
      </c>
      <c r="D47" s="302">
        <v>5.8586811215399496E-6</v>
      </c>
      <c r="E47" s="302">
        <f t="shared" si="28"/>
        <v>0.10874828776350787</v>
      </c>
      <c r="F47" s="303"/>
      <c r="G47" s="302">
        <v>6.136974443161089E-2</v>
      </c>
      <c r="H47" s="302">
        <v>6.7388925770456808E-4</v>
      </c>
      <c r="I47" s="302">
        <v>0</v>
      </c>
      <c r="J47" s="302">
        <f>SUM(G47:I47)</f>
        <v>6.204363368931546E-2</v>
      </c>
      <c r="K47" s="303"/>
      <c r="L47" s="302">
        <v>2.8923172546804227E-2</v>
      </c>
      <c r="M47" s="302">
        <v>5.436830342964294E-4</v>
      </c>
      <c r="N47" s="302">
        <v>0</v>
      </c>
      <c r="O47" s="302">
        <f t="shared" si="30"/>
        <v>2.9466855581100657E-2</v>
      </c>
    </row>
    <row r="48" spans="1:15" s="236" customFormat="1" x14ac:dyDescent="0.2">
      <c r="A48" s="237" t="str">
        <f>name!E$9</f>
        <v>Caring, leisure and other service occupations</v>
      </c>
      <c r="B48" s="302">
        <v>1.0582870978450773E-2</v>
      </c>
      <c r="C48" s="302">
        <v>1.3311511326947454E-3</v>
      </c>
      <c r="D48" s="302">
        <v>1.3438392136049783E-5</v>
      </c>
      <c r="E48" s="302">
        <f t="shared" si="28"/>
        <v>1.1927460503281568E-2</v>
      </c>
      <c r="F48" s="303"/>
      <c r="G48" s="302">
        <v>7.8248608934486895E-3</v>
      </c>
      <c r="H48" s="302">
        <v>1.4374641346455131E-3</v>
      </c>
      <c r="I48" s="302">
        <v>0</v>
      </c>
      <c r="J48" s="302">
        <f t="shared" ref="J48:J51" si="31">SUM(G48:I48)</f>
        <v>9.2623250280942024E-3</v>
      </c>
      <c r="K48" s="303"/>
      <c r="L48" s="302">
        <v>6.0072393650503634E-3</v>
      </c>
      <c r="M48" s="302">
        <v>1.1705444494973811E-3</v>
      </c>
      <c r="N48" s="302">
        <v>0</v>
      </c>
      <c r="O48" s="302">
        <f t="shared" si="30"/>
        <v>7.1777838145477444E-3</v>
      </c>
    </row>
    <row r="49" spans="1:15" s="236" customFormat="1" x14ac:dyDescent="0.2">
      <c r="A49" s="237" t="str">
        <f>name!E$10</f>
        <v>Sales and customer service occupations</v>
      </c>
      <c r="B49" s="302">
        <v>8.907598746458906E-3</v>
      </c>
      <c r="C49" s="302">
        <v>1.8487759528087457E-3</v>
      </c>
      <c r="D49" s="302">
        <v>2.2284197928492124E-5</v>
      </c>
      <c r="E49" s="302">
        <f t="shared" si="28"/>
        <v>1.0778658897196144E-2</v>
      </c>
      <c r="F49" s="303"/>
      <c r="G49" s="302">
        <v>6.0698774167076783E-3</v>
      </c>
      <c r="H49" s="302">
        <v>1.9003622359728132E-3</v>
      </c>
      <c r="I49" s="302">
        <v>0</v>
      </c>
      <c r="J49" s="302">
        <f t="shared" si="31"/>
        <v>7.9702396526804917E-3</v>
      </c>
      <c r="K49" s="303"/>
      <c r="L49" s="302">
        <v>3.1489343178099051E-3</v>
      </c>
      <c r="M49" s="302">
        <v>1.1125466224357887E-3</v>
      </c>
      <c r="N49" s="302">
        <v>0</v>
      </c>
      <c r="O49" s="302">
        <f t="shared" si="30"/>
        <v>4.2614809402456936E-3</v>
      </c>
    </row>
    <row r="50" spans="1:15" s="236" customFormat="1" x14ac:dyDescent="0.2">
      <c r="A50" s="237" t="str">
        <f>name!E$11</f>
        <v>Process, plant and machine operatives</v>
      </c>
      <c r="B50" s="302">
        <v>0.11331759292627119</v>
      </c>
      <c r="C50" s="302">
        <v>1.3722326017936363E-3</v>
      </c>
      <c r="D50" s="302">
        <v>8.7637415468720376E-6</v>
      </c>
      <c r="E50" s="302">
        <f t="shared" si="28"/>
        <v>0.1146985892696117</v>
      </c>
      <c r="F50" s="303"/>
      <c r="G50" s="302">
        <v>6.3988135381703989E-2</v>
      </c>
      <c r="H50" s="302">
        <v>1.0588397034357198E-3</v>
      </c>
      <c r="I50" s="302">
        <v>0</v>
      </c>
      <c r="J50" s="302">
        <f t="shared" si="31"/>
        <v>6.5046975085139708E-2</v>
      </c>
      <c r="K50" s="303"/>
      <c r="L50" s="302">
        <v>3.9543334392741762E-2</v>
      </c>
      <c r="M50" s="302">
        <v>8.1441280309794831E-4</v>
      </c>
      <c r="N50" s="302">
        <v>0</v>
      </c>
      <c r="O50" s="302">
        <f t="shared" si="30"/>
        <v>4.0357747195839712E-2</v>
      </c>
    </row>
    <row r="51" spans="1:15" s="236" customFormat="1" x14ac:dyDescent="0.2">
      <c r="A51" s="237" t="str">
        <f>name!E$12</f>
        <v>Elementary occupations</v>
      </c>
      <c r="B51" s="302">
        <v>8.8904221978643467E-3</v>
      </c>
      <c r="C51" s="302">
        <v>1.2664628146256565E-3</v>
      </c>
      <c r="D51" s="302">
        <v>1.6907119107680325E-5</v>
      </c>
      <c r="E51" s="302">
        <f t="shared" si="28"/>
        <v>1.0173792131597683E-2</v>
      </c>
      <c r="F51" s="303"/>
      <c r="G51" s="302">
        <v>4.9273639907498109E-3</v>
      </c>
      <c r="H51" s="302">
        <v>8.5058771464550139E-4</v>
      </c>
      <c r="I51" s="302">
        <v>0</v>
      </c>
      <c r="J51" s="302">
        <f t="shared" si="31"/>
        <v>5.7779517053953124E-3</v>
      </c>
      <c r="K51" s="303"/>
      <c r="L51" s="302">
        <v>2.0930847748840101E-3</v>
      </c>
      <c r="M51" s="302">
        <v>2.8939509819452512E-4</v>
      </c>
      <c r="N51" s="302">
        <v>0</v>
      </c>
      <c r="O51" s="302">
        <f t="shared" si="30"/>
        <v>2.3824798730785351E-3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0.47689060642099024</v>
      </c>
      <c r="C53" s="311">
        <f t="shared" ref="C53:E53" si="32">SUM(C43:C51)</f>
        <v>1.281807372169652E-2</v>
      </c>
      <c r="D53" s="311">
        <f t="shared" si="32"/>
        <v>2.9131985731296054E-4</v>
      </c>
      <c r="E53" s="311">
        <f t="shared" si="32"/>
        <v>0.48999999999999966</v>
      </c>
      <c r="F53" s="311"/>
      <c r="G53" s="311">
        <f t="shared" ref="G53:J53" si="33">SUM(G43:G51)</f>
        <v>0.33668409343727623</v>
      </c>
      <c r="H53" s="311">
        <f t="shared" si="33"/>
        <v>1.4315906562723959E-2</v>
      </c>
      <c r="I53" s="311">
        <f t="shared" si="33"/>
        <v>0</v>
      </c>
      <c r="J53" s="311">
        <f t="shared" si="33"/>
        <v>0.3510000000000002</v>
      </c>
      <c r="K53" s="311"/>
      <c r="L53" s="311">
        <f t="shared" ref="L53:O53" si="34">SUM(L43:L51)</f>
        <v>0.20373311688306109</v>
      </c>
      <c r="M53" s="311">
        <f t="shared" si="34"/>
        <v>9.2668831169387834E-3</v>
      </c>
      <c r="N53" s="311">
        <f t="shared" si="34"/>
        <v>0</v>
      </c>
      <c r="O53" s="311">
        <f t="shared" si="34"/>
        <v>0.21299999999999983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1.0610520865518538</v>
      </c>
      <c r="C60" s="302">
        <v>6.9286029815207484E-2</v>
      </c>
      <c r="D60" s="302">
        <v>7.7523488472049845E-2</v>
      </c>
      <c r="E60" s="302">
        <f>SUM(B60:D60)</f>
        <v>1.2078616048391113</v>
      </c>
      <c r="F60" s="303"/>
      <c r="G60" s="302">
        <v>1.3296832602025441</v>
      </c>
      <c r="H60" s="302">
        <v>0.16052538900348692</v>
      </c>
      <c r="I60" s="302">
        <v>3.8101871184766947E-2</v>
      </c>
      <c r="J60" s="302">
        <f>SUM(G60:I60)</f>
        <v>1.5283105203907981</v>
      </c>
      <c r="K60" s="303"/>
      <c r="L60" s="302">
        <v>1.2289036838040932</v>
      </c>
      <c r="M60" s="302">
        <v>0.17958592986507366</v>
      </c>
      <c r="N60" s="302">
        <v>4.015286058625922E-2</v>
      </c>
      <c r="O60" s="302">
        <f>SUM(L60:N60)</f>
        <v>1.448642474255426</v>
      </c>
    </row>
    <row r="61" spans="1:15" s="236" customFormat="1" x14ac:dyDescent="0.2">
      <c r="A61" s="237" t="str">
        <f>name!E$5</f>
        <v>Professional occupations</v>
      </c>
      <c r="B61" s="302">
        <v>0.90240091029802183</v>
      </c>
      <c r="C61" s="302">
        <v>4.1534492838297174E-2</v>
      </c>
      <c r="D61" s="302">
        <v>1.1304721256633041E-2</v>
      </c>
      <c r="E61" s="302">
        <f t="shared" ref="E61:E68" si="35">SUM(B61:D61)</f>
        <v>0.95524012439295203</v>
      </c>
      <c r="F61" s="303"/>
      <c r="G61" s="302">
        <v>1.2609107608738659</v>
      </c>
      <c r="H61" s="302">
        <v>8.9764951020455439E-2</v>
      </c>
      <c r="I61" s="302">
        <v>9.5830360850336412E-3</v>
      </c>
      <c r="J61" s="302">
        <f t="shared" ref="J61:J63" si="36">SUM(G61:I61)</f>
        <v>1.3602587479793551</v>
      </c>
      <c r="K61" s="303"/>
      <c r="L61" s="302">
        <v>1.513759823907554</v>
      </c>
      <c r="M61" s="302">
        <v>9.2811158445560094E-2</v>
      </c>
      <c r="N61" s="302">
        <v>6.0213186808223719E-3</v>
      </c>
      <c r="O61" s="302">
        <f t="shared" ref="O61:O68" si="37">SUM(L61:N61)</f>
        <v>1.6125923010339365</v>
      </c>
    </row>
    <row r="62" spans="1:15" s="236" customFormat="1" x14ac:dyDescent="0.2">
      <c r="A62" s="237" t="str">
        <f>name!E$6</f>
        <v>Associate professional occupations</v>
      </c>
      <c r="B62" s="302">
        <v>1.1071290590156109</v>
      </c>
      <c r="C62" s="302">
        <v>0.106113736792545</v>
      </c>
      <c r="D62" s="302">
        <v>8.4696846010647326E-3</v>
      </c>
      <c r="E62" s="302">
        <f t="shared" si="35"/>
        <v>1.2217124804092208</v>
      </c>
      <c r="F62" s="303"/>
      <c r="G62" s="302">
        <v>1.4521477175489981</v>
      </c>
      <c r="H62" s="302">
        <v>0.18398439973001451</v>
      </c>
      <c r="I62" s="302">
        <v>7.0449057096528553E-3</v>
      </c>
      <c r="J62" s="302">
        <f t="shared" si="36"/>
        <v>1.6431770229886655</v>
      </c>
      <c r="K62" s="303"/>
      <c r="L62" s="302">
        <v>1.3136505070675986</v>
      </c>
      <c r="M62" s="302">
        <v>0.16938624778248143</v>
      </c>
      <c r="N62" s="302">
        <v>3.7299312652025528E-3</v>
      </c>
      <c r="O62" s="302">
        <f t="shared" si="37"/>
        <v>1.4867666861152826</v>
      </c>
    </row>
    <row r="63" spans="1:15" s="236" customFormat="1" x14ac:dyDescent="0.2">
      <c r="A63" s="237" t="str">
        <f>name!E$7</f>
        <v>Administrative and secretarial occupations</v>
      </c>
      <c r="B63" s="302">
        <v>0.46477370137883717</v>
      </c>
      <c r="C63" s="302">
        <v>0.60181275502121456</v>
      </c>
      <c r="D63" s="302">
        <v>4.8217739474036092E-3</v>
      </c>
      <c r="E63" s="302">
        <f t="shared" si="35"/>
        <v>1.0714082303474555</v>
      </c>
      <c r="F63" s="303"/>
      <c r="G63" s="302">
        <v>0.56698063824482958</v>
      </c>
      <c r="H63" s="302">
        <v>0.64037986245979217</v>
      </c>
      <c r="I63" s="302">
        <v>4.0431373880656582E-3</v>
      </c>
      <c r="J63" s="302">
        <f t="shared" si="36"/>
        <v>1.2114036380926874</v>
      </c>
      <c r="K63" s="303"/>
      <c r="L63" s="302">
        <v>0.49519239925210601</v>
      </c>
      <c r="M63" s="302">
        <v>0.6832644207372498</v>
      </c>
      <c r="N63" s="302">
        <v>4.2827951739520774E-3</v>
      </c>
      <c r="O63" s="302">
        <f t="shared" si="37"/>
        <v>1.1827396151633078</v>
      </c>
    </row>
    <row r="64" spans="1:15" s="236" customFormat="1" x14ac:dyDescent="0.2">
      <c r="A64" s="237" t="str">
        <f>name!E$8</f>
        <v>Skilled trades occupations</v>
      </c>
      <c r="B64" s="302">
        <v>2.0759377349122987</v>
      </c>
      <c r="C64" s="302">
        <v>3.5706842268998847E-2</v>
      </c>
      <c r="D64" s="302">
        <v>3.9250874245571082E-2</v>
      </c>
      <c r="E64" s="302">
        <f t="shared" si="35"/>
        <v>2.1508954514268686</v>
      </c>
      <c r="F64" s="303"/>
      <c r="G64" s="302">
        <v>1.7986465825396145</v>
      </c>
      <c r="H64" s="302">
        <v>3.7791510958234277E-2</v>
      </c>
      <c r="I64" s="302">
        <v>2.2192068646510063E-2</v>
      </c>
      <c r="J64" s="302">
        <f>SUM(G64:I64)</f>
        <v>1.8586301621443588</v>
      </c>
      <c r="K64" s="303"/>
      <c r="L64" s="302">
        <v>1.5515486877209879</v>
      </c>
      <c r="M64" s="302">
        <v>1.8114967831545679E-2</v>
      </c>
      <c r="N64" s="302">
        <v>1.1518876661779096E-2</v>
      </c>
      <c r="O64" s="302">
        <f t="shared" si="37"/>
        <v>1.5811825322143127</v>
      </c>
    </row>
    <row r="65" spans="1:15" s="236" customFormat="1" x14ac:dyDescent="0.2">
      <c r="A65" s="237" t="str">
        <f>name!E$9</f>
        <v>Caring, leisure and other service occupations</v>
      </c>
      <c r="B65" s="302">
        <v>8.3718012653748411E-2</v>
      </c>
      <c r="C65" s="302">
        <v>2.4263099201243633E-2</v>
      </c>
      <c r="D65" s="302">
        <v>5.8075371903015755E-3</v>
      </c>
      <c r="E65" s="302">
        <f t="shared" si="35"/>
        <v>0.11378864904529362</v>
      </c>
      <c r="F65" s="303"/>
      <c r="G65" s="302">
        <v>9.6324374080674763E-2</v>
      </c>
      <c r="H65" s="302">
        <v>3.6936120605547948E-2</v>
      </c>
      <c r="I65" s="302">
        <v>9.0357505642578891E-3</v>
      </c>
      <c r="J65" s="302">
        <f t="shared" ref="J65:J68" si="38">SUM(G65:I65)</f>
        <v>0.1422962452504806</v>
      </c>
      <c r="K65" s="303"/>
      <c r="L65" s="302">
        <v>9.1016429120703929E-2</v>
      </c>
      <c r="M65" s="302">
        <v>3.1080234256061802E-2</v>
      </c>
      <c r="N65" s="302">
        <v>1.0288530649918639E-2</v>
      </c>
      <c r="O65" s="302">
        <f t="shared" si="37"/>
        <v>0.13238519402668436</v>
      </c>
    </row>
    <row r="66" spans="1:15" s="236" customFormat="1" x14ac:dyDescent="0.2">
      <c r="A66" s="237" t="str">
        <f>name!E$10</f>
        <v>Sales and customer service occupations</v>
      </c>
      <c r="B66" s="302">
        <v>0.30870050718112074</v>
      </c>
      <c r="C66" s="302">
        <v>0.30943088230084298</v>
      </c>
      <c r="D66" s="302">
        <v>3.0101074737438983E-2</v>
      </c>
      <c r="E66" s="302">
        <f t="shared" si="35"/>
        <v>0.64823246421940273</v>
      </c>
      <c r="F66" s="303"/>
      <c r="G66" s="302">
        <v>0.33099355189175816</v>
      </c>
      <c r="H66" s="302">
        <v>0.36183290824971204</v>
      </c>
      <c r="I66" s="302">
        <v>1.1294595579848504E-2</v>
      </c>
      <c r="J66" s="302">
        <f t="shared" si="38"/>
        <v>0.70412105572131867</v>
      </c>
      <c r="K66" s="303"/>
      <c r="L66" s="302">
        <v>0.32884887755447539</v>
      </c>
      <c r="M66" s="302">
        <v>0.32732934205204911</v>
      </c>
      <c r="N66" s="302">
        <v>9.13573376883366E-3</v>
      </c>
      <c r="O66" s="302">
        <f t="shared" si="37"/>
        <v>0.66531395337535815</v>
      </c>
    </row>
    <row r="67" spans="1:15" s="236" customFormat="1" x14ac:dyDescent="0.2">
      <c r="A67" s="237" t="str">
        <f>name!E$11</f>
        <v>Process, plant and machine operatives</v>
      </c>
      <c r="B67" s="302">
        <v>4.293059762605977</v>
      </c>
      <c r="C67" s="302">
        <v>0.17347728198555379</v>
      </c>
      <c r="D67" s="302">
        <v>5.3005369473856472E-2</v>
      </c>
      <c r="E67" s="302">
        <f t="shared" si="35"/>
        <v>4.5195424140653877</v>
      </c>
      <c r="F67" s="303"/>
      <c r="G67" s="302">
        <v>3.8183475638074023</v>
      </c>
      <c r="H67" s="302">
        <v>0.19354413147334426</v>
      </c>
      <c r="I67" s="302">
        <v>7.7305184774095287E-2</v>
      </c>
      <c r="J67" s="302">
        <f t="shared" si="38"/>
        <v>4.0891968800548417</v>
      </c>
      <c r="K67" s="303"/>
      <c r="L67" s="302">
        <v>3.5192943716882019</v>
      </c>
      <c r="M67" s="302">
        <v>7.9857542960552683E-2</v>
      </c>
      <c r="N67" s="302">
        <v>8.5826773168180187E-2</v>
      </c>
      <c r="O67" s="302">
        <f t="shared" si="37"/>
        <v>3.6849786878169346</v>
      </c>
    </row>
    <row r="68" spans="1:15" s="236" customFormat="1" x14ac:dyDescent="0.2">
      <c r="A68" s="237" t="str">
        <f>name!E$12</f>
        <v>Elementary occupations</v>
      </c>
      <c r="B68" s="302">
        <v>2.3642358750935744</v>
      </c>
      <c r="C68" s="302">
        <v>0.40302190005206173</v>
      </c>
      <c r="D68" s="302">
        <v>4.606080610867315E-2</v>
      </c>
      <c r="E68" s="302">
        <f t="shared" si="35"/>
        <v>2.8133185812543093</v>
      </c>
      <c r="F68" s="303"/>
      <c r="G68" s="302">
        <v>2.0797987510041516</v>
      </c>
      <c r="H68" s="302">
        <v>0.4105708405199549</v>
      </c>
      <c r="I68" s="302">
        <v>4.0236135853385549E-2</v>
      </c>
      <c r="J68" s="302">
        <f t="shared" si="38"/>
        <v>2.530605727377492</v>
      </c>
      <c r="K68" s="303"/>
      <c r="L68" s="302">
        <v>1.5742025427341801</v>
      </c>
      <c r="M68" s="302">
        <v>0.31215283321880993</v>
      </c>
      <c r="N68" s="302">
        <v>3.9043180045755688E-2</v>
      </c>
      <c r="O68" s="302">
        <f t="shared" si="37"/>
        <v>1.9253985559987457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12.661007649691044</v>
      </c>
      <c r="C70" s="311">
        <f t="shared" ref="C70:E70" si="39">SUM(C60:C68)</f>
        <v>1.764647020275965</v>
      </c>
      <c r="D70" s="311">
        <f t="shared" si="39"/>
        <v>0.2763453300329925</v>
      </c>
      <c r="E70" s="311">
        <f t="shared" si="39"/>
        <v>14.702000000000002</v>
      </c>
      <c r="F70" s="311"/>
      <c r="G70" s="311">
        <f t="shared" ref="G70:J70" si="40">SUM(G60:G68)</f>
        <v>12.733833200193839</v>
      </c>
      <c r="H70" s="311">
        <f t="shared" si="40"/>
        <v>2.1153301140205425</v>
      </c>
      <c r="I70" s="311">
        <f t="shared" si="40"/>
        <v>0.21883668578561638</v>
      </c>
      <c r="J70" s="311">
        <f t="shared" si="40"/>
        <v>15.067999999999998</v>
      </c>
      <c r="K70" s="311"/>
      <c r="L70" s="311">
        <f t="shared" ref="L70:O70" si="41">SUM(L60:L68)</f>
        <v>11.616417322849902</v>
      </c>
      <c r="M70" s="311">
        <f t="shared" si="41"/>
        <v>1.8935826771493842</v>
      </c>
      <c r="N70" s="311">
        <f t="shared" si="41"/>
        <v>0.21000000000070349</v>
      </c>
      <c r="O70" s="311">
        <f t="shared" si="41"/>
        <v>13.719999999999988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0.92180590912944693</v>
      </c>
      <c r="C77" s="302">
        <v>4.1947975439773216E-2</v>
      </c>
      <c r="D77" s="302">
        <v>4.5772173755995758E-2</v>
      </c>
      <c r="E77" s="302">
        <f>SUM(B77:D77)</f>
        <v>1.0095260583252159</v>
      </c>
      <c r="F77" s="303"/>
      <c r="G77" s="302">
        <v>0.88619732725936851</v>
      </c>
      <c r="H77" s="302">
        <v>5.3901522947180043E-2</v>
      </c>
      <c r="I77" s="302">
        <v>4.8436362269408881E-2</v>
      </c>
      <c r="J77" s="302">
        <f>SUM(G77:I77)</f>
        <v>0.98853521247595744</v>
      </c>
      <c r="K77" s="303"/>
      <c r="L77" s="302">
        <v>0.95672802703453996</v>
      </c>
      <c r="M77" s="302">
        <v>6.4694261328818767E-2</v>
      </c>
      <c r="N77" s="302">
        <v>5.0913900822454852E-2</v>
      </c>
      <c r="O77" s="302">
        <f>SUM(L77:N77)</f>
        <v>1.0723361891858136</v>
      </c>
    </row>
    <row r="78" spans="1:15" s="236" customFormat="1" x14ac:dyDescent="0.2">
      <c r="A78" s="237" t="str">
        <f>name!E$5</f>
        <v>Professional occupations</v>
      </c>
      <c r="B78" s="302">
        <v>1.9533138719570773</v>
      </c>
      <c r="C78" s="302">
        <v>5.0172496054757119E-2</v>
      </c>
      <c r="D78" s="302">
        <v>4.0807565100581422E-2</v>
      </c>
      <c r="E78" s="302">
        <f t="shared" ref="E78:E85" si="42">SUM(B78:D78)</f>
        <v>2.0442939331124159</v>
      </c>
      <c r="F78" s="303"/>
      <c r="G78" s="302">
        <v>2.1492393316099885</v>
      </c>
      <c r="H78" s="302">
        <v>6.4577757299453253E-2</v>
      </c>
      <c r="I78" s="302">
        <v>3.4596386588419938E-2</v>
      </c>
      <c r="J78" s="302">
        <f t="shared" ref="J78:J80" si="43">SUM(G78:I78)</f>
        <v>2.2484134754978617</v>
      </c>
      <c r="K78" s="303"/>
      <c r="L78" s="302">
        <v>2.5549499828198803</v>
      </c>
      <c r="M78" s="302">
        <v>7.8281101648681878E-2</v>
      </c>
      <c r="N78" s="302">
        <v>2.6574861039888979E-2</v>
      </c>
      <c r="O78" s="302">
        <f t="shared" ref="O78:O85" si="44">SUM(L78:N78)</f>
        <v>2.6598059455084511</v>
      </c>
    </row>
    <row r="79" spans="1:15" s="236" customFormat="1" x14ac:dyDescent="0.2">
      <c r="A79" s="237" t="str">
        <f>name!E$6</f>
        <v>Associate professional occupations</v>
      </c>
      <c r="B79" s="302">
        <v>0.99924495144097736</v>
      </c>
      <c r="C79" s="302">
        <v>4.4053344867491344E-2</v>
      </c>
      <c r="D79" s="302">
        <v>1.8720061665025226E-2</v>
      </c>
      <c r="E79" s="302">
        <f t="shared" si="42"/>
        <v>1.0620183579734939</v>
      </c>
      <c r="F79" s="303"/>
      <c r="G79" s="302">
        <v>1.0351504024534246</v>
      </c>
      <c r="H79" s="302">
        <v>4.3843308144877101E-2</v>
      </c>
      <c r="I79" s="302">
        <v>1.5738438797803435E-2</v>
      </c>
      <c r="J79" s="302">
        <f t="shared" si="43"/>
        <v>1.0947321493961051</v>
      </c>
      <c r="K79" s="303"/>
      <c r="L79" s="302">
        <v>0.99699406951571312</v>
      </c>
      <c r="M79" s="302">
        <v>4.6830737101987131E-2</v>
      </c>
      <c r="N79" s="302">
        <v>1.3744143983255231E-2</v>
      </c>
      <c r="O79" s="302">
        <f t="shared" si="44"/>
        <v>1.0575689506009556</v>
      </c>
    </row>
    <row r="80" spans="1:15" s="236" customFormat="1" x14ac:dyDescent="0.2">
      <c r="A80" s="237" t="str">
        <f>name!E$7</f>
        <v>Administrative and secretarial occupations</v>
      </c>
      <c r="B80" s="302">
        <v>0.42727309990419854</v>
      </c>
      <c r="C80" s="302">
        <v>0.12396717389509644</v>
      </c>
      <c r="D80" s="302">
        <v>7.4129775378252083E-3</v>
      </c>
      <c r="E80" s="302">
        <f t="shared" si="42"/>
        <v>0.55865325133712018</v>
      </c>
      <c r="F80" s="303"/>
      <c r="G80" s="302">
        <v>0.39701512185761639</v>
      </c>
      <c r="H80" s="302">
        <v>0.10557254259159653</v>
      </c>
      <c r="I80" s="302">
        <v>1.0631105721030947E-2</v>
      </c>
      <c r="J80" s="302">
        <f t="shared" si="43"/>
        <v>0.51321877017024387</v>
      </c>
      <c r="K80" s="303"/>
      <c r="L80" s="302">
        <v>0.34102230552894935</v>
      </c>
      <c r="M80" s="302">
        <v>8.527273124295276E-2</v>
      </c>
      <c r="N80" s="302">
        <v>8.5017552098510824E-3</v>
      </c>
      <c r="O80" s="302">
        <f t="shared" si="44"/>
        <v>0.43479679198175319</v>
      </c>
    </row>
    <row r="81" spans="1:15" s="236" customFormat="1" x14ac:dyDescent="0.2">
      <c r="A81" s="237" t="str">
        <f>name!E$8</f>
        <v>Skilled trades occupations</v>
      </c>
      <c r="B81" s="302">
        <v>1.3887320353269681</v>
      </c>
      <c r="C81" s="302">
        <v>5.702895169209897E-2</v>
      </c>
      <c r="D81" s="302">
        <v>7.622298823762029E-2</v>
      </c>
      <c r="E81" s="302">
        <f t="shared" si="42"/>
        <v>1.5219839752566873</v>
      </c>
      <c r="F81" s="303"/>
      <c r="G81" s="302">
        <v>0.90452485283051887</v>
      </c>
      <c r="H81" s="302">
        <v>4.0891732295122461E-2</v>
      </c>
      <c r="I81" s="302">
        <v>4.1594464155560409E-2</v>
      </c>
      <c r="J81" s="302">
        <f>SUM(G81:I81)</f>
        <v>0.98701104928120176</v>
      </c>
      <c r="K81" s="303"/>
      <c r="L81" s="302">
        <v>0.72104196577046298</v>
      </c>
      <c r="M81" s="302">
        <v>4.7197121017179967E-2</v>
      </c>
      <c r="N81" s="302">
        <v>5.4462305771496501E-2</v>
      </c>
      <c r="O81" s="302">
        <f t="shared" si="44"/>
        <v>0.82270139255913943</v>
      </c>
    </row>
    <row r="82" spans="1:15" s="236" customFormat="1" x14ac:dyDescent="0.2">
      <c r="A82" s="237" t="str">
        <f>name!E$9</f>
        <v>Caring, leisure and other service occupations</v>
      </c>
      <c r="B82" s="302">
        <v>3.5648030964944386E-2</v>
      </c>
      <c r="C82" s="302">
        <v>1.3976275158226461E-2</v>
      </c>
      <c r="D82" s="302">
        <v>3.4604088119920186E-3</v>
      </c>
      <c r="E82" s="302">
        <f t="shared" si="42"/>
        <v>5.3084714935162869E-2</v>
      </c>
      <c r="F82" s="303"/>
      <c r="G82" s="302">
        <v>2.9887448608040525E-2</v>
      </c>
      <c r="H82" s="302">
        <v>9.4659192945206298E-3</v>
      </c>
      <c r="I82" s="302">
        <v>9.312288428418667E-3</v>
      </c>
      <c r="J82" s="302">
        <f t="shared" ref="J82:J85" si="45">SUM(G82:I82)</f>
        <v>4.8665656330979815E-2</v>
      </c>
      <c r="K82" s="303"/>
      <c r="L82" s="302">
        <v>3.1559697469887502E-2</v>
      </c>
      <c r="M82" s="302">
        <v>8.8508383601949674E-3</v>
      </c>
      <c r="N82" s="302">
        <v>1.1730901862122157E-2</v>
      </c>
      <c r="O82" s="302">
        <f t="shared" si="44"/>
        <v>5.2141437692204626E-2</v>
      </c>
    </row>
    <row r="83" spans="1:15" s="236" customFormat="1" x14ac:dyDescent="0.2">
      <c r="A83" s="237" t="str">
        <f>name!E$10</f>
        <v>Sales and customer service occupations</v>
      </c>
      <c r="B83" s="302">
        <v>0.19157900874787998</v>
      </c>
      <c r="C83" s="302">
        <v>3.8387632934529264E-2</v>
      </c>
      <c r="D83" s="302">
        <v>5.7620410455376022E-3</v>
      </c>
      <c r="E83" s="302">
        <f t="shared" si="42"/>
        <v>0.23572868272794684</v>
      </c>
      <c r="F83" s="303"/>
      <c r="G83" s="302">
        <v>0.1639287215338617</v>
      </c>
      <c r="H83" s="302">
        <v>3.169736946178154E-2</v>
      </c>
      <c r="I83" s="302">
        <v>4.8282194527847558E-3</v>
      </c>
      <c r="J83" s="302">
        <f t="shared" si="45"/>
        <v>0.20045431044842799</v>
      </c>
      <c r="K83" s="303"/>
      <c r="L83" s="302">
        <v>0.19158608098024535</v>
      </c>
      <c r="M83" s="302">
        <v>4.9081257467592322E-2</v>
      </c>
      <c r="N83" s="302">
        <v>4.8621567992006565E-3</v>
      </c>
      <c r="O83" s="302">
        <f t="shared" si="44"/>
        <v>0.24552949524703832</v>
      </c>
    </row>
    <row r="84" spans="1:15" s="236" customFormat="1" x14ac:dyDescent="0.2">
      <c r="A84" s="237" t="str">
        <f>name!E$11</f>
        <v>Process, plant and machine operatives</v>
      </c>
      <c r="B84" s="302">
        <v>0.78935817476919401</v>
      </c>
      <c r="C84" s="302">
        <v>8.48534431076369E-2</v>
      </c>
      <c r="D84" s="302">
        <v>1.6572241030181824E-2</v>
      </c>
      <c r="E84" s="302">
        <f t="shared" si="42"/>
        <v>0.89078385890701273</v>
      </c>
      <c r="F84" s="303"/>
      <c r="G84" s="302">
        <v>0.48872976338133767</v>
      </c>
      <c r="H84" s="302">
        <v>5.7955964501966321E-2</v>
      </c>
      <c r="I84" s="302">
        <v>2.2488969626087211E-2</v>
      </c>
      <c r="J84" s="302">
        <f t="shared" si="45"/>
        <v>0.5691746975093912</v>
      </c>
      <c r="K84" s="303"/>
      <c r="L84" s="302">
        <v>0.48997337020214204</v>
      </c>
      <c r="M84" s="302">
        <v>6.3057623155123976E-2</v>
      </c>
      <c r="N84" s="302">
        <v>3.8771103118081837E-2</v>
      </c>
      <c r="O84" s="302">
        <f t="shared" si="44"/>
        <v>0.59180209647534787</v>
      </c>
    </row>
    <row r="85" spans="1:15" s="236" customFormat="1" x14ac:dyDescent="0.2">
      <c r="A85" s="237" t="str">
        <f>name!E$12</f>
        <v>Elementary occupations</v>
      </c>
      <c r="B85" s="302">
        <v>0.30683750918452013</v>
      </c>
      <c r="C85" s="302">
        <v>6.4726310067636073E-2</v>
      </c>
      <c r="D85" s="302">
        <v>9.3633481727974973E-3</v>
      </c>
      <c r="E85" s="302">
        <f t="shared" si="42"/>
        <v>0.38092716742495369</v>
      </c>
      <c r="F85" s="303"/>
      <c r="G85" s="302">
        <v>0.18173986368965001</v>
      </c>
      <c r="H85" s="302">
        <v>3.9806809693985153E-2</v>
      </c>
      <c r="I85" s="302">
        <v>9.2480055061945309E-3</v>
      </c>
      <c r="J85" s="302">
        <f t="shared" si="45"/>
        <v>0.23079467888982969</v>
      </c>
      <c r="K85" s="303"/>
      <c r="L85" s="302">
        <v>0.12864875681179808</v>
      </c>
      <c r="M85" s="302">
        <v>3.3029577713167037E-2</v>
      </c>
      <c r="N85" s="302">
        <v>9.6393662243194848E-3</v>
      </c>
      <c r="O85" s="302">
        <f t="shared" si="44"/>
        <v>0.1713177007492846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7.0137925914252062</v>
      </c>
      <c r="C87" s="311">
        <f t="shared" ref="C87:E87" si="46">SUM(C77:C85)</f>
        <v>0.51911360321724576</v>
      </c>
      <c r="D87" s="311">
        <f t="shared" si="46"/>
        <v>0.22409380535755682</v>
      </c>
      <c r="E87" s="311">
        <f t="shared" si="46"/>
        <v>7.7570000000000103</v>
      </c>
      <c r="F87" s="311"/>
      <c r="G87" s="311">
        <f t="shared" ref="G87:J87" si="47">SUM(G77:G85)</f>
        <v>6.236412833223806</v>
      </c>
      <c r="H87" s="311">
        <f t="shared" si="47"/>
        <v>0.44771292623048298</v>
      </c>
      <c r="I87" s="311">
        <f t="shared" si="47"/>
        <v>0.19687424054570876</v>
      </c>
      <c r="J87" s="311">
        <f t="shared" si="47"/>
        <v>6.8809999999999993</v>
      </c>
      <c r="K87" s="311"/>
      <c r="L87" s="311">
        <f t="shared" ref="L87:O87" si="48">SUM(L77:L85)</f>
        <v>6.4125042561336194</v>
      </c>
      <c r="M87" s="311">
        <f t="shared" si="48"/>
        <v>0.47629524903569881</v>
      </c>
      <c r="N87" s="311">
        <f t="shared" si="48"/>
        <v>0.21920049483067078</v>
      </c>
      <c r="O87" s="311">
        <f t="shared" si="48"/>
        <v>7.107999999999989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5.5296289575608908</v>
      </c>
      <c r="C94" s="302">
        <v>0.29012699556338739</v>
      </c>
      <c r="D94" s="302">
        <v>0.81060676283799216</v>
      </c>
      <c r="E94" s="302">
        <f>SUM(B94:D94)</f>
        <v>6.6303627159622698</v>
      </c>
      <c r="F94" s="303"/>
      <c r="G94" s="302">
        <v>6.4603177240638923</v>
      </c>
      <c r="H94" s="302">
        <v>0.41971812050807189</v>
      </c>
      <c r="I94" s="302">
        <v>0.73592194909733177</v>
      </c>
      <c r="J94" s="302">
        <f>SUM(G94:I94)</f>
        <v>7.6159577936692955</v>
      </c>
      <c r="K94" s="303"/>
      <c r="L94" s="302">
        <v>5.5897491063705758</v>
      </c>
      <c r="M94" s="302">
        <v>0.40701638658467043</v>
      </c>
      <c r="N94" s="302">
        <v>0.66857380823021706</v>
      </c>
      <c r="O94" s="302">
        <f>SUM(L94:N94)</f>
        <v>6.6653393011854636</v>
      </c>
    </row>
    <row r="95" spans="1:15" s="236" customFormat="1" x14ac:dyDescent="0.2">
      <c r="A95" s="237" t="str">
        <f>name!E$5</f>
        <v>Professional occupations</v>
      </c>
      <c r="B95" s="302">
        <v>10.604096095629307</v>
      </c>
      <c r="C95" s="302">
        <v>0.31439390472491946</v>
      </c>
      <c r="D95" s="302">
        <v>0.44618338934171803</v>
      </c>
      <c r="E95" s="302">
        <f t="shared" ref="E95:E102" si="49">SUM(B95:D95)</f>
        <v>11.364673389695945</v>
      </c>
      <c r="F95" s="303"/>
      <c r="G95" s="302">
        <v>13.589506341704304</v>
      </c>
      <c r="H95" s="302">
        <v>0.4256826098384372</v>
      </c>
      <c r="I95" s="302">
        <v>0.45154637453489516</v>
      </c>
      <c r="J95" s="302">
        <f t="shared" ref="J95:J97" si="50">SUM(G95:I95)</f>
        <v>14.466735326077638</v>
      </c>
      <c r="K95" s="303"/>
      <c r="L95" s="302">
        <v>13.4144047825349</v>
      </c>
      <c r="M95" s="302">
        <v>0.39543588027815768</v>
      </c>
      <c r="N95" s="302">
        <v>0.31446227642528352</v>
      </c>
      <c r="O95" s="302">
        <f t="shared" ref="O95:O102" si="51">SUM(L95:N95)</f>
        <v>14.124302939238341</v>
      </c>
    </row>
    <row r="96" spans="1:15" s="236" customFormat="1" x14ac:dyDescent="0.2">
      <c r="A96" s="237" t="str">
        <f>name!E$6</f>
        <v>Associate professional occupations</v>
      </c>
      <c r="B96" s="302">
        <v>5.818141737569011</v>
      </c>
      <c r="C96" s="302">
        <v>0.389591513690767</v>
      </c>
      <c r="D96" s="302">
        <v>0.38125736966609686</v>
      </c>
      <c r="E96" s="302">
        <f t="shared" si="49"/>
        <v>6.5889906209258742</v>
      </c>
      <c r="F96" s="303"/>
      <c r="G96" s="302">
        <v>7.2214856467592057</v>
      </c>
      <c r="H96" s="302">
        <v>0.47033107115061068</v>
      </c>
      <c r="I96" s="302">
        <v>0.30237756547375244</v>
      </c>
      <c r="J96" s="302">
        <f t="shared" si="50"/>
        <v>7.9941942833835684</v>
      </c>
      <c r="K96" s="303"/>
      <c r="L96" s="302">
        <v>5.7552063143003149</v>
      </c>
      <c r="M96" s="302">
        <v>0.35112923476993063</v>
      </c>
      <c r="N96" s="302">
        <v>0.26292044150478744</v>
      </c>
      <c r="O96" s="302">
        <f t="shared" si="51"/>
        <v>6.3692559905750334</v>
      </c>
    </row>
    <row r="97" spans="1:15" s="236" customFormat="1" x14ac:dyDescent="0.2">
      <c r="A97" s="237" t="str">
        <f>name!E$7</f>
        <v>Administrative and secretarial occupations</v>
      </c>
      <c r="B97" s="302">
        <v>3.6754030801675981</v>
      </c>
      <c r="C97" s="302">
        <v>1.3736564572276826</v>
      </c>
      <c r="D97" s="302">
        <v>0.14288989417009229</v>
      </c>
      <c r="E97" s="302">
        <f t="shared" si="49"/>
        <v>5.1919494315653729</v>
      </c>
      <c r="F97" s="303"/>
      <c r="G97" s="302">
        <v>3.9387654073031237</v>
      </c>
      <c r="H97" s="302">
        <v>1.0890951073126958</v>
      </c>
      <c r="I97" s="302">
        <v>0.13083224463893028</v>
      </c>
      <c r="J97" s="302">
        <f t="shared" si="50"/>
        <v>5.15869275925475</v>
      </c>
      <c r="K97" s="303"/>
      <c r="L97" s="302">
        <v>2.8909675265783426</v>
      </c>
      <c r="M97" s="302">
        <v>0.78419205909772649</v>
      </c>
      <c r="N97" s="302">
        <v>0.12055762941506389</v>
      </c>
      <c r="O97" s="302">
        <f t="shared" si="51"/>
        <v>3.7957172150911331</v>
      </c>
    </row>
    <row r="98" spans="1:15" s="236" customFormat="1" x14ac:dyDescent="0.2">
      <c r="A98" s="237" t="str">
        <f>name!E$8</f>
        <v>Skilled trades occupations</v>
      </c>
      <c r="B98" s="302">
        <v>13.953495163710542</v>
      </c>
      <c r="C98" s="302">
        <v>0.59019431241757248</v>
      </c>
      <c r="D98" s="302">
        <v>1.843333997909901</v>
      </c>
      <c r="E98" s="302">
        <f t="shared" si="49"/>
        <v>16.387023474038017</v>
      </c>
      <c r="F98" s="303"/>
      <c r="G98" s="302">
        <v>12.099834603818961</v>
      </c>
      <c r="H98" s="302">
        <v>0.50313257890409724</v>
      </c>
      <c r="I98" s="302">
        <v>1.4186849025325761</v>
      </c>
      <c r="J98" s="302">
        <f>SUM(G98:I98)</f>
        <v>14.021652085255633</v>
      </c>
      <c r="K98" s="303"/>
      <c r="L98" s="302">
        <v>8.7846516037717137</v>
      </c>
      <c r="M98" s="302">
        <v>0.51272912527762826</v>
      </c>
      <c r="N98" s="302">
        <v>1.1166319662109936</v>
      </c>
      <c r="O98" s="302">
        <f t="shared" si="51"/>
        <v>10.414012695260336</v>
      </c>
    </row>
    <row r="99" spans="1:15" s="236" customFormat="1" x14ac:dyDescent="0.2">
      <c r="A99" s="237" t="str">
        <f>name!E$9</f>
        <v>Caring, leisure and other service occupations</v>
      </c>
      <c r="B99" s="302">
        <v>0.5472100888203999</v>
      </c>
      <c r="C99" s="302">
        <v>0.13951631135309639</v>
      </c>
      <c r="D99" s="302">
        <v>0.12849303958873901</v>
      </c>
      <c r="E99" s="302">
        <f t="shared" si="49"/>
        <v>0.81521943976223532</v>
      </c>
      <c r="F99" s="303"/>
      <c r="G99" s="302">
        <v>0.57628597851799146</v>
      </c>
      <c r="H99" s="302">
        <v>0.11365510797504673</v>
      </c>
      <c r="I99" s="302">
        <v>0.28803230501761673</v>
      </c>
      <c r="J99" s="302">
        <f t="shared" ref="J99:J102" si="52">SUM(G99:I99)</f>
        <v>0.97797339151065499</v>
      </c>
      <c r="K99" s="303"/>
      <c r="L99" s="302">
        <v>0.59022694537629783</v>
      </c>
      <c r="M99" s="302">
        <v>8.4165695492464609E-2</v>
      </c>
      <c r="N99" s="302">
        <v>0.22939580766607387</v>
      </c>
      <c r="O99" s="302">
        <f t="shared" si="51"/>
        <v>0.9037884485348362</v>
      </c>
    </row>
    <row r="100" spans="1:15" s="236" customFormat="1" x14ac:dyDescent="0.2">
      <c r="A100" s="237" t="str">
        <f>name!E$10</f>
        <v>Sales and customer service occupations</v>
      </c>
      <c r="B100" s="302">
        <v>1.210214158331637</v>
      </c>
      <c r="C100" s="302">
        <v>0.40432962070157863</v>
      </c>
      <c r="D100" s="302">
        <v>0.22393452788332205</v>
      </c>
      <c r="E100" s="302">
        <f t="shared" si="49"/>
        <v>1.8384783069165376</v>
      </c>
      <c r="F100" s="303"/>
      <c r="G100" s="302">
        <v>1.226592469599636</v>
      </c>
      <c r="H100" s="302">
        <v>0.3484374336744826</v>
      </c>
      <c r="I100" s="302">
        <v>0.18252033386770178</v>
      </c>
      <c r="J100" s="302">
        <f t="shared" si="52"/>
        <v>1.7575502371418203</v>
      </c>
      <c r="K100" s="303"/>
      <c r="L100" s="302">
        <v>1.1222690867660841</v>
      </c>
      <c r="M100" s="302">
        <v>0.32360733862273983</v>
      </c>
      <c r="N100" s="302">
        <v>0.13833574037651017</v>
      </c>
      <c r="O100" s="302">
        <f t="shared" si="51"/>
        <v>1.5842121657653341</v>
      </c>
    </row>
    <row r="101" spans="1:15" s="236" customFormat="1" x14ac:dyDescent="0.2">
      <c r="A101" s="237" t="str">
        <f>name!E$11</f>
        <v>Process, plant and machine operatives</v>
      </c>
      <c r="B101" s="302">
        <v>9.994004747900096</v>
      </c>
      <c r="C101" s="302">
        <v>0.87013587865471598</v>
      </c>
      <c r="D101" s="302">
        <v>0.58391321883265324</v>
      </c>
      <c r="E101" s="302">
        <f t="shared" si="49"/>
        <v>11.448053845387467</v>
      </c>
      <c r="F101" s="303"/>
      <c r="G101" s="302">
        <v>8.3647169605433014</v>
      </c>
      <c r="H101" s="302">
        <v>0.74482000796429382</v>
      </c>
      <c r="I101" s="302">
        <v>0.51174187965026485</v>
      </c>
      <c r="J101" s="302">
        <f t="shared" si="52"/>
        <v>9.6212788481578588</v>
      </c>
      <c r="K101" s="303"/>
      <c r="L101" s="302">
        <v>7.2278884430902579</v>
      </c>
      <c r="M101" s="302">
        <v>0.84277996308853131</v>
      </c>
      <c r="N101" s="302">
        <v>0.50425489244066568</v>
      </c>
      <c r="O101" s="302">
        <f t="shared" si="51"/>
        <v>8.5749232986194546</v>
      </c>
    </row>
    <row r="102" spans="1:15" s="236" customFormat="1" x14ac:dyDescent="0.2">
      <c r="A102" s="237" t="str">
        <f>name!E$12</f>
        <v>Elementary occupations</v>
      </c>
      <c r="B102" s="302">
        <v>2.3805154857214155</v>
      </c>
      <c r="C102" s="302">
        <v>0.66695581357876521</v>
      </c>
      <c r="D102" s="302">
        <v>0.57077747644610644</v>
      </c>
      <c r="E102" s="302">
        <f t="shared" si="49"/>
        <v>3.6182487757462871</v>
      </c>
      <c r="F102" s="303"/>
      <c r="G102" s="302">
        <v>1.8987058083142727</v>
      </c>
      <c r="H102" s="302">
        <v>0.57015677244402174</v>
      </c>
      <c r="I102" s="302">
        <v>0.57610269479053322</v>
      </c>
      <c r="J102" s="302">
        <f t="shared" si="52"/>
        <v>3.0449652755488277</v>
      </c>
      <c r="K102" s="303"/>
      <c r="L102" s="302">
        <v>1.0138440121466747</v>
      </c>
      <c r="M102" s="302">
        <v>0.36232003990188072</v>
      </c>
      <c r="N102" s="302">
        <v>0.57828389368145028</v>
      </c>
      <c r="O102" s="302">
        <f t="shared" si="51"/>
        <v>1.9544479457300057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53.712709515410907</v>
      </c>
      <c r="C104" s="311">
        <f t="shared" ref="C104:E104" si="53">SUM(C94:C102)</f>
        <v>5.0389008079124853</v>
      </c>
      <c r="D104" s="311">
        <f t="shared" si="53"/>
        <v>5.1313896766766218</v>
      </c>
      <c r="E104" s="311">
        <f t="shared" si="53"/>
        <v>63.883000000000003</v>
      </c>
      <c r="F104" s="311"/>
      <c r="G104" s="311">
        <f t="shared" ref="G104:J104" si="54">SUM(G94:G102)</f>
        <v>55.376210940624688</v>
      </c>
      <c r="H104" s="311">
        <f t="shared" si="54"/>
        <v>4.6850288097717572</v>
      </c>
      <c r="I104" s="311">
        <f t="shared" si="54"/>
        <v>4.5977602496036027</v>
      </c>
      <c r="J104" s="311">
        <f t="shared" si="54"/>
        <v>64.659000000000049</v>
      </c>
      <c r="K104" s="311"/>
      <c r="L104" s="311">
        <f t="shared" ref="L104:O104" si="55">SUM(L94:L102)</f>
        <v>46.389207820935169</v>
      </c>
      <c r="M104" s="311">
        <f t="shared" si="55"/>
        <v>4.0633757231137304</v>
      </c>
      <c r="N104" s="311">
        <f t="shared" si="55"/>
        <v>3.9334164559510452</v>
      </c>
      <c r="O104" s="311">
        <f t="shared" si="55"/>
        <v>54.385999999999932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0.25769383194782863</v>
      </c>
      <c r="C111" s="302">
        <v>9.9778784428184199E-3</v>
      </c>
      <c r="D111" s="302">
        <v>3.9266183419130386E-2</v>
      </c>
      <c r="E111" s="302">
        <f>SUM(B111:D111)</f>
        <v>0.30693789380977748</v>
      </c>
      <c r="F111" s="303"/>
      <c r="G111" s="302">
        <v>0.29451950468177607</v>
      </c>
      <c r="H111" s="302">
        <v>1.5651265139805633E-2</v>
      </c>
      <c r="I111" s="302">
        <v>0</v>
      </c>
      <c r="J111" s="302">
        <f>SUM(G111:I111)</f>
        <v>0.3101707698215817</v>
      </c>
      <c r="K111" s="303"/>
      <c r="L111" s="302">
        <v>0.30438904505569148</v>
      </c>
      <c r="M111" s="302">
        <v>1.8567284862427504E-2</v>
      </c>
      <c r="N111" s="302">
        <v>0</v>
      </c>
      <c r="O111" s="302">
        <f>SUM(L111:N111)</f>
        <v>0.32295632991811896</v>
      </c>
    </row>
    <row r="112" spans="1:15" s="236" customFormat="1" x14ac:dyDescent="0.2">
      <c r="A112" s="237" t="str">
        <f>name!E$5</f>
        <v>Professional occupations</v>
      </c>
      <c r="B112" s="302">
        <v>0.46782063380574529</v>
      </c>
      <c r="C112" s="302">
        <v>1.2531434497737493E-2</v>
      </c>
      <c r="D112" s="302">
        <v>4.9824215643744653E-2</v>
      </c>
      <c r="E112" s="302">
        <f t="shared" ref="E112:E119" si="56">SUM(B112:D112)</f>
        <v>0.53017628394722738</v>
      </c>
      <c r="F112" s="303"/>
      <c r="G112" s="302">
        <v>0.60868621811193779</v>
      </c>
      <c r="H112" s="302">
        <v>1.5600735744235383E-2</v>
      </c>
      <c r="I112" s="302">
        <v>0</v>
      </c>
      <c r="J112" s="302">
        <f t="shared" ref="J112:J114" si="57">SUM(G112:I112)</f>
        <v>0.62428695385617317</v>
      </c>
      <c r="K112" s="303"/>
      <c r="L112" s="302">
        <v>0.65763044904010204</v>
      </c>
      <c r="M112" s="302">
        <v>1.600695601277289E-2</v>
      </c>
      <c r="N112" s="302">
        <v>0</v>
      </c>
      <c r="O112" s="302">
        <f t="shared" ref="O112:O119" si="58">SUM(L112:N112)</f>
        <v>0.67363740505287495</v>
      </c>
    </row>
    <row r="113" spans="1:15" s="236" customFormat="1" x14ac:dyDescent="0.2">
      <c r="A113" s="237" t="str">
        <f>name!E$6</f>
        <v>Associate professional occupations</v>
      </c>
      <c r="B113" s="302">
        <v>0.30894352676881426</v>
      </c>
      <c r="C113" s="302">
        <v>1.4854475152816441E-2</v>
      </c>
      <c r="D113" s="302">
        <v>1.9195400226752909E-2</v>
      </c>
      <c r="E113" s="302">
        <f t="shared" si="56"/>
        <v>0.34299340214838364</v>
      </c>
      <c r="F113" s="303"/>
      <c r="G113" s="302">
        <v>0.38736727032560153</v>
      </c>
      <c r="H113" s="302">
        <v>1.8081191086264891E-2</v>
      </c>
      <c r="I113" s="302">
        <v>0</v>
      </c>
      <c r="J113" s="302">
        <f t="shared" si="57"/>
        <v>0.40544846141186641</v>
      </c>
      <c r="K113" s="303"/>
      <c r="L113" s="302">
        <v>0.32664706776924612</v>
      </c>
      <c r="M113" s="302">
        <v>1.9408974152990161E-2</v>
      </c>
      <c r="N113" s="302">
        <v>0</v>
      </c>
      <c r="O113" s="302">
        <f t="shared" si="58"/>
        <v>0.34605604192223627</v>
      </c>
    </row>
    <row r="114" spans="1:15" s="236" customFormat="1" x14ac:dyDescent="0.2">
      <c r="A114" s="237" t="str">
        <f>name!E$7</f>
        <v>Administrative and secretarial occupations</v>
      </c>
      <c r="B114" s="302">
        <v>0.315093733720545</v>
      </c>
      <c r="C114" s="302">
        <v>2.5864784483708825E-2</v>
      </c>
      <c r="D114" s="302">
        <v>1.0844090125380621E-2</v>
      </c>
      <c r="E114" s="302">
        <f t="shared" si="56"/>
        <v>0.35180260832963445</v>
      </c>
      <c r="F114" s="303"/>
      <c r="G114" s="302">
        <v>0.30340219668227009</v>
      </c>
      <c r="H114" s="302">
        <v>2.676916921394757E-2</v>
      </c>
      <c r="I114" s="302">
        <v>0</v>
      </c>
      <c r="J114" s="302">
        <f t="shared" si="57"/>
        <v>0.33017136589621765</v>
      </c>
      <c r="K114" s="303"/>
      <c r="L114" s="302">
        <v>0.2278746631751378</v>
      </c>
      <c r="M114" s="302">
        <v>1.806212519849042E-2</v>
      </c>
      <c r="N114" s="302">
        <v>0</v>
      </c>
      <c r="O114" s="302">
        <f t="shared" si="58"/>
        <v>0.24593678837362823</v>
      </c>
    </row>
    <row r="115" spans="1:15" s="236" customFormat="1" x14ac:dyDescent="0.2">
      <c r="A115" s="237" t="str">
        <f>name!E$8</f>
        <v>Skilled trades occupations</v>
      </c>
      <c r="B115" s="302">
        <v>0.38092862843715625</v>
      </c>
      <c r="C115" s="302">
        <v>1.3526528830382172E-2</v>
      </c>
      <c r="D115" s="302">
        <v>4.4162007526726277E-2</v>
      </c>
      <c r="E115" s="302">
        <f t="shared" si="56"/>
        <v>0.43861716479426471</v>
      </c>
      <c r="F115" s="303"/>
      <c r="G115" s="302">
        <v>0.31941857013053421</v>
      </c>
      <c r="H115" s="302">
        <v>7.5581523612917078E-3</v>
      </c>
      <c r="I115" s="302">
        <v>0</v>
      </c>
      <c r="J115" s="302">
        <f>SUM(G115:I115)</f>
        <v>0.32697672249182591</v>
      </c>
      <c r="K115" s="303"/>
      <c r="L115" s="302">
        <v>0.23632295895983546</v>
      </c>
      <c r="M115" s="302">
        <v>6.769967847362196E-3</v>
      </c>
      <c r="N115" s="302">
        <v>0</v>
      </c>
      <c r="O115" s="302">
        <f t="shared" si="58"/>
        <v>0.24309292680719766</v>
      </c>
    </row>
    <row r="116" spans="1:15" s="236" customFormat="1" x14ac:dyDescent="0.2">
      <c r="A116" s="237" t="str">
        <f>name!E$9</f>
        <v>Caring, leisure and other service occupations</v>
      </c>
      <c r="B116" s="302">
        <v>4.2396825922528289E-2</v>
      </c>
      <c r="C116" s="302">
        <v>1.3950470318819368E-2</v>
      </c>
      <c r="D116" s="302">
        <v>1.2806126664128069E-3</v>
      </c>
      <c r="E116" s="302">
        <f t="shared" si="56"/>
        <v>5.7627908907760463E-2</v>
      </c>
      <c r="F116" s="303"/>
      <c r="G116" s="302">
        <v>3.8520771210871538E-2</v>
      </c>
      <c r="H116" s="302">
        <v>1.1827912666038014E-2</v>
      </c>
      <c r="I116" s="302">
        <v>0</v>
      </c>
      <c r="J116" s="302">
        <f t="shared" ref="J116:J119" si="59">SUM(G116:I116)</f>
        <v>5.034868387690955E-2</v>
      </c>
      <c r="K116" s="303"/>
      <c r="L116" s="302">
        <v>3.9672165893327893E-2</v>
      </c>
      <c r="M116" s="302">
        <v>1.0688599000560024E-2</v>
      </c>
      <c r="N116" s="302">
        <v>0</v>
      </c>
      <c r="O116" s="302">
        <f t="shared" si="58"/>
        <v>5.0360764893887917E-2</v>
      </c>
    </row>
    <row r="117" spans="1:15" s="236" customFormat="1" x14ac:dyDescent="0.2">
      <c r="A117" s="237" t="str">
        <f>name!E$10</f>
        <v>Sales and customer service occupations</v>
      </c>
      <c r="B117" s="302">
        <v>0.25431947644489061</v>
      </c>
      <c r="C117" s="302">
        <v>6.4732467526306431E-2</v>
      </c>
      <c r="D117" s="302">
        <v>1.0841954988928662E-2</v>
      </c>
      <c r="E117" s="302">
        <f t="shared" si="56"/>
        <v>0.32989389896012572</v>
      </c>
      <c r="F117" s="303"/>
      <c r="G117" s="302">
        <v>0.24456006474384942</v>
      </c>
      <c r="H117" s="302">
        <v>6.7823937118303354E-2</v>
      </c>
      <c r="I117" s="302">
        <v>0</v>
      </c>
      <c r="J117" s="302">
        <f t="shared" si="59"/>
        <v>0.31238400186215276</v>
      </c>
      <c r="K117" s="303"/>
      <c r="L117" s="302">
        <v>0.29731778329951841</v>
      </c>
      <c r="M117" s="302">
        <v>7.4248186851654893E-2</v>
      </c>
      <c r="N117" s="302">
        <v>0</v>
      </c>
      <c r="O117" s="302">
        <f t="shared" si="58"/>
        <v>0.37156597015117332</v>
      </c>
    </row>
    <row r="118" spans="1:15" s="236" customFormat="1" x14ac:dyDescent="0.2">
      <c r="A118" s="237" t="str">
        <f>name!E$11</f>
        <v>Process, plant and machine operatives</v>
      </c>
      <c r="B118" s="302">
        <v>7.3193024392074452E-2</v>
      </c>
      <c r="C118" s="302">
        <v>5.2117551636302242E-3</v>
      </c>
      <c r="D118" s="302">
        <v>1.5458301086982689E-2</v>
      </c>
      <c r="E118" s="302">
        <f t="shared" si="56"/>
        <v>9.3863080642687363E-2</v>
      </c>
      <c r="F118" s="303"/>
      <c r="G118" s="302">
        <v>6.1890899613202995E-2</v>
      </c>
      <c r="H118" s="302">
        <v>4.104904617966241E-3</v>
      </c>
      <c r="I118" s="302">
        <v>0</v>
      </c>
      <c r="J118" s="302">
        <f t="shared" si="59"/>
        <v>6.5995804231169242E-2</v>
      </c>
      <c r="K118" s="303"/>
      <c r="L118" s="302">
        <v>6.0338025392544278E-2</v>
      </c>
      <c r="M118" s="302">
        <v>6.1432895189245705E-3</v>
      </c>
      <c r="N118" s="302">
        <v>0</v>
      </c>
      <c r="O118" s="302">
        <f t="shared" si="58"/>
        <v>6.6481314911468845E-2</v>
      </c>
    </row>
    <row r="119" spans="1:15" s="236" customFormat="1" x14ac:dyDescent="0.2">
      <c r="A119" s="237" t="str">
        <f>name!E$12</f>
        <v>Elementary occupations</v>
      </c>
      <c r="B119" s="302">
        <v>4.4358573420398208E-2</v>
      </c>
      <c r="C119" s="302">
        <v>2.7344338961118021E-2</v>
      </c>
      <c r="D119" s="302">
        <v>5.3848460786191038E-3</v>
      </c>
      <c r="E119" s="302">
        <f t="shared" si="56"/>
        <v>7.7087758460135339E-2</v>
      </c>
      <c r="F119" s="303"/>
      <c r="G119" s="302">
        <v>3.7594384075928154E-2</v>
      </c>
      <c r="H119" s="302">
        <v>2.1622852476177661E-2</v>
      </c>
      <c r="I119" s="302">
        <v>0</v>
      </c>
      <c r="J119" s="302">
        <f t="shared" si="59"/>
        <v>5.9217236552105812E-2</v>
      </c>
      <c r="K119" s="303"/>
      <c r="L119" s="302">
        <v>2.1931461722234032E-2</v>
      </c>
      <c r="M119" s="302">
        <v>1.198099624718154E-2</v>
      </c>
      <c r="N119" s="302">
        <v>0</v>
      </c>
      <c r="O119" s="302">
        <f t="shared" si="58"/>
        <v>3.3912457969415569E-2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2.144748254859981</v>
      </c>
      <c r="C121" s="311">
        <f t="shared" ref="C121:E121" si="60">SUM(C111:C119)</f>
        <v>0.18799413337733739</v>
      </c>
      <c r="D121" s="311">
        <f t="shared" si="60"/>
        <v>0.19625761176267811</v>
      </c>
      <c r="E121" s="311">
        <f t="shared" si="60"/>
        <v>2.5289999999999964</v>
      </c>
      <c r="F121" s="311"/>
      <c r="G121" s="311">
        <f t="shared" ref="G121:J121" si="61">SUM(G111:G119)</f>
        <v>2.2959598795759719</v>
      </c>
      <c r="H121" s="311">
        <f t="shared" si="61"/>
        <v>0.18904012042403046</v>
      </c>
      <c r="I121" s="311">
        <f t="shared" si="61"/>
        <v>0</v>
      </c>
      <c r="J121" s="311">
        <f t="shared" si="61"/>
        <v>2.4850000000000025</v>
      </c>
      <c r="K121" s="311"/>
      <c r="L121" s="311">
        <f t="shared" ref="L121:O121" si="62">SUM(L111:L119)</f>
        <v>2.1721236203076377</v>
      </c>
      <c r="M121" s="311">
        <f t="shared" si="62"/>
        <v>0.18187637969236417</v>
      </c>
      <c r="N121" s="311">
        <f t="shared" si="62"/>
        <v>0</v>
      </c>
      <c r="O121" s="311">
        <f t="shared" si="62"/>
        <v>2.3540000000000023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0.32612688074667667</v>
      </c>
      <c r="C128" s="302">
        <v>3.0614558882149364E-2</v>
      </c>
      <c r="D128" s="302">
        <v>3.0817391673040956E-2</v>
      </c>
      <c r="E128" s="302">
        <f>SUM(B128:D128)</f>
        <v>0.38755883130186697</v>
      </c>
      <c r="F128" s="303"/>
      <c r="G128" s="302">
        <v>0.40491843316352744</v>
      </c>
      <c r="H128" s="302">
        <v>1.6315998184214128E-2</v>
      </c>
      <c r="I128" s="302">
        <v>3.7281168016490313E-2</v>
      </c>
      <c r="J128" s="302">
        <f>SUM(G128:I128)</f>
        <v>0.45851559936423192</v>
      </c>
      <c r="K128" s="303"/>
      <c r="L128" s="302">
        <v>0.42657283697590354</v>
      </c>
      <c r="M128" s="302">
        <v>1.0157770496260956E-2</v>
      </c>
      <c r="N128" s="302">
        <v>3.8680677725057538E-2</v>
      </c>
      <c r="O128" s="302">
        <f>SUM(L128:N128)</f>
        <v>0.47541128519722198</v>
      </c>
    </row>
    <row r="129" spans="1:15" s="236" customFormat="1" x14ac:dyDescent="0.2">
      <c r="A129" s="237" t="str">
        <f>name!E$5</f>
        <v>Professional occupations</v>
      </c>
      <c r="B129" s="302">
        <v>0.32309962437506812</v>
      </c>
      <c r="C129" s="302">
        <v>3.5429295727817306E-2</v>
      </c>
      <c r="D129" s="302">
        <v>1.0900651415644931E-2</v>
      </c>
      <c r="E129" s="302">
        <f t="shared" ref="E129:E136" si="63">SUM(B129:D129)</f>
        <v>0.36942957151853034</v>
      </c>
      <c r="F129" s="303"/>
      <c r="G129" s="302">
        <v>0.44441489408190776</v>
      </c>
      <c r="H129" s="302">
        <v>2.5742257710216394E-2</v>
      </c>
      <c r="I129" s="302">
        <v>1.3574743147309729E-2</v>
      </c>
      <c r="J129" s="302">
        <f t="shared" ref="J129:J131" si="64">SUM(G129:I129)</f>
        <v>0.48373189493943386</v>
      </c>
      <c r="K129" s="303"/>
      <c r="L129" s="302">
        <v>0.50070463470732851</v>
      </c>
      <c r="M129" s="302">
        <v>2.8339646819335564E-2</v>
      </c>
      <c r="N129" s="302">
        <v>1.2477632289823508E-2</v>
      </c>
      <c r="O129" s="302">
        <f t="shared" ref="O129:O136" si="65">SUM(L129:N129)</f>
        <v>0.54152191381648751</v>
      </c>
    </row>
    <row r="130" spans="1:15" s="236" customFormat="1" x14ac:dyDescent="0.2">
      <c r="A130" s="237" t="str">
        <f>name!E$6</f>
        <v>Associate professional occupations</v>
      </c>
      <c r="B130" s="302">
        <v>0.3492453163978757</v>
      </c>
      <c r="C130" s="302">
        <v>9.1796168621947283E-2</v>
      </c>
      <c r="D130" s="302">
        <v>7.1729462477394925E-3</v>
      </c>
      <c r="E130" s="302">
        <f t="shared" si="63"/>
        <v>0.4482144312675625</v>
      </c>
      <c r="F130" s="303"/>
      <c r="G130" s="302">
        <v>0.45134755917367009</v>
      </c>
      <c r="H130" s="302">
        <v>6.113998189943963E-2</v>
      </c>
      <c r="I130" s="302">
        <v>9.4494263147666627E-3</v>
      </c>
      <c r="J130" s="302">
        <f t="shared" si="64"/>
        <v>0.52193696738787632</v>
      </c>
      <c r="K130" s="303"/>
      <c r="L130" s="302">
        <v>0.5234366519475705</v>
      </c>
      <c r="M130" s="302">
        <v>8.3309044747295738E-2</v>
      </c>
      <c r="N130" s="302">
        <v>9.7930029573966102E-3</v>
      </c>
      <c r="O130" s="302">
        <f t="shared" si="65"/>
        <v>0.61653869965226282</v>
      </c>
    </row>
    <row r="131" spans="1:15" s="236" customFormat="1" x14ac:dyDescent="0.2">
      <c r="A131" s="237" t="str">
        <f>name!E$7</f>
        <v>Administrative and secretarial occupations</v>
      </c>
      <c r="B131" s="302">
        <v>0.43442110183257482</v>
      </c>
      <c r="C131" s="302">
        <v>0.1869023658232177</v>
      </c>
      <c r="D131" s="302">
        <v>1.3651591698443093E-3</v>
      </c>
      <c r="E131" s="302">
        <f t="shared" si="63"/>
        <v>0.62268862682563675</v>
      </c>
      <c r="F131" s="303"/>
      <c r="G131" s="302">
        <v>0.42707343444306956</v>
      </c>
      <c r="H131" s="302">
        <v>0.10783464491994904</v>
      </c>
      <c r="I131" s="302">
        <v>2.1846528792466772E-3</v>
      </c>
      <c r="J131" s="302">
        <f t="shared" si="64"/>
        <v>0.53709273224226517</v>
      </c>
      <c r="K131" s="303"/>
      <c r="L131" s="302">
        <v>0.36543345733718524</v>
      </c>
      <c r="M131" s="302">
        <v>9.2136300905734353E-2</v>
      </c>
      <c r="N131" s="302">
        <v>2.538277135536796E-3</v>
      </c>
      <c r="O131" s="302">
        <f t="shared" si="65"/>
        <v>0.46010803537845635</v>
      </c>
    </row>
    <row r="132" spans="1:15" s="236" customFormat="1" x14ac:dyDescent="0.2">
      <c r="A132" s="237" t="str">
        <f>name!E$8</f>
        <v>Skilled trades occupations</v>
      </c>
      <c r="B132" s="302">
        <v>0.2694664054188512</v>
      </c>
      <c r="C132" s="302">
        <v>9.9457203858110382E-2</v>
      </c>
      <c r="D132" s="302">
        <v>8.7333084557899093E-2</v>
      </c>
      <c r="E132" s="302">
        <f t="shared" si="63"/>
        <v>0.45625669383486067</v>
      </c>
      <c r="F132" s="303"/>
      <c r="G132" s="302">
        <v>0.2585597203172752</v>
      </c>
      <c r="H132" s="302">
        <v>1.4582259585988232E-2</v>
      </c>
      <c r="I132" s="302">
        <v>7.7136962859113478E-2</v>
      </c>
      <c r="J132" s="302">
        <f>SUM(G132:I132)</f>
        <v>0.35027894276237692</v>
      </c>
      <c r="K132" s="303"/>
      <c r="L132" s="302">
        <v>0.24048139049491829</v>
      </c>
      <c r="M132" s="302">
        <v>5.07804089563602E-3</v>
      </c>
      <c r="N132" s="302">
        <v>6.4398437926906249E-2</v>
      </c>
      <c r="O132" s="302">
        <f t="shared" si="65"/>
        <v>0.30995786931746055</v>
      </c>
    </row>
    <row r="133" spans="1:15" s="236" customFormat="1" x14ac:dyDescent="0.2">
      <c r="A133" s="237" t="str">
        <f>name!E$9</f>
        <v>Caring, leisure and other service occupations</v>
      </c>
      <c r="B133" s="302">
        <v>9.6342189123938035E-2</v>
      </c>
      <c r="C133" s="302">
        <v>2.6619007465798684E-2</v>
      </c>
      <c r="D133" s="302">
        <v>1.0657651877716632E-3</v>
      </c>
      <c r="E133" s="302">
        <f t="shared" si="63"/>
        <v>0.1240269617775084</v>
      </c>
      <c r="F133" s="303"/>
      <c r="G133" s="302">
        <v>0.11119322978819077</v>
      </c>
      <c r="H133" s="302">
        <v>1.1293436781465523E-2</v>
      </c>
      <c r="I133" s="302">
        <v>1.7180512287998343E-3</v>
      </c>
      <c r="J133" s="302">
        <f t="shared" ref="J133:J136" si="66">SUM(G133:I133)</f>
        <v>0.12420471779845613</v>
      </c>
      <c r="K133" s="303"/>
      <c r="L133" s="302">
        <v>0.13553294715192019</v>
      </c>
      <c r="M133" s="302">
        <v>1.7900426808467922E-2</v>
      </c>
      <c r="N133" s="302">
        <v>2.197576802167481E-3</v>
      </c>
      <c r="O133" s="302">
        <f t="shared" si="65"/>
        <v>0.15563095076255559</v>
      </c>
    </row>
    <row r="134" spans="1:15" s="236" customFormat="1" x14ac:dyDescent="0.2">
      <c r="A134" s="237" t="str">
        <f>name!E$10</f>
        <v>Sales and customer service occupations</v>
      </c>
      <c r="B134" s="302">
        <v>0.12654080954921842</v>
      </c>
      <c r="C134" s="302">
        <v>7.6026386877696583E-2</v>
      </c>
      <c r="D134" s="302">
        <v>6.4158764992555571E-3</v>
      </c>
      <c r="E134" s="302">
        <f t="shared" si="63"/>
        <v>0.20898307292617058</v>
      </c>
      <c r="F134" s="303"/>
      <c r="G134" s="302">
        <v>0.12139512253083054</v>
      </c>
      <c r="H134" s="302">
        <v>2.7024381031286005E-2</v>
      </c>
      <c r="I134" s="302">
        <v>6.1190493135090136E-3</v>
      </c>
      <c r="J134" s="302">
        <f t="shared" si="66"/>
        <v>0.15453855287562557</v>
      </c>
      <c r="K134" s="303"/>
      <c r="L134" s="302">
        <v>0.14515074411920528</v>
      </c>
      <c r="M134" s="302">
        <v>4.4914422106206442E-2</v>
      </c>
      <c r="N134" s="302">
        <v>4.9348426351674204E-3</v>
      </c>
      <c r="O134" s="302">
        <f t="shared" si="65"/>
        <v>0.19500000886057914</v>
      </c>
    </row>
    <row r="135" spans="1:15" s="236" customFormat="1" x14ac:dyDescent="0.2">
      <c r="A135" s="237" t="str">
        <f>name!E$11</f>
        <v>Process, plant and machine operatives</v>
      </c>
      <c r="B135" s="302">
        <v>1.1228610677258095</v>
      </c>
      <c r="C135" s="302">
        <v>6.5457014311130643E-2</v>
      </c>
      <c r="D135" s="302">
        <v>1.3527529940446986E-2</v>
      </c>
      <c r="E135" s="302">
        <f t="shared" si="63"/>
        <v>1.201845611977387</v>
      </c>
      <c r="F135" s="303"/>
      <c r="G135" s="302">
        <v>1.1178340605379613</v>
      </c>
      <c r="H135" s="302">
        <v>1.8871446348780865E-2</v>
      </c>
      <c r="I135" s="302">
        <v>1.8729147872550693E-2</v>
      </c>
      <c r="J135" s="302">
        <f t="shared" si="66"/>
        <v>1.1554346547592929</v>
      </c>
      <c r="K135" s="303"/>
      <c r="L135" s="302">
        <v>1.2350356797562534</v>
      </c>
      <c r="M135" s="302">
        <v>4.0358730976234663E-3</v>
      </c>
      <c r="N135" s="302">
        <v>1.4669493317893047E-2</v>
      </c>
      <c r="O135" s="302">
        <f t="shared" si="65"/>
        <v>1.25374104617177</v>
      </c>
    </row>
    <row r="136" spans="1:15" s="236" customFormat="1" x14ac:dyDescent="0.2">
      <c r="A136" s="237" t="str">
        <f>name!E$12</f>
        <v>Elementary occupations</v>
      </c>
      <c r="B136" s="302">
        <v>0.98412057020464305</v>
      </c>
      <c r="C136" s="302">
        <v>0.17736434953297442</v>
      </c>
      <c r="D136" s="302">
        <v>8.511278832854725E-3</v>
      </c>
      <c r="E136" s="302">
        <f t="shared" si="63"/>
        <v>1.1699961985704721</v>
      </c>
      <c r="F136" s="303"/>
      <c r="G136" s="302">
        <v>1.0161538451493255</v>
      </c>
      <c r="H136" s="302">
        <v>7.592959172658327E-2</v>
      </c>
      <c r="I136" s="302">
        <v>1.0182500994541523E-2</v>
      </c>
      <c r="J136" s="302">
        <f t="shared" si="66"/>
        <v>1.1022659378704502</v>
      </c>
      <c r="K136" s="303"/>
      <c r="L136" s="302">
        <v>0.93161344067666629</v>
      </c>
      <c r="M136" s="302">
        <v>9.3800558835875597E-2</v>
      </c>
      <c r="N136" s="302">
        <v>1.1676191330662179E-2</v>
      </c>
      <c r="O136" s="302">
        <f t="shared" si="65"/>
        <v>1.0370901908432042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4.0322239653746559</v>
      </c>
      <c r="C138" s="311">
        <f t="shared" ref="C138:E138" si="67">SUM(C128:C136)</f>
        <v>0.78966635110084238</v>
      </c>
      <c r="D138" s="311">
        <f t="shared" si="67"/>
        <v>0.1671096835244977</v>
      </c>
      <c r="E138" s="311">
        <f t="shared" si="67"/>
        <v>4.9889999999999946</v>
      </c>
      <c r="F138" s="311"/>
      <c r="G138" s="311">
        <f t="shared" ref="G138:J138" si="68">SUM(G128:G136)</f>
        <v>4.3528902991857583</v>
      </c>
      <c r="H138" s="311">
        <f t="shared" si="68"/>
        <v>0.35873399818792306</v>
      </c>
      <c r="I138" s="311">
        <f t="shared" si="68"/>
        <v>0.17637570262632793</v>
      </c>
      <c r="J138" s="311">
        <f t="shared" si="68"/>
        <v>4.8880000000000088</v>
      </c>
      <c r="K138" s="311"/>
      <c r="L138" s="311">
        <f t="shared" ref="L138:O138" si="69">SUM(L128:L136)</f>
        <v>4.5039617831669512</v>
      </c>
      <c r="M138" s="311">
        <f t="shared" si="69"/>
        <v>0.37967208471243608</v>
      </c>
      <c r="N138" s="311">
        <f t="shared" si="69"/>
        <v>0.16136613212061082</v>
      </c>
      <c r="O138" s="311">
        <f t="shared" si="69"/>
        <v>5.0449999999999982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3.4294890937505658</v>
      </c>
      <c r="C145" s="302">
        <v>0.2935228570481998</v>
      </c>
      <c r="D145" s="302">
        <v>0.67246177411245667</v>
      </c>
      <c r="E145" s="302">
        <f>SUM(B145:D145)</f>
        <v>4.3954737249112226</v>
      </c>
      <c r="F145" s="303"/>
      <c r="G145" s="302">
        <v>4.2984572473993259</v>
      </c>
      <c r="H145" s="302">
        <v>0.62674154297114881</v>
      </c>
      <c r="I145" s="302">
        <v>1.2959802489658752</v>
      </c>
      <c r="J145" s="302">
        <f>SUM(G145:I145)</f>
        <v>6.2211790393363504</v>
      </c>
      <c r="K145" s="303"/>
      <c r="L145" s="302">
        <v>4.6576522078841274</v>
      </c>
      <c r="M145" s="302">
        <v>0.71091516792397491</v>
      </c>
      <c r="N145" s="302">
        <v>1.3489218596667802</v>
      </c>
      <c r="O145" s="302">
        <f>SUM(L145:N145)</f>
        <v>6.7174892354748827</v>
      </c>
    </row>
    <row r="146" spans="1:15" s="236" customFormat="1" x14ac:dyDescent="0.2">
      <c r="A146" s="237" t="str">
        <f>name!E$5</f>
        <v>Professional occupations</v>
      </c>
      <c r="B146" s="302">
        <v>3.7823511281380435</v>
      </c>
      <c r="C146" s="302">
        <v>0.17581008042133794</v>
      </c>
      <c r="D146" s="302">
        <v>0.29209346047910345</v>
      </c>
      <c r="E146" s="302">
        <f t="shared" ref="E146:E153" si="70">SUM(B146:D146)</f>
        <v>4.250254669038485</v>
      </c>
      <c r="F146" s="303"/>
      <c r="G146" s="302">
        <v>5.3127749913806221</v>
      </c>
      <c r="H146" s="302">
        <v>0.33729025525808903</v>
      </c>
      <c r="I146" s="302">
        <v>0.48207186808860297</v>
      </c>
      <c r="J146" s="302">
        <f t="shared" ref="J146:J148" si="71">SUM(G146:I146)</f>
        <v>6.132137114727314</v>
      </c>
      <c r="K146" s="303"/>
      <c r="L146" s="302">
        <v>6.7740314156405832</v>
      </c>
      <c r="M146" s="302">
        <v>0.39076461610752689</v>
      </c>
      <c r="N146" s="302">
        <v>0.37186318604967927</v>
      </c>
      <c r="O146" s="302">
        <f t="shared" ref="O146:O153" si="72">SUM(L146:N146)</f>
        <v>7.5366592177977889</v>
      </c>
    </row>
    <row r="147" spans="1:15" s="236" customFormat="1" x14ac:dyDescent="0.2">
      <c r="A147" s="237" t="str">
        <f>name!E$6</f>
        <v>Associate professional occupations</v>
      </c>
      <c r="B147" s="302">
        <v>2.6899886038024614</v>
      </c>
      <c r="C147" s="302">
        <v>0.24653939674744429</v>
      </c>
      <c r="D147" s="302">
        <v>0.16039928156942626</v>
      </c>
      <c r="E147" s="302">
        <f t="shared" si="70"/>
        <v>3.0969272821193323</v>
      </c>
      <c r="F147" s="303"/>
      <c r="G147" s="302">
        <v>3.5719958088315513</v>
      </c>
      <c r="H147" s="302">
        <v>0.40886778318509609</v>
      </c>
      <c r="I147" s="302">
        <v>0.23941193153420073</v>
      </c>
      <c r="J147" s="302">
        <f t="shared" si="71"/>
        <v>4.220275523550848</v>
      </c>
      <c r="K147" s="303"/>
      <c r="L147" s="302">
        <v>3.6980915183554468</v>
      </c>
      <c r="M147" s="302">
        <v>0.38706410931825003</v>
      </c>
      <c r="N147" s="302">
        <v>0.22559219163848548</v>
      </c>
      <c r="O147" s="302">
        <f t="shared" si="72"/>
        <v>4.3107478193121818</v>
      </c>
    </row>
    <row r="148" spans="1:15" s="236" customFormat="1" x14ac:dyDescent="0.2">
      <c r="A148" s="237" t="str">
        <f>name!E$7</f>
        <v>Administrative and secretarial occupations</v>
      </c>
      <c r="B148" s="302">
        <v>1.7893191192654496</v>
      </c>
      <c r="C148" s="302">
        <v>1.4469979141578464</v>
      </c>
      <c r="D148" s="302">
        <v>0.17212807217122847</v>
      </c>
      <c r="E148" s="302">
        <f t="shared" si="70"/>
        <v>3.4084451055945242</v>
      </c>
      <c r="F148" s="303"/>
      <c r="G148" s="302">
        <v>1.9295957791415286</v>
      </c>
      <c r="H148" s="302">
        <v>1.561516174239125</v>
      </c>
      <c r="I148" s="302">
        <v>0.19632228232677074</v>
      </c>
      <c r="J148" s="302">
        <f t="shared" si="71"/>
        <v>3.6874342357074243</v>
      </c>
      <c r="K148" s="303"/>
      <c r="L148" s="302">
        <v>1.3273494643422288</v>
      </c>
      <c r="M148" s="302">
        <v>1.6167816572398446</v>
      </c>
      <c r="N148" s="302">
        <v>0.15730873389180311</v>
      </c>
      <c r="O148" s="302">
        <f t="shared" si="72"/>
        <v>3.1014398554738767</v>
      </c>
    </row>
    <row r="149" spans="1:15" s="236" customFormat="1" x14ac:dyDescent="0.2">
      <c r="A149" s="237" t="str">
        <f>name!E$8</f>
        <v>Skilled trades occupations</v>
      </c>
      <c r="B149" s="302">
        <v>13.221906361331754</v>
      </c>
      <c r="C149" s="302">
        <v>0.55142292392205572</v>
      </c>
      <c r="D149" s="302">
        <v>12.359418491335706</v>
      </c>
      <c r="E149" s="302">
        <f t="shared" si="70"/>
        <v>26.132747776589518</v>
      </c>
      <c r="F149" s="303"/>
      <c r="G149" s="302">
        <v>11.474268989659263</v>
      </c>
      <c r="H149" s="302">
        <v>0.55967486385234688</v>
      </c>
      <c r="I149" s="302">
        <v>13.385220081576623</v>
      </c>
      <c r="J149" s="302">
        <f>SUM(G149:I149)</f>
        <v>25.419163935088235</v>
      </c>
      <c r="K149" s="303"/>
      <c r="L149" s="302">
        <v>10.463130862735719</v>
      </c>
      <c r="M149" s="302">
        <v>0.85948051694241234</v>
      </c>
      <c r="N149" s="302">
        <v>14.196078749514825</v>
      </c>
      <c r="O149" s="302">
        <f t="shared" si="72"/>
        <v>25.518690129192954</v>
      </c>
    </row>
    <row r="150" spans="1:15" s="236" customFormat="1" x14ac:dyDescent="0.2">
      <c r="A150" s="237" t="str">
        <f>name!E$9</f>
        <v>Caring, leisure and other service occupations</v>
      </c>
      <c r="B150" s="302">
        <v>8.2376257542732284E-2</v>
      </c>
      <c r="C150" s="302">
        <v>2.292902504769518E-2</v>
      </c>
      <c r="D150" s="302">
        <v>8.4042295746517351E-3</v>
      </c>
      <c r="E150" s="302">
        <f t="shared" si="70"/>
        <v>0.11370951216507919</v>
      </c>
      <c r="F150" s="303"/>
      <c r="G150" s="302">
        <v>9.6248562533716525E-2</v>
      </c>
      <c r="H150" s="302">
        <v>3.442757889131836E-2</v>
      </c>
      <c r="I150" s="302">
        <v>1.2442188501713714E-2</v>
      </c>
      <c r="J150" s="302">
        <f t="shared" ref="J150:J153" si="73">SUM(G150:I150)</f>
        <v>0.14311832992674861</v>
      </c>
      <c r="K150" s="303"/>
      <c r="L150" s="302">
        <v>9.8834440871524085E-2</v>
      </c>
      <c r="M150" s="302">
        <v>2.8354678086465E-2</v>
      </c>
      <c r="N150" s="302">
        <v>2.3414286934366611E-2</v>
      </c>
      <c r="O150" s="302">
        <f t="shared" si="72"/>
        <v>0.15060340589235571</v>
      </c>
    </row>
    <row r="151" spans="1:15" s="236" customFormat="1" x14ac:dyDescent="0.2">
      <c r="A151" s="237" t="str">
        <f>name!E$10</f>
        <v>Sales and customer service occupations</v>
      </c>
      <c r="B151" s="302">
        <v>0.53285445731533787</v>
      </c>
      <c r="C151" s="302">
        <v>0.25968409957640631</v>
      </c>
      <c r="D151" s="302">
        <v>7.3180146335621199E-2</v>
      </c>
      <c r="E151" s="302">
        <f t="shared" si="70"/>
        <v>0.86571870322736544</v>
      </c>
      <c r="F151" s="303"/>
      <c r="G151" s="302">
        <v>0.57922602864637585</v>
      </c>
      <c r="H151" s="302">
        <v>0.35973270470334523</v>
      </c>
      <c r="I151" s="302">
        <v>9.2363366291394244E-2</v>
      </c>
      <c r="J151" s="302">
        <f t="shared" si="73"/>
        <v>1.0313220996411154</v>
      </c>
      <c r="K151" s="303"/>
      <c r="L151" s="302">
        <v>0.64211881507346724</v>
      </c>
      <c r="M151" s="302">
        <v>0.41234280933322814</v>
      </c>
      <c r="N151" s="302">
        <v>9.8845546980792925E-2</v>
      </c>
      <c r="O151" s="302">
        <f t="shared" si="72"/>
        <v>1.1533071713874883</v>
      </c>
    </row>
    <row r="152" spans="1:15" s="236" customFormat="1" x14ac:dyDescent="0.2">
      <c r="A152" s="237" t="str">
        <f>name!E$11</f>
        <v>Process, plant and machine operatives</v>
      </c>
      <c r="B152" s="302">
        <v>2.8607073874773756</v>
      </c>
      <c r="C152" s="302">
        <v>0.10396074275806343</v>
      </c>
      <c r="D152" s="302">
        <v>0.64668119247568923</v>
      </c>
      <c r="E152" s="302">
        <f t="shared" si="70"/>
        <v>3.6113493227111282</v>
      </c>
      <c r="F152" s="303"/>
      <c r="G152" s="302">
        <v>2.5316175097124796</v>
      </c>
      <c r="H152" s="302">
        <v>0.19849169317201448</v>
      </c>
      <c r="I152" s="302">
        <v>0.95991314919646076</v>
      </c>
      <c r="J152" s="302">
        <f t="shared" si="73"/>
        <v>3.690022352080955</v>
      </c>
      <c r="K152" s="303"/>
      <c r="L152" s="302">
        <v>2.6447121450986351</v>
      </c>
      <c r="M152" s="302">
        <v>0.22800087669868191</v>
      </c>
      <c r="N152" s="302">
        <v>1.3474094796694756</v>
      </c>
      <c r="O152" s="302">
        <f t="shared" si="72"/>
        <v>4.2201225014667925</v>
      </c>
    </row>
    <row r="153" spans="1:15" s="236" customFormat="1" x14ac:dyDescent="0.2">
      <c r="A153" s="237" t="str">
        <f>name!E$12</f>
        <v>Elementary occupations</v>
      </c>
      <c r="B153" s="302">
        <v>0.84755243755914966</v>
      </c>
      <c r="C153" s="302">
        <v>0.40539375341501577</v>
      </c>
      <c r="D153" s="302">
        <v>0.67842771266913382</v>
      </c>
      <c r="E153" s="302">
        <f t="shared" si="70"/>
        <v>1.9313739036432993</v>
      </c>
      <c r="F153" s="303"/>
      <c r="G153" s="302">
        <v>0.71843537798662804</v>
      </c>
      <c r="H153" s="302">
        <v>0.46456757735509641</v>
      </c>
      <c r="I153" s="302">
        <v>0.81634441459919782</v>
      </c>
      <c r="J153" s="302">
        <f t="shared" si="73"/>
        <v>1.9993473699409223</v>
      </c>
      <c r="K153" s="303"/>
      <c r="L153" s="302">
        <v>0.47667602083711164</v>
      </c>
      <c r="M153" s="302">
        <v>0.3331198326155605</v>
      </c>
      <c r="N153" s="302">
        <v>1.1031448105490633</v>
      </c>
      <c r="O153" s="302">
        <f t="shared" si="72"/>
        <v>1.9129406640017355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29.23654484618287</v>
      </c>
      <c r="C155" s="311">
        <f t="shared" ref="C155:E155" si="74">SUM(C145:C153)</f>
        <v>3.5062607930940648</v>
      </c>
      <c r="D155" s="311">
        <f t="shared" si="74"/>
        <v>15.063194360723017</v>
      </c>
      <c r="E155" s="311">
        <f t="shared" si="74"/>
        <v>47.805999999999955</v>
      </c>
      <c r="F155" s="311"/>
      <c r="G155" s="311">
        <f t="shared" ref="G155:J155" si="75">SUM(G145:G153)</f>
        <v>30.512620295291491</v>
      </c>
      <c r="H155" s="311">
        <f t="shared" si="75"/>
        <v>4.5513101736275807</v>
      </c>
      <c r="I155" s="311">
        <f t="shared" si="75"/>
        <v>17.48006953108084</v>
      </c>
      <c r="J155" s="311">
        <f t="shared" si="75"/>
        <v>52.543999999999912</v>
      </c>
      <c r="K155" s="311"/>
      <c r="L155" s="311">
        <f t="shared" ref="L155:O155" si="76">SUM(L145:L153)</f>
        <v>30.782596890838839</v>
      </c>
      <c r="M155" s="311">
        <f t="shared" si="76"/>
        <v>4.9668242642659441</v>
      </c>
      <c r="N155" s="311">
        <f t="shared" si="76"/>
        <v>18.872578844895273</v>
      </c>
      <c r="O155" s="311">
        <f t="shared" si="76"/>
        <v>54.622000000000057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8.8410344572253443</v>
      </c>
      <c r="C162" s="302">
        <v>0.61032167535642079</v>
      </c>
      <c r="D162" s="302">
        <v>3.3707759647456537</v>
      </c>
      <c r="E162" s="302">
        <f>SUM(B162:D162)</f>
        <v>12.822132097327419</v>
      </c>
      <c r="F162" s="303"/>
      <c r="G162" s="302">
        <v>10.373005438944579</v>
      </c>
      <c r="H162" s="302">
        <v>1.0454463405353731</v>
      </c>
      <c r="I162" s="302">
        <v>3.6685140528009503</v>
      </c>
      <c r="J162" s="302">
        <f>SUM(G162:I162)</f>
        <v>15.086965832280903</v>
      </c>
      <c r="K162" s="303"/>
      <c r="L162" s="302">
        <v>12.804741097215642</v>
      </c>
      <c r="M162" s="302">
        <v>1.234941869668722</v>
      </c>
      <c r="N162" s="302">
        <v>4.557484332439496</v>
      </c>
      <c r="O162" s="302">
        <f>SUM(L162:N162)</f>
        <v>18.597167299323861</v>
      </c>
    </row>
    <row r="163" spans="1:15" s="236" customFormat="1" x14ac:dyDescent="0.2">
      <c r="A163" s="237" t="str">
        <f>name!E$5</f>
        <v>Professional occupations</v>
      </c>
      <c r="B163" s="302">
        <v>5.6673546500481731</v>
      </c>
      <c r="C163" s="302">
        <v>0.71170785732392483</v>
      </c>
      <c r="D163" s="302">
        <v>0.60346307101605157</v>
      </c>
      <c r="E163" s="302">
        <f t="shared" ref="E163:E170" si="77">SUM(B163:D163)</f>
        <v>6.9825255783881488</v>
      </c>
      <c r="F163" s="303"/>
      <c r="G163" s="302">
        <v>7.623953396665434</v>
      </c>
      <c r="H163" s="302">
        <v>1.1422516691857596</v>
      </c>
      <c r="I163" s="302">
        <v>0.6435255756609416</v>
      </c>
      <c r="J163" s="302">
        <f t="shared" ref="J163:J165" si="78">SUM(G163:I163)</f>
        <v>9.4097306415121356</v>
      </c>
      <c r="K163" s="303"/>
      <c r="L163" s="302">
        <v>10.5660007403579</v>
      </c>
      <c r="M163" s="302">
        <v>1.2816910615325434</v>
      </c>
      <c r="N163" s="302">
        <v>0.49693140923550189</v>
      </c>
      <c r="O163" s="302">
        <f t="shared" ref="O163:O170" si="79">SUM(L163:N163)</f>
        <v>12.344623211125946</v>
      </c>
    </row>
    <row r="164" spans="1:15" s="236" customFormat="1" x14ac:dyDescent="0.2">
      <c r="A164" s="237" t="str">
        <f>name!E$6</f>
        <v>Associate professional occupations</v>
      </c>
      <c r="B164" s="302">
        <v>5.9974271705074154</v>
      </c>
      <c r="C164" s="302">
        <v>1.4451935886955403</v>
      </c>
      <c r="D164" s="302">
        <v>0.5628421131513287</v>
      </c>
      <c r="E164" s="302">
        <f t="shared" si="77"/>
        <v>8.0054628723542844</v>
      </c>
      <c r="F164" s="303"/>
      <c r="G164" s="302">
        <v>7.4908630722364293</v>
      </c>
      <c r="H164" s="302">
        <v>1.8882632315378578</v>
      </c>
      <c r="I164" s="302">
        <v>0.56810540195619452</v>
      </c>
      <c r="J164" s="302">
        <f t="shared" si="78"/>
        <v>9.9472317057304807</v>
      </c>
      <c r="K164" s="303"/>
      <c r="L164" s="302">
        <v>8.6049139306644324</v>
      </c>
      <c r="M164" s="302">
        <v>1.8086414421987624</v>
      </c>
      <c r="N164" s="302">
        <v>0.51438534415558368</v>
      </c>
      <c r="O164" s="302">
        <f t="shared" si="79"/>
        <v>10.927940717018778</v>
      </c>
    </row>
    <row r="165" spans="1:15" s="236" customFormat="1" x14ac:dyDescent="0.2">
      <c r="A165" s="237" t="str">
        <f>name!E$7</f>
        <v>Administrative and secretarial occupations</v>
      </c>
      <c r="B165" s="302">
        <v>7.0560195982552072</v>
      </c>
      <c r="C165" s="302">
        <v>2.6451306093039109</v>
      </c>
      <c r="D165" s="302">
        <v>0.20267250511044277</v>
      </c>
      <c r="E165" s="302">
        <f t="shared" si="77"/>
        <v>9.9038227126695606</v>
      </c>
      <c r="F165" s="303"/>
      <c r="G165" s="302">
        <v>8.244600782763289</v>
      </c>
      <c r="H165" s="302">
        <v>3.0501153167923856</v>
      </c>
      <c r="I165" s="302">
        <v>0.25164281721547627</v>
      </c>
      <c r="J165" s="302">
        <f t="shared" si="78"/>
        <v>11.546358916771151</v>
      </c>
      <c r="K165" s="303"/>
      <c r="L165" s="302">
        <v>8.6803664868802315</v>
      </c>
      <c r="M165" s="302">
        <v>2.7233821664001838</v>
      </c>
      <c r="N165" s="302">
        <v>0.232739149539096</v>
      </c>
      <c r="O165" s="302">
        <f t="shared" si="79"/>
        <v>11.636487802819511</v>
      </c>
    </row>
    <row r="166" spans="1:15" s="236" customFormat="1" x14ac:dyDescent="0.2">
      <c r="A166" s="237" t="str">
        <f>name!E$8</f>
        <v>Skilled trades occupations</v>
      </c>
      <c r="B166" s="302">
        <v>6.2841170186710666</v>
      </c>
      <c r="C166" s="302">
        <v>1.0158821451785394</v>
      </c>
      <c r="D166" s="302">
        <v>1.9002343422275003</v>
      </c>
      <c r="E166" s="302">
        <f t="shared" si="77"/>
        <v>9.2002335060771063</v>
      </c>
      <c r="F166" s="303"/>
      <c r="G166" s="302">
        <v>6.0431538186804605</v>
      </c>
      <c r="H166" s="302">
        <v>0.85795783930284641</v>
      </c>
      <c r="I166" s="302">
        <v>1.8339261767835067</v>
      </c>
      <c r="J166" s="302">
        <f>SUM(G166:I166)</f>
        <v>8.7350378347668141</v>
      </c>
      <c r="K166" s="303"/>
      <c r="L166" s="302">
        <v>5.7123435471896657</v>
      </c>
      <c r="M166" s="302">
        <v>0.91022803979282541</v>
      </c>
      <c r="N166" s="302">
        <v>1.9778819992543228</v>
      </c>
      <c r="O166" s="302">
        <f t="shared" si="79"/>
        <v>8.6004535862368137</v>
      </c>
    </row>
    <row r="167" spans="1:15" s="236" customFormat="1" x14ac:dyDescent="0.2">
      <c r="A167" s="237" t="str">
        <f>name!E$9</f>
        <v>Caring, leisure and other service occupations</v>
      </c>
      <c r="B167" s="302">
        <v>0.53755434829763904</v>
      </c>
      <c r="C167" s="302">
        <v>0.21150298175597979</v>
      </c>
      <c r="D167" s="302">
        <v>0.10061363421727805</v>
      </c>
      <c r="E167" s="302">
        <f t="shared" si="77"/>
        <v>0.84967096427089694</v>
      </c>
      <c r="F167" s="303"/>
      <c r="G167" s="302">
        <v>0.6721431596397649</v>
      </c>
      <c r="H167" s="302">
        <v>0.21256902682050663</v>
      </c>
      <c r="I167" s="302">
        <v>0.16199552957147337</v>
      </c>
      <c r="J167" s="302">
        <f t="shared" ref="J167:J170" si="80">SUM(G167:I167)</f>
        <v>1.0467077160317448</v>
      </c>
      <c r="K167" s="303"/>
      <c r="L167" s="302">
        <v>0.96884219865215748</v>
      </c>
      <c r="M167" s="302">
        <v>0.18824288143919993</v>
      </c>
      <c r="N167" s="302">
        <v>0.28018225737013641</v>
      </c>
      <c r="O167" s="302">
        <f t="shared" si="79"/>
        <v>1.4372673374614939</v>
      </c>
    </row>
    <row r="168" spans="1:15" s="236" customFormat="1" x14ac:dyDescent="0.2">
      <c r="A168" s="237" t="str">
        <f>name!E$10</f>
        <v>Sales and customer service occupations</v>
      </c>
      <c r="B168" s="302">
        <v>12.912245016146908</v>
      </c>
      <c r="C168" s="302">
        <v>27.60641261379731</v>
      </c>
      <c r="D168" s="302">
        <v>1.9662406727512443</v>
      </c>
      <c r="E168" s="302">
        <f t="shared" si="77"/>
        <v>42.484898302695463</v>
      </c>
      <c r="F168" s="303"/>
      <c r="G168" s="302">
        <v>12.038187705275194</v>
      </c>
      <c r="H168" s="302">
        <v>29.820053394717277</v>
      </c>
      <c r="I168" s="302">
        <v>1.5426464120157155</v>
      </c>
      <c r="J168" s="302">
        <f t="shared" si="80"/>
        <v>43.400887512008183</v>
      </c>
      <c r="K168" s="303"/>
      <c r="L168" s="302">
        <v>10.255044923023767</v>
      </c>
      <c r="M168" s="302">
        <v>28.14370479110665</v>
      </c>
      <c r="N168" s="302">
        <v>1.2011525573620305</v>
      </c>
      <c r="O168" s="302">
        <f t="shared" si="79"/>
        <v>39.599902271492446</v>
      </c>
    </row>
    <row r="169" spans="1:15" s="236" customFormat="1" x14ac:dyDescent="0.2">
      <c r="A169" s="237" t="str">
        <f>name!E$11</f>
        <v>Process, plant and machine operatives</v>
      </c>
      <c r="B169" s="302">
        <v>7.0921004405678945</v>
      </c>
      <c r="C169" s="302">
        <v>1.2721022809561264</v>
      </c>
      <c r="D169" s="302">
        <v>0.19297897929827848</v>
      </c>
      <c r="E169" s="302">
        <f t="shared" si="77"/>
        <v>8.5571817008222997</v>
      </c>
      <c r="F169" s="303"/>
      <c r="G169" s="302">
        <v>5.9898398982566121</v>
      </c>
      <c r="H169" s="302">
        <v>1.452487609346182</v>
      </c>
      <c r="I169" s="302">
        <v>0.22919533768815423</v>
      </c>
      <c r="J169" s="302">
        <f t="shared" si="80"/>
        <v>7.6715228452909487</v>
      </c>
      <c r="K169" s="303"/>
      <c r="L169" s="302">
        <v>6.1646372251229185</v>
      </c>
      <c r="M169" s="302">
        <v>1.7729425384702013</v>
      </c>
      <c r="N169" s="302">
        <v>0.23890460749644676</v>
      </c>
      <c r="O169" s="302">
        <f t="shared" si="79"/>
        <v>8.1764843710895665</v>
      </c>
    </row>
    <row r="170" spans="1:15" s="236" customFormat="1" x14ac:dyDescent="0.2">
      <c r="A170" s="237" t="str">
        <f>name!E$12</f>
        <v>Elementary occupations</v>
      </c>
      <c r="B170" s="302">
        <v>6.710329290760197</v>
      </c>
      <c r="C170" s="302">
        <v>5.0678605951589848</v>
      </c>
      <c r="D170" s="302">
        <v>0.16288237947578182</v>
      </c>
      <c r="E170" s="302">
        <f t="shared" si="77"/>
        <v>11.941072265394965</v>
      </c>
      <c r="F170" s="303"/>
      <c r="G170" s="302">
        <v>5.3825328687656562</v>
      </c>
      <c r="H170" s="302">
        <v>4.5450258897306028</v>
      </c>
      <c r="I170" s="302">
        <v>0.14399823711119611</v>
      </c>
      <c r="J170" s="302">
        <f t="shared" si="80"/>
        <v>10.071556995607455</v>
      </c>
      <c r="K170" s="303"/>
      <c r="L170" s="302">
        <v>4.977834456973401</v>
      </c>
      <c r="M170" s="302">
        <v>3.5957386939526881</v>
      </c>
      <c r="N170" s="302">
        <v>0.17110025250552197</v>
      </c>
      <c r="O170" s="302">
        <f t="shared" si="79"/>
        <v>8.7446734034316105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61.098181990479851</v>
      </c>
      <c r="C172" s="311">
        <f t="shared" ref="C172:E172" si="81">SUM(C162:C170)</f>
        <v>40.586114347526738</v>
      </c>
      <c r="D172" s="311">
        <f t="shared" si="81"/>
        <v>9.0627036619935613</v>
      </c>
      <c r="E172" s="311">
        <f t="shared" si="81"/>
        <v>110.74700000000014</v>
      </c>
      <c r="F172" s="311"/>
      <c r="G172" s="311">
        <f t="shared" ref="G172:J172" si="82">SUM(G162:G170)</f>
        <v>63.858280141227418</v>
      </c>
      <c r="H172" s="311">
        <f t="shared" si="82"/>
        <v>44.014170317968784</v>
      </c>
      <c r="I172" s="311">
        <f t="shared" si="82"/>
        <v>9.0435495408036086</v>
      </c>
      <c r="J172" s="311">
        <f t="shared" si="82"/>
        <v>116.91599999999981</v>
      </c>
      <c r="K172" s="311"/>
      <c r="L172" s="311">
        <f t="shared" ref="L172:O172" si="83">SUM(L162:L170)</f>
        <v>68.734724606080107</v>
      </c>
      <c r="M172" s="311">
        <f t="shared" si="83"/>
        <v>41.659513484561778</v>
      </c>
      <c r="N172" s="311">
        <f t="shared" si="83"/>
        <v>9.6707619093581361</v>
      </c>
      <c r="O172" s="311">
        <f t="shared" si="83"/>
        <v>120.06500000000001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1.3075274390463754</v>
      </c>
      <c r="C179" s="302">
        <v>8.9562783201277113E-2</v>
      </c>
      <c r="D179" s="302">
        <v>0.2973764080648218</v>
      </c>
      <c r="E179" s="302">
        <f>SUM(B179:D179)</f>
        <v>1.6944666303124742</v>
      </c>
      <c r="F179" s="303"/>
      <c r="G179" s="302">
        <v>1.9854625130199544</v>
      </c>
      <c r="H179" s="302">
        <v>0.20292167111455958</v>
      </c>
      <c r="I179" s="302">
        <v>0.41275885480599039</v>
      </c>
      <c r="J179" s="302">
        <f>SUM(G179:I179)</f>
        <v>2.6011430389405046</v>
      </c>
      <c r="K179" s="303"/>
      <c r="L179" s="302">
        <v>2.3154570582621745</v>
      </c>
      <c r="M179" s="302">
        <v>0.2685540893587896</v>
      </c>
      <c r="N179" s="302">
        <v>0.43504582767930594</v>
      </c>
      <c r="O179" s="302">
        <f>SUM(L179:N179)</f>
        <v>3.0190569753002703</v>
      </c>
    </row>
    <row r="180" spans="1:15" s="236" customFormat="1" x14ac:dyDescent="0.2">
      <c r="A180" s="237" t="str">
        <f>name!E$5</f>
        <v>Professional occupations</v>
      </c>
      <c r="B180" s="302">
        <v>0.95200032235979493</v>
      </c>
      <c r="C180" s="302">
        <v>7.1676669245196417E-2</v>
      </c>
      <c r="D180" s="302">
        <v>7.4404825124218282E-2</v>
      </c>
      <c r="E180" s="302">
        <f t="shared" ref="E180:E187" si="84">SUM(B180:D180)</f>
        <v>1.0980818167292095</v>
      </c>
      <c r="F180" s="303"/>
      <c r="G180" s="302">
        <v>1.6707665336554209</v>
      </c>
      <c r="H180" s="302">
        <v>0.17675499697629066</v>
      </c>
      <c r="I180" s="302">
        <v>0.10677824586855157</v>
      </c>
      <c r="J180" s="302">
        <f t="shared" ref="J180:J182" si="85">SUM(G180:I180)</f>
        <v>1.9542997765002632</v>
      </c>
      <c r="K180" s="303"/>
      <c r="L180" s="302">
        <v>2.2169638395965632</v>
      </c>
      <c r="M180" s="302">
        <v>0.28444275437857414</v>
      </c>
      <c r="N180" s="302">
        <v>8.9753556364499137E-2</v>
      </c>
      <c r="O180" s="302">
        <f t="shared" ref="O180:O187" si="86">SUM(L180:N180)</f>
        <v>2.5911601503396366</v>
      </c>
    </row>
    <row r="181" spans="1:15" s="236" customFormat="1" x14ac:dyDescent="0.2">
      <c r="A181" s="237" t="str">
        <f>name!E$6</f>
        <v>Associate professional occupations</v>
      </c>
      <c r="B181" s="302">
        <v>1.0263584824869703</v>
      </c>
      <c r="C181" s="302">
        <v>0.12109563747884601</v>
      </c>
      <c r="D181" s="302">
        <v>5.5288511953049825E-2</v>
      </c>
      <c r="E181" s="302">
        <f t="shared" si="84"/>
        <v>1.2027426319188661</v>
      </c>
      <c r="F181" s="303"/>
      <c r="G181" s="302">
        <v>1.5797859339618185</v>
      </c>
      <c r="H181" s="302">
        <v>0.22655692309878944</v>
      </c>
      <c r="I181" s="302">
        <v>8.3861641537904569E-2</v>
      </c>
      <c r="J181" s="302">
        <f t="shared" si="85"/>
        <v>1.8902044985985125</v>
      </c>
      <c r="K181" s="303"/>
      <c r="L181" s="302">
        <v>1.6488575892549886</v>
      </c>
      <c r="M181" s="302">
        <v>0.28478813010383319</v>
      </c>
      <c r="N181" s="302">
        <v>7.1155286458989456E-2</v>
      </c>
      <c r="O181" s="302">
        <f t="shared" si="86"/>
        <v>2.0048010058178112</v>
      </c>
    </row>
    <row r="182" spans="1:15" s="236" customFormat="1" x14ac:dyDescent="0.2">
      <c r="A182" s="237" t="str">
        <f>name!E$7</f>
        <v>Administrative and secretarial occupations</v>
      </c>
      <c r="B182" s="302">
        <v>2.1768029136297118</v>
      </c>
      <c r="C182" s="302">
        <v>0.67605891454472711</v>
      </c>
      <c r="D182" s="302">
        <v>6.7166730195247493E-2</v>
      </c>
      <c r="E182" s="302">
        <f t="shared" si="84"/>
        <v>2.9200285583696868</v>
      </c>
      <c r="F182" s="303"/>
      <c r="G182" s="302">
        <v>3.1416524371562327</v>
      </c>
      <c r="H182" s="302">
        <v>1.2044331842902427</v>
      </c>
      <c r="I182" s="302">
        <v>0.11318924922398352</v>
      </c>
      <c r="J182" s="302">
        <f t="shared" si="85"/>
        <v>4.459274870670459</v>
      </c>
      <c r="K182" s="303"/>
      <c r="L182" s="302">
        <v>3.1840618231046545</v>
      </c>
      <c r="M182" s="302">
        <v>1.1033034448308123</v>
      </c>
      <c r="N182" s="302">
        <v>9.5684089687397805E-2</v>
      </c>
      <c r="O182" s="302">
        <f t="shared" si="86"/>
        <v>4.3830493576228644</v>
      </c>
    </row>
    <row r="183" spans="1:15" s="236" customFormat="1" x14ac:dyDescent="0.2">
      <c r="A183" s="237" t="str">
        <f>name!E$8</f>
        <v>Skilled trades occupations</v>
      </c>
      <c r="B183" s="302">
        <v>0.92137786274310396</v>
      </c>
      <c r="C183" s="302">
        <v>0.14935446790243248</v>
      </c>
      <c r="D183" s="302">
        <v>0.2211779293530769</v>
      </c>
      <c r="E183" s="302">
        <f t="shared" si="84"/>
        <v>1.2919102599986134</v>
      </c>
      <c r="F183" s="303"/>
      <c r="G183" s="302">
        <v>0.96066829193811576</v>
      </c>
      <c r="H183" s="302">
        <v>0.31585638153251849</v>
      </c>
      <c r="I183" s="302">
        <v>0.19951276014142885</v>
      </c>
      <c r="J183" s="302">
        <f>SUM(G183:I183)</f>
        <v>1.476037433612063</v>
      </c>
      <c r="K183" s="303"/>
      <c r="L183" s="302">
        <v>0.9602804691228376</v>
      </c>
      <c r="M183" s="302">
        <v>0.4107321332664865</v>
      </c>
      <c r="N183" s="302">
        <v>0.18958371805805246</v>
      </c>
      <c r="O183" s="302">
        <f t="shared" si="86"/>
        <v>1.5605963204473765</v>
      </c>
    </row>
    <row r="184" spans="1:15" s="236" customFormat="1" x14ac:dyDescent="0.2">
      <c r="A184" s="237" t="str">
        <f>name!E$9</f>
        <v>Caring, leisure and other service occupations</v>
      </c>
      <c r="B184" s="302">
        <v>0.93111168073708217</v>
      </c>
      <c r="C184" s="302">
        <v>0.65204783549354028</v>
      </c>
      <c r="D184" s="302">
        <v>0.12312026904846753</v>
      </c>
      <c r="E184" s="302">
        <f t="shared" si="84"/>
        <v>1.7062797852790901</v>
      </c>
      <c r="F184" s="303"/>
      <c r="G184" s="302">
        <v>1.0829600388757405</v>
      </c>
      <c r="H184" s="302">
        <v>0.69198283362196955</v>
      </c>
      <c r="I184" s="302">
        <v>0.12876195253567216</v>
      </c>
      <c r="J184" s="302">
        <f t="shared" ref="J184:J187" si="87">SUM(G184:I184)</f>
        <v>1.9037048250333823</v>
      </c>
      <c r="K184" s="303"/>
      <c r="L184" s="302">
        <v>1.1734305295072438</v>
      </c>
      <c r="M184" s="302">
        <v>0.81423897108973453</v>
      </c>
      <c r="N184" s="302">
        <v>0.15659095391845604</v>
      </c>
      <c r="O184" s="302">
        <f t="shared" si="86"/>
        <v>2.1442604545154347</v>
      </c>
    </row>
    <row r="185" spans="1:15" s="236" customFormat="1" x14ac:dyDescent="0.2">
      <c r="A185" s="237" t="str">
        <f>name!E$10</f>
        <v>Sales and customer service occupations</v>
      </c>
      <c r="B185" s="302">
        <v>0.68408846077478169</v>
      </c>
      <c r="C185" s="302">
        <v>0.19445910523975379</v>
      </c>
      <c r="D185" s="302">
        <v>5.7871813744339251E-2</v>
      </c>
      <c r="E185" s="302">
        <f t="shared" si="84"/>
        <v>0.93641937975887468</v>
      </c>
      <c r="F185" s="303"/>
      <c r="G185" s="302">
        <v>0.91010047116527582</v>
      </c>
      <c r="H185" s="302">
        <v>0.34836524099638289</v>
      </c>
      <c r="I185" s="302">
        <v>5.8145258008995435E-2</v>
      </c>
      <c r="J185" s="302">
        <f t="shared" si="87"/>
        <v>1.3166109701706541</v>
      </c>
      <c r="K185" s="303"/>
      <c r="L185" s="302">
        <v>1.123331255349366</v>
      </c>
      <c r="M185" s="302">
        <v>0.50705283997393402</v>
      </c>
      <c r="N185" s="302">
        <v>5.3709153807799864E-2</v>
      </c>
      <c r="O185" s="302">
        <f t="shared" si="86"/>
        <v>1.6840932491310998</v>
      </c>
    </row>
    <row r="186" spans="1:15" s="236" customFormat="1" x14ac:dyDescent="0.2">
      <c r="A186" s="237" t="str">
        <f>name!E$11</f>
        <v>Process, plant and machine operatives</v>
      </c>
      <c r="B186" s="302">
        <v>7.7299154871237725</v>
      </c>
      <c r="C186" s="302">
        <v>0.64838007220592264</v>
      </c>
      <c r="D186" s="302">
        <v>3.2937254743350959</v>
      </c>
      <c r="E186" s="302">
        <f t="shared" si="84"/>
        <v>11.672021033664791</v>
      </c>
      <c r="F186" s="303"/>
      <c r="G186" s="302">
        <v>8.8517898225821519</v>
      </c>
      <c r="H186" s="302">
        <v>1.0450452515619424</v>
      </c>
      <c r="I186" s="302">
        <v>3.9091584344060384</v>
      </c>
      <c r="J186" s="302">
        <f t="shared" si="87"/>
        <v>13.805993508550133</v>
      </c>
      <c r="K186" s="303"/>
      <c r="L186" s="302">
        <v>9.4210493465945877</v>
      </c>
      <c r="M186" s="302">
        <v>1.3262009334288076</v>
      </c>
      <c r="N186" s="302">
        <v>4.6191692288997297</v>
      </c>
      <c r="O186" s="302">
        <f t="shared" si="86"/>
        <v>15.366419508923126</v>
      </c>
    </row>
    <row r="187" spans="1:15" s="236" customFormat="1" x14ac:dyDescent="0.2">
      <c r="A187" s="237" t="str">
        <f>name!E$12</f>
        <v>Elementary occupations</v>
      </c>
      <c r="B187" s="302">
        <v>3.2975700422217513</v>
      </c>
      <c r="C187" s="302">
        <v>0.69078721855998193</v>
      </c>
      <c r="D187" s="302">
        <v>9.6692643186699567E-2</v>
      </c>
      <c r="E187" s="302">
        <f t="shared" si="84"/>
        <v>4.0850499039684331</v>
      </c>
      <c r="F187" s="303"/>
      <c r="G187" s="302">
        <v>3.3890093855764505</v>
      </c>
      <c r="H187" s="302">
        <v>1.3156646209556164</v>
      </c>
      <c r="I187" s="302">
        <v>0.1260570713919012</v>
      </c>
      <c r="J187" s="302">
        <f t="shared" si="87"/>
        <v>4.8307310779239687</v>
      </c>
      <c r="K187" s="303"/>
      <c r="L187" s="302">
        <v>2.8980687338661637</v>
      </c>
      <c r="M187" s="302">
        <v>1.3564788285186102</v>
      </c>
      <c r="N187" s="302">
        <v>0.14401541551767774</v>
      </c>
      <c r="O187" s="302">
        <f t="shared" si="86"/>
        <v>4.3985629779024515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19.026752691123345</v>
      </c>
      <c r="C189" s="311">
        <f t="shared" ref="C189:E189" si="88">SUM(C179:C187)</f>
        <v>3.2934227038716779</v>
      </c>
      <c r="D189" s="311">
        <f t="shared" si="88"/>
        <v>4.2868246050050161</v>
      </c>
      <c r="E189" s="311">
        <f t="shared" si="88"/>
        <v>26.607000000000038</v>
      </c>
      <c r="F189" s="311"/>
      <c r="G189" s="311">
        <f t="shared" ref="G189:J189" si="89">SUM(G179:G187)</f>
        <v>23.57219542793116</v>
      </c>
      <c r="H189" s="311">
        <f t="shared" si="89"/>
        <v>5.5275811041483118</v>
      </c>
      <c r="I189" s="311">
        <f t="shared" si="89"/>
        <v>5.1382234679204668</v>
      </c>
      <c r="J189" s="311">
        <f t="shared" si="89"/>
        <v>34.237999999999943</v>
      </c>
      <c r="K189" s="311"/>
      <c r="L189" s="311">
        <f t="shared" ref="L189:O189" si="90">SUM(L179:L187)</f>
        <v>24.941500644658579</v>
      </c>
      <c r="M189" s="311">
        <f t="shared" si="90"/>
        <v>6.3557921249495815</v>
      </c>
      <c r="N189" s="311">
        <f t="shared" si="90"/>
        <v>5.8547072303919085</v>
      </c>
      <c r="O189" s="311">
        <f t="shared" si="90"/>
        <v>37.152000000000072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3.7806804985853542</v>
      </c>
      <c r="C196" s="302">
        <v>0.4381173324811215</v>
      </c>
      <c r="D196" s="302">
        <v>1.2864126558385982</v>
      </c>
      <c r="E196" s="302">
        <f>SUM(B196:D196)</f>
        <v>5.5052104869050735</v>
      </c>
      <c r="F196" s="303"/>
      <c r="G196" s="302">
        <v>3.9208795539472239</v>
      </c>
      <c r="H196" s="302">
        <v>0.77106503930555803</v>
      </c>
      <c r="I196" s="302">
        <v>1.3362243680184904</v>
      </c>
      <c r="J196" s="302">
        <f>SUM(G196:I196)</f>
        <v>6.0281689612712714</v>
      </c>
      <c r="K196" s="303"/>
      <c r="L196" s="302">
        <v>5.2297877934001189</v>
      </c>
      <c r="M196" s="302">
        <v>1.4558846256289091</v>
      </c>
      <c r="N196" s="302">
        <v>1.5672113734403146</v>
      </c>
      <c r="O196" s="302">
        <f>SUM(L196:N196)</f>
        <v>8.2528837924693423</v>
      </c>
    </row>
    <row r="197" spans="1:15" s="236" customFormat="1" x14ac:dyDescent="0.2">
      <c r="A197" s="237" t="str">
        <f>name!E$5</f>
        <v>Professional occupations</v>
      </c>
      <c r="B197" s="302">
        <v>1.087417334567006</v>
      </c>
      <c r="C197" s="302">
        <v>0.14269943206639527</v>
      </c>
      <c r="D197" s="302">
        <v>8.844764942692486E-2</v>
      </c>
      <c r="E197" s="302">
        <f t="shared" ref="E197:E204" si="91">SUM(B197:D197)</f>
        <v>1.318564416060326</v>
      </c>
      <c r="F197" s="303"/>
      <c r="G197" s="302">
        <v>1.3366734952407657</v>
      </c>
      <c r="H197" s="302">
        <v>0.2711589679119879</v>
      </c>
      <c r="I197" s="302">
        <v>9.557700518931897E-2</v>
      </c>
      <c r="J197" s="302">
        <f t="shared" ref="J197:J199" si="92">SUM(G197:I197)</f>
        <v>1.7034094683420726</v>
      </c>
      <c r="K197" s="303"/>
      <c r="L197" s="302">
        <v>1.6409840947192693</v>
      </c>
      <c r="M197" s="302">
        <v>0.3936158187415299</v>
      </c>
      <c r="N197" s="302">
        <v>5.2675304218732691E-2</v>
      </c>
      <c r="O197" s="302">
        <f t="shared" ref="O197:O204" si="93">SUM(L197:N197)</f>
        <v>2.0872752176795317</v>
      </c>
    </row>
    <row r="198" spans="1:15" s="236" customFormat="1" x14ac:dyDescent="0.2">
      <c r="A198" s="237" t="str">
        <f>name!E$6</f>
        <v>Associate professional occupations</v>
      </c>
      <c r="B198" s="302">
        <v>0.91868239951972275</v>
      </c>
      <c r="C198" s="302">
        <v>0.39249780687639202</v>
      </c>
      <c r="D198" s="302">
        <v>6.1646023285898591E-2</v>
      </c>
      <c r="E198" s="302">
        <f t="shared" si="91"/>
        <v>1.3728262296820133</v>
      </c>
      <c r="F198" s="303"/>
      <c r="G198" s="302">
        <v>1.0328822025161237</v>
      </c>
      <c r="H198" s="302">
        <v>0.53386712377683998</v>
      </c>
      <c r="I198" s="302">
        <v>5.4490790075983155E-2</v>
      </c>
      <c r="J198" s="302">
        <f t="shared" si="92"/>
        <v>1.6212401163689469</v>
      </c>
      <c r="K198" s="303"/>
      <c r="L198" s="302">
        <v>1.1855176616937946</v>
      </c>
      <c r="M198" s="302">
        <v>0.69541503141938188</v>
      </c>
      <c r="N198" s="302">
        <v>4.2911566813182325E-2</v>
      </c>
      <c r="O198" s="302">
        <f t="shared" si="93"/>
        <v>1.9238442599263588</v>
      </c>
    </row>
    <row r="199" spans="1:15" s="236" customFormat="1" x14ac:dyDescent="0.2">
      <c r="A199" s="237" t="str">
        <f>name!E$7</f>
        <v>Administrative and secretarial occupations</v>
      </c>
      <c r="B199" s="302">
        <v>1.2640354703646288</v>
      </c>
      <c r="C199" s="302">
        <v>0.97417841720675458</v>
      </c>
      <c r="D199" s="302">
        <v>2.4693126963765202E-2</v>
      </c>
      <c r="E199" s="302">
        <f t="shared" si="91"/>
        <v>2.2629070145351489</v>
      </c>
      <c r="F199" s="303"/>
      <c r="G199" s="302">
        <v>1.152822310926179</v>
      </c>
      <c r="H199" s="302">
        <v>1.2362433890118891</v>
      </c>
      <c r="I199" s="302">
        <v>2.3310053483434224E-2</v>
      </c>
      <c r="J199" s="302">
        <f t="shared" si="92"/>
        <v>2.412375753421502</v>
      </c>
      <c r="K199" s="303"/>
      <c r="L199" s="302">
        <v>1.4703664922787312</v>
      </c>
      <c r="M199" s="302">
        <v>1.5835262418328651</v>
      </c>
      <c r="N199" s="302">
        <v>2.2079577282773662E-2</v>
      </c>
      <c r="O199" s="302">
        <f t="shared" si="93"/>
        <v>3.07597231139437</v>
      </c>
    </row>
    <row r="200" spans="1:15" s="236" customFormat="1" x14ac:dyDescent="0.2">
      <c r="A200" s="237" t="str">
        <f>name!E$8</f>
        <v>Skilled trades occupations</v>
      </c>
      <c r="B200" s="302">
        <v>2.6883414368526002</v>
      </c>
      <c r="C200" s="302">
        <v>2.4702500531312226</v>
      </c>
      <c r="D200" s="302">
        <v>0.3987684118181225</v>
      </c>
      <c r="E200" s="302">
        <f t="shared" si="91"/>
        <v>5.5573599018019451</v>
      </c>
      <c r="F200" s="303"/>
      <c r="G200" s="302">
        <v>2.0041367742051355</v>
      </c>
      <c r="H200" s="302">
        <v>2.213967015247349</v>
      </c>
      <c r="I200" s="302">
        <v>0.43130286833155379</v>
      </c>
      <c r="J200" s="302">
        <f>SUM(G200:I200)</f>
        <v>4.6494066577840387</v>
      </c>
      <c r="K200" s="303"/>
      <c r="L200" s="302">
        <v>1.2971477439458308</v>
      </c>
      <c r="M200" s="302">
        <v>2.3698075955482509</v>
      </c>
      <c r="N200" s="302">
        <v>0.51067340340592149</v>
      </c>
      <c r="O200" s="302">
        <f t="shared" si="93"/>
        <v>4.1776287429000032</v>
      </c>
    </row>
    <row r="201" spans="1:15" s="236" customFormat="1" x14ac:dyDescent="0.2">
      <c r="A201" s="237" t="str">
        <f>name!E$9</f>
        <v>Caring, leisure and other service occupations</v>
      </c>
      <c r="B201" s="302">
        <v>1.2850935855124472</v>
      </c>
      <c r="C201" s="302">
        <v>1.0171807156565955</v>
      </c>
      <c r="D201" s="302">
        <v>0.1026104724703638</v>
      </c>
      <c r="E201" s="302">
        <f t="shared" si="91"/>
        <v>2.4048847736394063</v>
      </c>
      <c r="F201" s="303"/>
      <c r="G201" s="302">
        <v>1.0923269194365455</v>
      </c>
      <c r="H201" s="302">
        <v>1.0314197350844545</v>
      </c>
      <c r="I201" s="302">
        <v>0.12380402098309133</v>
      </c>
      <c r="J201" s="302">
        <f t="shared" ref="J201:J204" si="94">SUM(G201:I201)</f>
        <v>2.2475506755040913</v>
      </c>
      <c r="K201" s="303"/>
      <c r="L201" s="302">
        <v>1.3552748376421964</v>
      </c>
      <c r="M201" s="302">
        <v>1.1443647024564747</v>
      </c>
      <c r="N201" s="302">
        <v>0.20003547181888312</v>
      </c>
      <c r="O201" s="302">
        <f t="shared" si="93"/>
        <v>2.6996750119175541</v>
      </c>
    </row>
    <row r="202" spans="1:15" s="236" customFormat="1" x14ac:dyDescent="0.2">
      <c r="A202" s="237" t="str">
        <f>name!E$10</f>
        <v>Sales and customer service occupations</v>
      </c>
      <c r="B202" s="302">
        <v>0.99638039198130035</v>
      </c>
      <c r="C202" s="302">
        <v>2.373682120725551</v>
      </c>
      <c r="D202" s="302">
        <v>0.50240228942298759</v>
      </c>
      <c r="E202" s="302">
        <f t="shared" si="91"/>
        <v>3.8724648021298389</v>
      </c>
      <c r="F202" s="303"/>
      <c r="G202" s="302">
        <v>0.8842312434551568</v>
      </c>
      <c r="H202" s="302">
        <v>2.7401831521024764</v>
      </c>
      <c r="I202" s="302">
        <v>0.38107932551018225</v>
      </c>
      <c r="J202" s="302">
        <f t="shared" si="94"/>
        <v>4.0054937210678156</v>
      </c>
      <c r="K202" s="303"/>
      <c r="L202" s="302">
        <v>1.1143342243486543</v>
      </c>
      <c r="M202" s="302">
        <v>3.8316264348600018</v>
      </c>
      <c r="N202" s="302">
        <v>0.2898813592331429</v>
      </c>
      <c r="O202" s="302">
        <f t="shared" si="93"/>
        <v>5.2358420184417991</v>
      </c>
    </row>
    <row r="203" spans="1:15" s="236" customFormat="1" x14ac:dyDescent="0.2">
      <c r="A203" s="237" t="str">
        <f>name!E$11</f>
        <v>Process, plant and machine operatives</v>
      </c>
      <c r="B203" s="302">
        <v>0.60673104855219062</v>
      </c>
      <c r="C203" s="302">
        <v>1.1183796636055208</v>
      </c>
      <c r="D203" s="302">
        <v>5.0848403661835587E-2</v>
      </c>
      <c r="E203" s="302">
        <f t="shared" si="91"/>
        <v>1.7759591158195469</v>
      </c>
      <c r="F203" s="303"/>
      <c r="G203" s="302">
        <v>0.43817626467826326</v>
      </c>
      <c r="H203" s="302">
        <v>1.4191420079460384</v>
      </c>
      <c r="I203" s="302">
        <v>5.7306275208319789E-2</v>
      </c>
      <c r="J203" s="302">
        <f t="shared" si="94"/>
        <v>1.9146245478326214</v>
      </c>
      <c r="K203" s="303"/>
      <c r="L203" s="302">
        <v>0.33323134208235933</v>
      </c>
      <c r="M203" s="302">
        <v>2.3341600554837374</v>
      </c>
      <c r="N203" s="302">
        <v>9.3100948730099914E-2</v>
      </c>
      <c r="O203" s="302">
        <f t="shared" si="93"/>
        <v>2.7604923462961968</v>
      </c>
    </row>
    <row r="204" spans="1:15" s="236" customFormat="1" x14ac:dyDescent="0.2">
      <c r="A204" s="237" t="str">
        <f>name!E$12</f>
        <v>Elementary occupations</v>
      </c>
      <c r="B204" s="302">
        <v>8.2720736523278138</v>
      </c>
      <c r="C204" s="302">
        <v>16.488157708503259</v>
      </c>
      <c r="D204" s="302">
        <v>0.30159189859559521</v>
      </c>
      <c r="E204" s="302">
        <f t="shared" si="91"/>
        <v>25.061823259426667</v>
      </c>
      <c r="F204" s="303"/>
      <c r="G204" s="302">
        <v>6.7655746717730461</v>
      </c>
      <c r="H204" s="302">
        <v>15.954933397308968</v>
      </c>
      <c r="I204" s="302">
        <v>0.28222202932565771</v>
      </c>
      <c r="J204" s="302">
        <f t="shared" si="94"/>
        <v>23.002730098407675</v>
      </c>
      <c r="K204" s="303"/>
      <c r="L204" s="302">
        <v>8.6869004438826689</v>
      </c>
      <c r="M204" s="302">
        <v>17.013247456270072</v>
      </c>
      <c r="N204" s="302">
        <v>0.59123839882211537</v>
      </c>
      <c r="O204" s="302">
        <f t="shared" si="93"/>
        <v>26.291386298974857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20.899435818263065</v>
      </c>
      <c r="C206" s="311">
        <f t="shared" ref="C206:E206" si="95">SUM(C196:C204)</f>
        <v>25.415143250252811</v>
      </c>
      <c r="D206" s="311">
        <f t="shared" si="95"/>
        <v>2.8174209314840919</v>
      </c>
      <c r="E206" s="311">
        <f t="shared" si="95"/>
        <v>49.131999999999962</v>
      </c>
      <c r="F206" s="311"/>
      <c r="G206" s="311">
        <f t="shared" ref="G206:J206" si="96">SUM(G196:G204)</f>
        <v>18.627703436178436</v>
      </c>
      <c r="H206" s="311">
        <f t="shared" si="96"/>
        <v>26.171979827695566</v>
      </c>
      <c r="I206" s="311">
        <f t="shared" si="96"/>
        <v>2.785316736126032</v>
      </c>
      <c r="J206" s="311">
        <f t="shared" si="96"/>
        <v>47.585000000000036</v>
      </c>
      <c r="K206" s="311"/>
      <c r="L206" s="311">
        <f t="shared" ref="L206:O206" si="97">SUM(L196:L204)</f>
        <v>22.313544633993622</v>
      </c>
      <c r="M206" s="311">
        <f t="shared" si="97"/>
        <v>30.821647962241222</v>
      </c>
      <c r="N206" s="311">
        <f t="shared" si="97"/>
        <v>3.3698074037651664</v>
      </c>
      <c r="O206" s="311">
        <f t="shared" si="97"/>
        <v>56.505000000000017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0.17990409768882501</v>
      </c>
      <c r="C213" s="302">
        <v>5.8138469109484885E-2</v>
      </c>
      <c r="D213" s="302">
        <v>9.8462582104818661E-2</v>
      </c>
      <c r="E213" s="302">
        <f>SUM(B213:D213)</f>
        <v>0.33650514890312855</v>
      </c>
      <c r="F213" s="303"/>
      <c r="G213" s="302">
        <v>0.30793797775968279</v>
      </c>
      <c r="H213" s="302">
        <v>6.5166155818040167E-2</v>
      </c>
      <c r="I213" s="302">
        <v>4.829500264628965E-2</v>
      </c>
      <c r="J213" s="302">
        <f>SUM(G213:I213)</f>
        <v>0.42139913622401265</v>
      </c>
      <c r="K213" s="303"/>
      <c r="L213" s="302">
        <v>0.34263866678868976</v>
      </c>
      <c r="M213" s="302">
        <v>8.2596929156795909E-2</v>
      </c>
      <c r="N213" s="302">
        <v>5.4046827062997752E-2</v>
      </c>
      <c r="O213" s="302">
        <f>SUM(L213:N213)</f>
        <v>0.47928242300848339</v>
      </c>
    </row>
    <row r="214" spans="1:15" s="236" customFormat="1" x14ac:dyDescent="0.2">
      <c r="A214" s="237" t="str">
        <f>name!E$5</f>
        <v>Professional occupations</v>
      </c>
      <c r="B214" s="302">
        <v>0.22685879935502959</v>
      </c>
      <c r="C214" s="302">
        <v>5.5977945475307572E-2</v>
      </c>
      <c r="D214" s="302">
        <v>0.16508446144976222</v>
      </c>
      <c r="E214" s="302">
        <f t="shared" ref="E214:E221" si="98">SUM(B214:D214)</f>
        <v>0.44792120628009935</v>
      </c>
      <c r="F214" s="303"/>
      <c r="G214" s="302">
        <v>0.43424542422706208</v>
      </c>
      <c r="H214" s="302">
        <v>6.2589233039279865E-2</v>
      </c>
      <c r="I214" s="302">
        <v>9.9060050739180783E-2</v>
      </c>
      <c r="J214" s="302">
        <f t="shared" ref="J214:J216" si="99">SUM(G214:I214)</f>
        <v>0.5958947080055228</v>
      </c>
      <c r="K214" s="303"/>
      <c r="L214" s="302">
        <v>0.5036870474431796</v>
      </c>
      <c r="M214" s="302">
        <v>8.3362838361062883E-2</v>
      </c>
      <c r="N214" s="302">
        <v>7.8900973781838482E-2</v>
      </c>
      <c r="O214" s="302">
        <f t="shared" ref="O214:O221" si="100">SUM(L214:N214)</f>
        <v>0.66595085958608091</v>
      </c>
    </row>
    <row r="215" spans="1:15" s="236" customFormat="1" x14ac:dyDescent="0.2">
      <c r="A215" s="237" t="str">
        <f>name!E$6</f>
        <v>Associate professional occupations</v>
      </c>
      <c r="B215" s="302">
        <v>0.16422991088143812</v>
      </c>
      <c r="C215" s="302">
        <v>9.6372533961908091E-2</v>
      </c>
      <c r="D215" s="302">
        <v>0.26903903132091916</v>
      </c>
      <c r="E215" s="302">
        <f t="shared" si="98"/>
        <v>0.52964147616426538</v>
      </c>
      <c r="F215" s="303"/>
      <c r="G215" s="302">
        <v>0.2994443740597677</v>
      </c>
      <c r="H215" s="302">
        <v>7.8847946853346354E-2</v>
      </c>
      <c r="I215" s="302">
        <v>0.21933769216868151</v>
      </c>
      <c r="J215" s="302">
        <f t="shared" si="99"/>
        <v>0.59763001308179553</v>
      </c>
      <c r="K215" s="303"/>
      <c r="L215" s="302">
        <v>0.28654373198338057</v>
      </c>
      <c r="M215" s="302">
        <v>7.9243696055816881E-2</v>
      </c>
      <c r="N215" s="302">
        <v>0.21193995090167508</v>
      </c>
      <c r="O215" s="302">
        <f t="shared" si="100"/>
        <v>0.57772737894087256</v>
      </c>
    </row>
    <row r="216" spans="1:15" s="236" customFormat="1" x14ac:dyDescent="0.2">
      <c r="A216" s="237" t="str">
        <f>name!E$7</f>
        <v>Administrative and secretarial occupations</v>
      </c>
      <c r="B216" s="302">
        <v>0.17764222244117758</v>
      </c>
      <c r="C216" s="302">
        <v>0.21117877899289461</v>
      </c>
      <c r="D216" s="302">
        <v>1.6193073881096393E-2</v>
      </c>
      <c r="E216" s="302">
        <f t="shared" si="98"/>
        <v>0.40501407531516853</v>
      </c>
      <c r="F216" s="303"/>
      <c r="G216" s="302">
        <v>0.2689104406886707</v>
      </c>
      <c r="H216" s="302">
        <v>0.23378945523607031</v>
      </c>
      <c r="I216" s="302">
        <v>1.2142068626483336E-2</v>
      </c>
      <c r="J216" s="302">
        <f t="shared" si="99"/>
        <v>0.51484196455122444</v>
      </c>
      <c r="K216" s="303"/>
      <c r="L216" s="302">
        <v>0.22214763483700789</v>
      </c>
      <c r="M216" s="302">
        <v>0.2198243072154844</v>
      </c>
      <c r="N216" s="302">
        <v>1.0775086455392701E-2</v>
      </c>
      <c r="O216" s="302">
        <f t="shared" si="100"/>
        <v>0.45274702850788501</v>
      </c>
    </row>
    <row r="217" spans="1:15" s="236" customFormat="1" x14ac:dyDescent="0.2">
      <c r="A217" s="237" t="str">
        <f>name!E$8</f>
        <v>Skilled trades occupations</v>
      </c>
      <c r="B217" s="302">
        <v>0.16353378606063962</v>
      </c>
      <c r="C217" s="302">
        <v>6.327945948933901E-2</v>
      </c>
      <c r="D217" s="302">
        <v>0.12950503885847608</v>
      </c>
      <c r="E217" s="302">
        <f t="shared" si="98"/>
        <v>0.3563182844084547</v>
      </c>
      <c r="F217" s="303"/>
      <c r="G217" s="302">
        <v>0.20903486425750548</v>
      </c>
      <c r="H217" s="302">
        <v>3.1906457939254687E-2</v>
      </c>
      <c r="I217" s="302">
        <v>6.925202208507486E-2</v>
      </c>
      <c r="J217" s="302">
        <f>SUM(G217:I217)</f>
        <v>0.31019334428183504</v>
      </c>
      <c r="K217" s="303"/>
      <c r="L217" s="302">
        <v>0.16904923808611275</v>
      </c>
      <c r="M217" s="302">
        <v>4.3152338723903713E-2</v>
      </c>
      <c r="N217" s="302">
        <v>7.9644297009927534E-2</v>
      </c>
      <c r="O217" s="302">
        <f t="shared" si="100"/>
        <v>0.29184587381994398</v>
      </c>
    </row>
    <row r="218" spans="1:15" s="236" customFormat="1" x14ac:dyDescent="0.2">
      <c r="A218" s="237" t="str">
        <f>name!E$9</f>
        <v>Caring, leisure and other service occupations</v>
      </c>
      <c r="B218" s="302">
        <v>5.5500683238730156E-2</v>
      </c>
      <c r="C218" s="302">
        <v>6.344259024099104E-2</v>
      </c>
      <c r="D218" s="302">
        <v>1.4974098784570325E-2</v>
      </c>
      <c r="E218" s="302">
        <f t="shared" si="98"/>
        <v>0.13391737226429151</v>
      </c>
      <c r="F218" s="303"/>
      <c r="G218" s="302">
        <v>8.7190039690325821E-2</v>
      </c>
      <c r="H218" s="302">
        <v>8.8179818399843499E-2</v>
      </c>
      <c r="I218" s="302">
        <v>1.8972449998328901E-2</v>
      </c>
      <c r="J218" s="302">
        <f t="shared" ref="J218:J221" si="101">SUM(G218:I218)</f>
        <v>0.1943423080884982</v>
      </c>
      <c r="K218" s="303"/>
      <c r="L218" s="302">
        <v>9.3432952472112835E-2</v>
      </c>
      <c r="M218" s="302">
        <v>7.8929865188579501E-2</v>
      </c>
      <c r="N218" s="302">
        <v>1.9655776492114887E-2</v>
      </c>
      <c r="O218" s="302">
        <f t="shared" si="100"/>
        <v>0.19201859415280723</v>
      </c>
    </row>
    <row r="219" spans="1:15" s="236" customFormat="1" x14ac:dyDescent="0.2">
      <c r="A219" s="237" t="str">
        <f>name!E$10</f>
        <v>Sales and customer service occupations</v>
      </c>
      <c r="B219" s="302">
        <v>9.444004857437234E-2</v>
      </c>
      <c r="C219" s="302">
        <v>9.8471649128515221E-2</v>
      </c>
      <c r="D219" s="302">
        <v>1.8452619881749892E-2</v>
      </c>
      <c r="E219" s="302">
        <f t="shared" si="98"/>
        <v>0.21136431758463747</v>
      </c>
      <c r="F219" s="303"/>
      <c r="G219" s="302">
        <v>0.14334373523171129</v>
      </c>
      <c r="H219" s="302">
        <v>0.10944954855212589</v>
      </c>
      <c r="I219" s="302">
        <v>8.0878002829362465E-3</v>
      </c>
      <c r="J219" s="302">
        <f t="shared" si="101"/>
        <v>0.26088108406677346</v>
      </c>
      <c r="K219" s="303"/>
      <c r="L219" s="302">
        <v>0.16460815297050177</v>
      </c>
      <c r="M219" s="302">
        <v>0.13026675948385119</v>
      </c>
      <c r="N219" s="302">
        <v>7.2943577037862172E-3</v>
      </c>
      <c r="O219" s="302">
        <f t="shared" si="100"/>
        <v>0.30216927015813916</v>
      </c>
    </row>
    <row r="220" spans="1:15" s="236" customFormat="1" x14ac:dyDescent="0.2">
      <c r="A220" s="237" t="str">
        <f>name!E$11</f>
        <v>Process, plant and machine operatives</v>
      </c>
      <c r="B220" s="302">
        <v>3.2256712157673194E-2</v>
      </c>
      <c r="C220" s="302">
        <v>6.160452998741512E-2</v>
      </c>
      <c r="D220" s="302">
        <v>1.8800873001932041E-2</v>
      </c>
      <c r="E220" s="302">
        <f t="shared" si="98"/>
        <v>0.11266211514702035</v>
      </c>
      <c r="F220" s="303"/>
      <c r="G220" s="302">
        <v>4.3018100717422639E-2</v>
      </c>
      <c r="H220" s="302">
        <v>2.3962813550929652E-2</v>
      </c>
      <c r="I220" s="302">
        <v>1.6239701831085574E-2</v>
      </c>
      <c r="J220" s="302">
        <f t="shared" si="101"/>
        <v>8.3220616099437858E-2</v>
      </c>
      <c r="K220" s="303"/>
      <c r="L220" s="302">
        <v>3.867426232299654E-2</v>
      </c>
      <c r="M220" s="302">
        <v>3.5500140386700824E-2</v>
      </c>
      <c r="N220" s="302">
        <v>2.0228512117790001E-2</v>
      </c>
      <c r="O220" s="302">
        <f t="shared" si="100"/>
        <v>9.4402914827487361E-2</v>
      </c>
    </row>
    <row r="221" spans="1:15" s="236" customFormat="1" x14ac:dyDescent="0.2">
      <c r="A221" s="237" t="str">
        <f>name!E$12</f>
        <v>Elementary occupations</v>
      </c>
      <c r="B221" s="302">
        <v>8.4386094160251987E-2</v>
      </c>
      <c r="C221" s="302">
        <v>0.20757614888357026</v>
      </c>
      <c r="D221" s="302">
        <v>6.0693760889116516E-2</v>
      </c>
      <c r="E221" s="302">
        <f t="shared" si="98"/>
        <v>0.35265600393293872</v>
      </c>
      <c r="F221" s="303"/>
      <c r="G221" s="302">
        <v>0.13422123464279506</v>
      </c>
      <c r="H221" s="302">
        <v>0.18992262303982677</v>
      </c>
      <c r="I221" s="302">
        <v>7.9452967918283574E-2</v>
      </c>
      <c r="J221" s="302">
        <f t="shared" si="101"/>
        <v>0.40359682560090537</v>
      </c>
      <c r="K221" s="303"/>
      <c r="L221" s="302">
        <v>0.10379243573635681</v>
      </c>
      <c r="M221" s="302">
        <v>0.19363698576273383</v>
      </c>
      <c r="N221" s="302">
        <v>8.242623549921009E-2</v>
      </c>
      <c r="O221" s="302">
        <f t="shared" si="100"/>
        <v>0.37985565699830071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1.1787523545581373</v>
      </c>
      <c r="C223" s="311">
        <f t="shared" ref="C223:E223" si="102">SUM(C213:C221)</f>
        <v>0.91604210526942587</v>
      </c>
      <c r="D223" s="311">
        <f t="shared" si="102"/>
        <v>0.79120554017244116</v>
      </c>
      <c r="E223" s="311">
        <f t="shared" si="102"/>
        <v>2.8860000000000046</v>
      </c>
      <c r="F223" s="311"/>
      <c r="G223" s="311">
        <f t="shared" ref="G223:J223" si="103">SUM(G213:G221)</f>
        <v>1.9273461912749434</v>
      </c>
      <c r="H223" s="311">
        <f t="shared" si="103"/>
        <v>0.88381405242871713</v>
      </c>
      <c r="I223" s="311">
        <f t="shared" si="103"/>
        <v>0.57083975629634454</v>
      </c>
      <c r="J223" s="311">
        <f t="shared" si="103"/>
        <v>3.382000000000005</v>
      </c>
      <c r="K223" s="311"/>
      <c r="L223" s="311">
        <f t="shared" ref="L223:O223" si="104">SUM(L213:L221)</f>
        <v>1.9245741226403388</v>
      </c>
      <c r="M223" s="311">
        <f t="shared" si="104"/>
        <v>0.94651386033492901</v>
      </c>
      <c r="N223" s="311">
        <f t="shared" si="104"/>
        <v>0.5649120170247327</v>
      </c>
      <c r="O223" s="311">
        <f t="shared" si="104"/>
        <v>3.4360000000000004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1.8395603456554457</v>
      </c>
      <c r="C230" s="302">
        <v>0.20337059348187306</v>
      </c>
      <c r="D230" s="302">
        <v>0.15296392604283615</v>
      </c>
      <c r="E230" s="302">
        <f>SUM(B230:D230)</f>
        <v>2.1958948651801551</v>
      </c>
      <c r="F230" s="303"/>
      <c r="G230" s="302">
        <v>1.4034751692924519</v>
      </c>
      <c r="H230" s="302">
        <v>0.14756737750663443</v>
      </c>
      <c r="I230" s="302">
        <v>5.4693768015532218E-2</v>
      </c>
      <c r="J230" s="302">
        <f>SUM(G230:I230)</f>
        <v>1.6057363148146184</v>
      </c>
      <c r="K230" s="303"/>
      <c r="L230" s="302">
        <v>1.6371595560203522</v>
      </c>
      <c r="M230" s="302">
        <v>0.1808658955130206</v>
      </c>
      <c r="N230" s="302">
        <v>6.412176296034669E-2</v>
      </c>
      <c r="O230" s="302">
        <f>SUM(L230:N230)</f>
        <v>1.8821472144937197</v>
      </c>
    </row>
    <row r="231" spans="1:15" s="236" customFormat="1" x14ac:dyDescent="0.2">
      <c r="A231" s="237" t="str">
        <f>name!E$5</f>
        <v>Professional occupations</v>
      </c>
      <c r="B231" s="302">
        <v>5.4943208284139304</v>
      </c>
      <c r="C231" s="302">
        <v>0.30028650822003738</v>
      </c>
      <c r="D231" s="302">
        <v>0.36807700876763899</v>
      </c>
      <c r="E231" s="302">
        <f t="shared" ref="E231:E238" si="105">SUM(B231:D231)</f>
        <v>6.1626843454016065</v>
      </c>
      <c r="F231" s="303"/>
      <c r="G231" s="302">
        <v>4.6636273146093856</v>
      </c>
      <c r="H231" s="302">
        <v>0.18213557684581314</v>
      </c>
      <c r="I231" s="302">
        <v>0.11454565805651458</v>
      </c>
      <c r="J231" s="302">
        <f t="shared" ref="J231:J233" si="106">SUM(G231:I231)</f>
        <v>4.9603085495117138</v>
      </c>
      <c r="K231" s="303"/>
      <c r="L231" s="302">
        <v>6.0745808660972127</v>
      </c>
      <c r="M231" s="302">
        <v>0.24524893797253736</v>
      </c>
      <c r="N231" s="302">
        <v>0.10492408860763916</v>
      </c>
      <c r="O231" s="302">
        <f t="shared" ref="O231:O238" si="107">SUM(L231:N231)</f>
        <v>6.4247538926773888</v>
      </c>
    </row>
    <row r="232" spans="1:15" s="236" customFormat="1" x14ac:dyDescent="0.2">
      <c r="A232" s="237" t="str">
        <f>name!E$6</f>
        <v>Associate professional occupations</v>
      </c>
      <c r="B232" s="302">
        <v>2.3976439521480137</v>
      </c>
      <c r="C232" s="302">
        <v>0.27692552479125787</v>
      </c>
      <c r="D232" s="302">
        <v>0.12974563152711049</v>
      </c>
      <c r="E232" s="302">
        <f t="shared" si="105"/>
        <v>2.804315108466382</v>
      </c>
      <c r="F232" s="303"/>
      <c r="G232" s="302">
        <v>1.914515362278763</v>
      </c>
      <c r="H232" s="302">
        <v>0.16525894173407316</v>
      </c>
      <c r="I232" s="302">
        <v>4.4269200625105018E-2</v>
      </c>
      <c r="J232" s="302">
        <f t="shared" si="106"/>
        <v>2.1240435046379411</v>
      </c>
      <c r="K232" s="303"/>
      <c r="L232" s="302">
        <v>2.1962329207932485</v>
      </c>
      <c r="M232" s="302">
        <v>0.17457626617340394</v>
      </c>
      <c r="N232" s="302">
        <v>5.4862505427811431E-2</v>
      </c>
      <c r="O232" s="302">
        <f t="shared" si="107"/>
        <v>2.4256716923944639</v>
      </c>
    </row>
    <row r="233" spans="1:15" s="236" customFormat="1" x14ac:dyDescent="0.2">
      <c r="A233" s="237" t="str">
        <f>name!E$7</f>
        <v>Administrative and secretarial occupations</v>
      </c>
      <c r="B233" s="302">
        <v>1.2162065220158782</v>
      </c>
      <c r="C233" s="302">
        <v>0.55977045079972465</v>
      </c>
      <c r="D233" s="302">
        <v>2.2868036300103058E-2</v>
      </c>
      <c r="E233" s="302">
        <f t="shared" si="105"/>
        <v>1.7988450091157058</v>
      </c>
      <c r="F233" s="303"/>
      <c r="G233" s="302">
        <v>0.80994891343847475</v>
      </c>
      <c r="H233" s="302">
        <v>0.2563127878025126</v>
      </c>
      <c r="I233" s="302">
        <v>5.2666014939924859E-3</v>
      </c>
      <c r="J233" s="302">
        <f t="shared" si="106"/>
        <v>1.0715283027349798</v>
      </c>
      <c r="K233" s="303"/>
      <c r="L233" s="302">
        <v>0.82883296208892987</v>
      </c>
      <c r="M233" s="302">
        <v>0.2455497056341388</v>
      </c>
      <c r="N233" s="302">
        <v>5.4936280304818267E-3</v>
      </c>
      <c r="O233" s="302">
        <f t="shared" si="107"/>
        <v>1.0798762957535506</v>
      </c>
    </row>
    <row r="234" spans="1:15" s="236" customFormat="1" x14ac:dyDescent="0.2">
      <c r="A234" s="237" t="str">
        <f>name!E$8</f>
        <v>Skilled trades occupations</v>
      </c>
      <c r="B234" s="302">
        <v>1.0593258269412313</v>
      </c>
      <c r="C234" s="302">
        <v>8.6892125376338808E-2</v>
      </c>
      <c r="D234" s="302">
        <v>0.17034039913312773</v>
      </c>
      <c r="E234" s="302">
        <f t="shared" si="105"/>
        <v>1.316558351450698</v>
      </c>
      <c r="F234" s="303"/>
      <c r="G234" s="302">
        <v>0.60671976035455111</v>
      </c>
      <c r="H234" s="302">
        <v>3.2822963742214668E-2</v>
      </c>
      <c r="I234" s="302">
        <v>4.7377211556859825E-2</v>
      </c>
      <c r="J234" s="302">
        <f>SUM(G234:I234)</f>
        <v>0.68691993565362564</v>
      </c>
      <c r="K234" s="303"/>
      <c r="L234" s="302">
        <v>0.44402567730660192</v>
      </c>
      <c r="M234" s="302">
        <v>4.3708839251606221E-2</v>
      </c>
      <c r="N234" s="302">
        <v>8.8650337191410758E-2</v>
      </c>
      <c r="O234" s="302">
        <f t="shared" si="107"/>
        <v>0.5763848537496189</v>
      </c>
    </row>
    <row r="235" spans="1:15" s="236" customFormat="1" x14ac:dyDescent="0.2">
      <c r="A235" s="237" t="str">
        <f>name!E$9</f>
        <v>Caring, leisure and other service occupations</v>
      </c>
      <c r="B235" s="302">
        <v>0.32013184206287548</v>
      </c>
      <c r="C235" s="302">
        <v>6.1975426590294251E-2</v>
      </c>
      <c r="D235" s="302">
        <v>1.7405740164503743E-2</v>
      </c>
      <c r="E235" s="302">
        <f t="shared" si="105"/>
        <v>0.39951300881767349</v>
      </c>
      <c r="F235" s="303"/>
      <c r="G235" s="302">
        <v>0.21018912341713192</v>
      </c>
      <c r="H235" s="302">
        <v>3.4282700513065215E-2</v>
      </c>
      <c r="I235" s="302">
        <v>7.9409111995044253E-3</v>
      </c>
      <c r="J235" s="302">
        <f t="shared" ref="J235:J238" si="108">SUM(G235:I235)</f>
        <v>0.25241273512970153</v>
      </c>
      <c r="K235" s="303"/>
      <c r="L235" s="302">
        <v>0.31745538806036172</v>
      </c>
      <c r="M235" s="302">
        <v>3.8686413233302151E-2</v>
      </c>
      <c r="N235" s="302">
        <v>1.1887773715847672E-2</v>
      </c>
      <c r="O235" s="302">
        <f t="shared" si="107"/>
        <v>0.3680295750095115</v>
      </c>
    </row>
    <row r="236" spans="1:15" s="236" customFormat="1" x14ac:dyDescent="0.2">
      <c r="A236" s="237" t="str">
        <f>name!E$10</f>
        <v>Sales and customer service occupations</v>
      </c>
      <c r="B236" s="302">
        <v>0.82860828630645089</v>
      </c>
      <c r="C236" s="302">
        <v>0.31031867912615441</v>
      </c>
      <c r="D236" s="302">
        <v>2.5629132566048866E-2</v>
      </c>
      <c r="E236" s="302">
        <f t="shared" si="105"/>
        <v>1.1645560979986542</v>
      </c>
      <c r="F236" s="303"/>
      <c r="G236" s="302">
        <v>0.51756338795825874</v>
      </c>
      <c r="H236" s="302">
        <v>0.20789076301220427</v>
      </c>
      <c r="I236" s="302">
        <v>5.7374737704722683E-3</v>
      </c>
      <c r="J236" s="302">
        <f t="shared" si="108"/>
        <v>0.73119162474093535</v>
      </c>
      <c r="K236" s="303"/>
      <c r="L236" s="302">
        <v>0.73501115670693506</v>
      </c>
      <c r="M236" s="302">
        <v>0.29468313286922576</v>
      </c>
      <c r="N236" s="302">
        <v>6.0027453426282724E-3</v>
      </c>
      <c r="O236" s="302">
        <f t="shared" si="107"/>
        <v>1.0356970349187893</v>
      </c>
    </row>
    <row r="237" spans="1:15" s="236" customFormat="1" x14ac:dyDescent="0.2">
      <c r="A237" s="237" t="str">
        <f>name!E$11</f>
        <v>Process, plant and machine operatives</v>
      </c>
      <c r="B237" s="302">
        <v>0.10641703694388513</v>
      </c>
      <c r="C237" s="302">
        <v>5.9008858655981711E-2</v>
      </c>
      <c r="D237" s="302">
        <v>4.6234501155318485E-2</v>
      </c>
      <c r="E237" s="302">
        <f t="shared" si="105"/>
        <v>0.21166039675518533</v>
      </c>
      <c r="F237" s="303"/>
      <c r="G237" s="302">
        <v>5.3442478726905496E-2</v>
      </c>
      <c r="H237" s="302">
        <v>3.4055210563562512E-2</v>
      </c>
      <c r="I237" s="302">
        <v>2.1490942576084315E-2</v>
      </c>
      <c r="J237" s="302">
        <f t="shared" si="108"/>
        <v>0.10898863186655232</v>
      </c>
      <c r="K237" s="303"/>
      <c r="L237" s="302">
        <v>6.0933713641248249E-2</v>
      </c>
      <c r="M237" s="302">
        <v>4.3606814354496391E-2</v>
      </c>
      <c r="N237" s="302">
        <v>3.590466336182177E-2</v>
      </c>
      <c r="O237" s="302">
        <f t="shared" si="107"/>
        <v>0.14044519135756642</v>
      </c>
    </row>
    <row r="238" spans="1:15" s="236" customFormat="1" x14ac:dyDescent="0.2">
      <c r="A238" s="237" t="str">
        <f>name!E$12</f>
        <v>Elementary occupations</v>
      </c>
      <c r="B238" s="302">
        <v>0.24389349658173906</v>
      </c>
      <c r="C238" s="302">
        <v>0.10427919483607219</v>
      </c>
      <c r="D238" s="302">
        <v>0.12180012539613826</v>
      </c>
      <c r="E238" s="302">
        <f t="shared" si="105"/>
        <v>0.46997281681394953</v>
      </c>
      <c r="F238" s="303"/>
      <c r="G238" s="302">
        <v>0.11713246120148287</v>
      </c>
      <c r="H238" s="302">
        <v>6.399315461648887E-2</v>
      </c>
      <c r="I238" s="302">
        <v>7.274478509196089E-2</v>
      </c>
      <c r="J238" s="302">
        <f t="shared" si="108"/>
        <v>0.25387040090993263</v>
      </c>
      <c r="K238" s="303"/>
      <c r="L238" s="302">
        <v>0.11381727134990739</v>
      </c>
      <c r="M238" s="302">
        <v>5.8786987947999192E-2</v>
      </c>
      <c r="N238" s="302">
        <v>9.5389990347453019E-2</v>
      </c>
      <c r="O238" s="302">
        <f t="shared" si="107"/>
        <v>0.26799424964535956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13.506108137069452</v>
      </c>
      <c r="C240" s="311">
        <f t="shared" ref="C240:E240" si="109">SUM(C230:C238)</f>
        <v>1.9628273618777343</v>
      </c>
      <c r="D240" s="311">
        <f t="shared" si="109"/>
        <v>1.0550645010528257</v>
      </c>
      <c r="E240" s="311">
        <f t="shared" si="109"/>
        <v>16.524000000000008</v>
      </c>
      <c r="F240" s="311"/>
      <c r="G240" s="311">
        <f t="shared" ref="G240:J240" si="110">SUM(G230:G238)</f>
        <v>10.296613971277406</v>
      </c>
      <c r="H240" s="311">
        <f t="shared" si="110"/>
        <v>1.1243194763365691</v>
      </c>
      <c r="I240" s="311">
        <f t="shared" si="110"/>
        <v>0.37406655238602604</v>
      </c>
      <c r="J240" s="311">
        <f t="shared" si="110"/>
        <v>11.794999999999998</v>
      </c>
      <c r="K240" s="311"/>
      <c r="L240" s="311">
        <f t="shared" ref="L240:O240" si="111">SUM(L230:L238)</f>
        <v>12.408049512064796</v>
      </c>
      <c r="M240" s="311">
        <f t="shared" si="111"/>
        <v>1.3257129929497302</v>
      </c>
      <c r="N240" s="311">
        <f t="shared" si="111"/>
        <v>0.46723749498544054</v>
      </c>
      <c r="O240" s="311">
        <f t="shared" si="111"/>
        <v>14.20099999999997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0.92373077209540988</v>
      </c>
      <c r="C247" s="302">
        <v>0.13442829918610022</v>
      </c>
      <c r="D247" s="302">
        <v>3.7464207246495324E-2</v>
      </c>
      <c r="E247" s="302">
        <f>SUM(B247:D247)</f>
        <v>1.0956232785280053</v>
      </c>
      <c r="F247" s="303"/>
      <c r="G247" s="302">
        <v>1.0228802847019816</v>
      </c>
      <c r="H247" s="302">
        <v>0.16725224753661727</v>
      </c>
      <c r="I247" s="302">
        <v>4.982952994597048E-2</v>
      </c>
      <c r="J247" s="302">
        <f>SUM(G247:I247)</f>
        <v>1.2399620621845693</v>
      </c>
      <c r="K247" s="303"/>
      <c r="L247" s="302">
        <v>0.98322945938664152</v>
      </c>
      <c r="M247" s="302">
        <v>0.21541722326588447</v>
      </c>
      <c r="N247" s="302">
        <v>5.6019906194265799E-2</v>
      </c>
      <c r="O247" s="302">
        <f>SUM(L247:N247)</f>
        <v>1.2546665888467918</v>
      </c>
    </row>
    <row r="248" spans="1:15" s="236" customFormat="1" x14ac:dyDescent="0.2">
      <c r="A248" s="237" t="str">
        <f>name!E$5</f>
        <v>Professional occupations</v>
      </c>
      <c r="B248" s="302">
        <v>1.4264631382375246</v>
      </c>
      <c r="C248" s="302">
        <v>0.10398398299756845</v>
      </c>
      <c r="D248" s="302">
        <v>8.211831612173634E-2</v>
      </c>
      <c r="E248" s="302">
        <f t="shared" ref="E248:E255" si="112">SUM(B248:D248)</f>
        <v>1.6125654373568292</v>
      </c>
      <c r="F248" s="303"/>
      <c r="G248" s="302">
        <v>1.8272869943610652</v>
      </c>
      <c r="H248" s="302">
        <v>0.11825526563766303</v>
      </c>
      <c r="I248" s="302">
        <v>8.5296350285656686E-2</v>
      </c>
      <c r="J248" s="302">
        <f t="shared" ref="J248:J250" si="113">SUM(G248:I248)</f>
        <v>2.0308386102843849</v>
      </c>
      <c r="K248" s="303"/>
      <c r="L248" s="302">
        <v>2.1923782295618972</v>
      </c>
      <c r="M248" s="302">
        <v>0.14610152612847946</v>
      </c>
      <c r="N248" s="302">
        <v>8.7748315252866749E-2</v>
      </c>
      <c r="O248" s="302">
        <f t="shared" ref="O248:O255" si="114">SUM(L248:N248)</f>
        <v>2.4262280709432433</v>
      </c>
    </row>
    <row r="249" spans="1:15" s="236" customFormat="1" x14ac:dyDescent="0.2">
      <c r="A249" s="237" t="str">
        <f>name!E$6</f>
        <v>Associate professional occupations</v>
      </c>
      <c r="B249" s="302">
        <v>1.5714121478904775</v>
      </c>
      <c r="C249" s="302">
        <v>0.21633239866976672</v>
      </c>
      <c r="D249" s="302">
        <v>7.1583166996309802E-2</v>
      </c>
      <c r="E249" s="302">
        <f t="shared" si="112"/>
        <v>1.859327713556554</v>
      </c>
      <c r="F249" s="303"/>
      <c r="G249" s="302">
        <v>1.7663171981769736</v>
      </c>
      <c r="H249" s="302">
        <v>0.19844052283130206</v>
      </c>
      <c r="I249" s="302">
        <v>0.1162641173823719</v>
      </c>
      <c r="J249" s="302">
        <f t="shared" si="113"/>
        <v>2.0810218383906474</v>
      </c>
      <c r="K249" s="303"/>
      <c r="L249" s="302">
        <v>1.5977035420587007</v>
      </c>
      <c r="M249" s="302">
        <v>0.21928008079581393</v>
      </c>
      <c r="N249" s="302">
        <v>0.12192329211266119</v>
      </c>
      <c r="O249" s="302">
        <f t="shared" si="114"/>
        <v>1.9389069149671758</v>
      </c>
    </row>
    <row r="250" spans="1:15" s="236" customFormat="1" x14ac:dyDescent="0.2">
      <c r="A250" s="237" t="str">
        <f>name!E$7</f>
        <v>Administrative and secretarial occupations</v>
      </c>
      <c r="B250" s="302">
        <v>2.638263720352775</v>
      </c>
      <c r="C250" s="302">
        <v>0.80364249098277851</v>
      </c>
      <c r="D250" s="302">
        <v>2.00436758005628E-2</v>
      </c>
      <c r="E250" s="302">
        <f t="shared" si="112"/>
        <v>3.4619498871361163</v>
      </c>
      <c r="F250" s="303"/>
      <c r="G250" s="302">
        <v>2.5504256987001055</v>
      </c>
      <c r="H250" s="302">
        <v>0.66777169735328012</v>
      </c>
      <c r="I250" s="302">
        <v>5.2381659020396459E-2</v>
      </c>
      <c r="J250" s="302">
        <f t="shared" si="113"/>
        <v>3.2705790550737821</v>
      </c>
      <c r="K250" s="303"/>
      <c r="L250" s="302">
        <v>2.1292171309241459</v>
      </c>
      <c r="M250" s="302">
        <v>0.49302002839468484</v>
      </c>
      <c r="N250" s="302">
        <v>3.8357845131358245E-2</v>
      </c>
      <c r="O250" s="302">
        <f t="shared" si="114"/>
        <v>2.6605950044501889</v>
      </c>
    </row>
    <row r="251" spans="1:15" s="236" customFormat="1" x14ac:dyDescent="0.2">
      <c r="A251" s="237" t="str">
        <f>name!E$8</f>
        <v>Skilled trades occupations</v>
      </c>
      <c r="B251" s="302">
        <v>8.1078245785994194E-2</v>
      </c>
      <c r="C251" s="302">
        <v>1.8202606578835712E-2</v>
      </c>
      <c r="D251" s="302">
        <v>2.2754293787452768E-2</v>
      </c>
      <c r="E251" s="302">
        <f t="shared" si="112"/>
        <v>0.12203514615228267</v>
      </c>
      <c r="F251" s="303"/>
      <c r="G251" s="302">
        <v>6.4293952998498841E-2</v>
      </c>
      <c r="H251" s="302">
        <v>1.0109294695722222E-2</v>
      </c>
      <c r="I251" s="302">
        <v>1.8304322136024211E-2</v>
      </c>
      <c r="J251" s="302">
        <f>SUM(G251:I251)</f>
        <v>9.2707569830245279E-2</v>
      </c>
      <c r="K251" s="303"/>
      <c r="L251" s="302">
        <v>6.1089866992793729E-2</v>
      </c>
      <c r="M251" s="302">
        <v>1.2559907237894442E-2</v>
      </c>
      <c r="N251" s="302">
        <v>2.0082849247268296E-2</v>
      </c>
      <c r="O251" s="302">
        <f t="shared" si="114"/>
        <v>9.3732623477956467E-2</v>
      </c>
    </row>
    <row r="252" spans="1:15" s="236" customFormat="1" x14ac:dyDescent="0.2">
      <c r="A252" s="237" t="str">
        <f>name!E$9</f>
        <v>Caring, leisure and other service occupations</v>
      </c>
      <c r="B252" s="302">
        <v>4.4320014016176613E-2</v>
      </c>
      <c r="C252" s="302">
        <v>5.8698199758664103E-3</v>
      </c>
      <c r="D252" s="302">
        <v>2.3589435373149959E-3</v>
      </c>
      <c r="E252" s="302">
        <f t="shared" si="112"/>
        <v>5.2548777529358014E-2</v>
      </c>
      <c r="F252" s="303"/>
      <c r="G252" s="302">
        <v>3.7804038993476598E-2</v>
      </c>
      <c r="H252" s="302">
        <v>4.0365176761986629E-3</v>
      </c>
      <c r="I252" s="302">
        <v>1.6165165593299682E-2</v>
      </c>
      <c r="J252" s="302">
        <f t="shared" ref="J252:J255" si="115">SUM(G252:I252)</f>
        <v>5.8005722262974943E-2</v>
      </c>
      <c r="K252" s="303"/>
      <c r="L252" s="302">
        <v>4.269185715466841E-2</v>
      </c>
      <c r="M252" s="302">
        <v>3.4575147372005489E-3</v>
      </c>
      <c r="N252" s="302">
        <v>2.442784895813184E-2</v>
      </c>
      <c r="O252" s="302">
        <f t="shared" si="114"/>
        <v>7.0577220850000802E-2</v>
      </c>
    </row>
    <row r="253" spans="1:15" s="236" customFormat="1" x14ac:dyDescent="0.2">
      <c r="A253" s="237" t="str">
        <f>name!E$10</f>
        <v>Sales and customer service occupations</v>
      </c>
      <c r="B253" s="302">
        <v>0.62053315780133789</v>
      </c>
      <c r="C253" s="302">
        <v>0.23308515689803358</v>
      </c>
      <c r="D253" s="302">
        <v>1.8713337740973498E-2</v>
      </c>
      <c r="E253" s="302">
        <f t="shared" si="112"/>
        <v>0.87233165244034494</v>
      </c>
      <c r="F253" s="303"/>
      <c r="G253" s="302">
        <v>0.57000256470609034</v>
      </c>
      <c r="H253" s="302">
        <v>0.20479044455909945</v>
      </c>
      <c r="I253" s="302">
        <v>4.0798761534033549E-2</v>
      </c>
      <c r="J253" s="302">
        <f t="shared" si="115"/>
        <v>0.81559177079922329</v>
      </c>
      <c r="K253" s="303"/>
      <c r="L253" s="302">
        <v>0.67166622071199122</v>
      </c>
      <c r="M253" s="302">
        <v>0.24117575503170974</v>
      </c>
      <c r="N253" s="302">
        <v>3.506014173428379E-2</v>
      </c>
      <c r="O253" s="302">
        <f t="shared" si="114"/>
        <v>0.9479021174779847</v>
      </c>
    </row>
    <row r="254" spans="1:15" s="236" customFormat="1" x14ac:dyDescent="0.2">
      <c r="A254" s="237" t="str">
        <f>name!E$11</f>
        <v>Process, plant and machine operatives</v>
      </c>
      <c r="B254" s="302">
        <v>3.5304895368946501E-2</v>
      </c>
      <c r="C254" s="302">
        <v>5.6959744227359776E-3</v>
      </c>
      <c r="D254" s="302">
        <v>1.0254577898073483E-2</v>
      </c>
      <c r="E254" s="302">
        <f t="shared" si="112"/>
        <v>5.1255447689755963E-2</v>
      </c>
      <c r="F254" s="303"/>
      <c r="G254" s="302">
        <v>2.6866305547528498E-2</v>
      </c>
      <c r="H254" s="302">
        <v>3.3109678849296558E-3</v>
      </c>
      <c r="I254" s="302">
        <v>1.6286857996658334E-2</v>
      </c>
      <c r="J254" s="302">
        <f t="shared" si="115"/>
        <v>4.6464131429116484E-2</v>
      </c>
      <c r="K254" s="303"/>
      <c r="L254" s="302">
        <v>3.0084370472576297E-2</v>
      </c>
      <c r="M254" s="302">
        <v>6.6716457538937776E-3</v>
      </c>
      <c r="N254" s="302">
        <v>2.6701965836759003E-2</v>
      </c>
      <c r="O254" s="302">
        <f t="shared" si="114"/>
        <v>6.3457982063229085E-2</v>
      </c>
    </row>
    <row r="255" spans="1:15" s="236" customFormat="1" x14ac:dyDescent="0.2">
      <c r="A255" s="237" t="str">
        <f>name!E$12</f>
        <v>Elementary occupations</v>
      </c>
      <c r="B255" s="302">
        <v>0.10848621542862176</v>
      </c>
      <c r="C255" s="302">
        <v>2.5641902784868692E-2</v>
      </c>
      <c r="D255" s="302">
        <v>6.234541397271082E-3</v>
      </c>
      <c r="E255" s="302">
        <f t="shared" si="112"/>
        <v>0.14036265961076155</v>
      </c>
      <c r="F255" s="303"/>
      <c r="G255" s="302">
        <v>8.4486497522752113E-2</v>
      </c>
      <c r="H255" s="302">
        <v>1.5202207938938304E-2</v>
      </c>
      <c r="I255" s="302">
        <v>2.2140534283373373E-2</v>
      </c>
      <c r="J255" s="302">
        <f t="shared" si="115"/>
        <v>0.12182923974506379</v>
      </c>
      <c r="K255" s="303"/>
      <c r="L255" s="302">
        <v>7.6037268734667027E-2</v>
      </c>
      <c r="M255" s="302">
        <v>1.2486939218359732E-2</v>
      </c>
      <c r="N255" s="302">
        <v>3.0409268970393009E-2</v>
      </c>
      <c r="O255" s="302">
        <f t="shared" si="114"/>
        <v>0.11893347692341977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7.4495923069772632</v>
      </c>
      <c r="C257" s="311">
        <f t="shared" ref="C257:E257" si="116">SUM(C247:C255)</f>
        <v>1.5468826324965543</v>
      </c>
      <c r="D257" s="311">
        <f t="shared" si="116"/>
        <v>0.27152506052619008</v>
      </c>
      <c r="E257" s="311">
        <f t="shared" si="116"/>
        <v>9.2680000000000096</v>
      </c>
      <c r="F257" s="311"/>
      <c r="G257" s="311">
        <f t="shared" ref="G257:J257" si="117">SUM(G247:G255)</f>
        <v>7.9503635357084725</v>
      </c>
      <c r="H257" s="311">
        <f t="shared" si="117"/>
        <v>1.3891691661137506</v>
      </c>
      <c r="I257" s="311">
        <f t="shared" si="117"/>
        <v>0.41746729817778472</v>
      </c>
      <c r="J257" s="311">
        <f t="shared" si="117"/>
        <v>9.7570000000000086</v>
      </c>
      <c r="K257" s="311"/>
      <c r="L257" s="311">
        <f t="shared" ref="L257:O257" si="118">SUM(L247:L255)</f>
        <v>7.7840979459980826</v>
      </c>
      <c r="M257" s="311">
        <f t="shared" si="118"/>
        <v>1.3501706205639208</v>
      </c>
      <c r="N257" s="311">
        <f t="shared" si="118"/>
        <v>0.44073143343798793</v>
      </c>
      <c r="O257" s="311">
        <f t="shared" si="118"/>
        <v>9.5749999999999904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0.89639281664344772</v>
      </c>
      <c r="C264" s="302">
        <v>0.37743868863939345</v>
      </c>
      <c r="D264" s="302">
        <v>0.5057159291034018</v>
      </c>
      <c r="E264" s="302">
        <f>SUM(B264:D264)</f>
        <v>1.779547434386243</v>
      </c>
      <c r="F264" s="303"/>
      <c r="G264" s="302">
        <v>0.87597207297037361</v>
      </c>
      <c r="H264" s="302">
        <v>0.35156192135369918</v>
      </c>
      <c r="I264" s="302">
        <v>0.37935794656036181</v>
      </c>
      <c r="J264" s="302">
        <f>SUM(G264:I264)</f>
        <v>1.6068919408844347</v>
      </c>
      <c r="K264" s="303"/>
      <c r="L264" s="302">
        <v>1.1236462402806535</v>
      </c>
      <c r="M264" s="302">
        <v>0.43149241147833844</v>
      </c>
      <c r="N264" s="302">
        <v>0.52021567904342514</v>
      </c>
      <c r="O264" s="302">
        <f>SUM(L264:N264)</f>
        <v>2.0753543308024174</v>
      </c>
    </row>
    <row r="265" spans="1:15" s="236" customFormat="1" x14ac:dyDescent="0.2">
      <c r="A265" s="237" t="str">
        <f>name!E$5</f>
        <v>Professional occupations</v>
      </c>
      <c r="B265" s="302">
        <v>0.97759317549938574</v>
      </c>
      <c r="C265" s="302">
        <v>0.13266419239391719</v>
      </c>
      <c r="D265" s="302">
        <v>0.13552085820451151</v>
      </c>
      <c r="E265" s="302">
        <f t="shared" ref="E265:E272" si="119">SUM(B265:D265)</f>
        <v>1.2457782260978145</v>
      </c>
      <c r="F265" s="303"/>
      <c r="G265" s="302">
        <v>1.1050577096543661</v>
      </c>
      <c r="H265" s="302">
        <v>0.12967188280846431</v>
      </c>
      <c r="I265" s="302">
        <v>0.10573082813517988</v>
      </c>
      <c r="J265" s="302">
        <f t="shared" ref="J265:J267" si="120">SUM(G265:I265)</f>
        <v>1.3404604205980104</v>
      </c>
      <c r="K265" s="303"/>
      <c r="L265" s="302">
        <v>1.4708833460627015</v>
      </c>
      <c r="M265" s="302">
        <v>0.14908919080697941</v>
      </c>
      <c r="N265" s="302">
        <v>9.3526064824380972E-2</v>
      </c>
      <c r="O265" s="302">
        <f t="shared" ref="O265:O272" si="121">SUM(L265:N265)</f>
        <v>1.7134986016940619</v>
      </c>
    </row>
    <row r="266" spans="1:15" s="236" customFormat="1" x14ac:dyDescent="0.2">
      <c r="A266" s="237" t="str">
        <f>name!E$6</f>
        <v>Associate professional occupations</v>
      </c>
      <c r="B266" s="302">
        <v>0.96003360291291573</v>
      </c>
      <c r="C266" s="302">
        <v>0.17245947869084063</v>
      </c>
      <c r="D266" s="302">
        <v>0.13551797684325176</v>
      </c>
      <c r="E266" s="302">
        <f t="shared" si="119"/>
        <v>1.2680110584470081</v>
      </c>
      <c r="F266" s="303"/>
      <c r="G266" s="302">
        <v>0.97296557887871915</v>
      </c>
      <c r="H266" s="302">
        <v>0.15071344212711943</v>
      </c>
      <c r="I266" s="302">
        <v>9.1067084345542962E-2</v>
      </c>
      <c r="J266" s="302">
        <f t="shared" si="120"/>
        <v>1.2147461053513815</v>
      </c>
      <c r="K266" s="303"/>
      <c r="L266" s="302">
        <v>1.1019630069160142</v>
      </c>
      <c r="M266" s="302">
        <v>0.1478599998790372</v>
      </c>
      <c r="N266" s="302">
        <v>9.0388097440387907E-2</v>
      </c>
      <c r="O266" s="302">
        <f t="shared" si="121"/>
        <v>1.3402111042354392</v>
      </c>
    </row>
    <row r="267" spans="1:15" s="236" customFormat="1" x14ac:dyDescent="0.2">
      <c r="A267" s="237" t="str">
        <f>name!E$7</f>
        <v>Administrative and secretarial occupations</v>
      </c>
      <c r="B267" s="302">
        <v>1.5776092953724314</v>
      </c>
      <c r="C267" s="302">
        <v>0.65630314042555959</v>
      </c>
      <c r="D267" s="302">
        <v>0.10007184212147596</v>
      </c>
      <c r="E267" s="302">
        <f t="shared" si="119"/>
        <v>2.3339842779194671</v>
      </c>
      <c r="F267" s="303"/>
      <c r="G267" s="302">
        <v>1.4085807089490117</v>
      </c>
      <c r="H267" s="302">
        <v>0.41184125812071165</v>
      </c>
      <c r="I267" s="302">
        <v>7.2323388157315358E-2</v>
      </c>
      <c r="J267" s="302">
        <f t="shared" si="120"/>
        <v>1.8927453552270386</v>
      </c>
      <c r="K267" s="303"/>
      <c r="L267" s="302">
        <v>1.4109553515967468</v>
      </c>
      <c r="M267" s="302">
        <v>0.28174803971589252</v>
      </c>
      <c r="N267" s="302">
        <v>7.9061614986676881E-2</v>
      </c>
      <c r="O267" s="302">
        <f t="shared" si="121"/>
        <v>1.7717650062993162</v>
      </c>
    </row>
    <row r="268" spans="1:15" s="236" customFormat="1" x14ac:dyDescent="0.2">
      <c r="A268" s="237" t="str">
        <f>name!E$8</f>
        <v>Skilled trades occupations</v>
      </c>
      <c r="B268" s="302">
        <v>0.38941848475844065</v>
      </c>
      <c r="C268" s="302">
        <v>9.581241548476864E-2</v>
      </c>
      <c r="D268" s="302">
        <v>0.37171759632136969</v>
      </c>
      <c r="E268" s="302">
        <f t="shared" si="119"/>
        <v>0.85694849656457905</v>
      </c>
      <c r="F268" s="303"/>
      <c r="G268" s="302">
        <v>0.27489597591487847</v>
      </c>
      <c r="H268" s="302">
        <v>6.8381118365830537E-2</v>
      </c>
      <c r="I268" s="302">
        <v>0.20536162234203442</v>
      </c>
      <c r="J268" s="302">
        <f>SUM(G268:I268)</f>
        <v>0.54863871662274344</v>
      </c>
      <c r="K268" s="303"/>
      <c r="L268" s="302">
        <v>0.34301643801773035</v>
      </c>
      <c r="M268" s="302">
        <v>0.14946117031001641</v>
      </c>
      <c r="N268" s="302">
        <v>0.25482907306759917</v>
      </c>
      <c r="O268" s="302">
        <f t="shared" si="121"/>
        <v>0.74730668139534595</v>
      </c>
    </row>
    <row r="269" spans="1:15" s="236" customFormat="1" x14ac:dyDescent="0.2">
      <c r="A269" s="237" t="str">
        <f>name!E$9</f>
        <v>Caring, leisure and other service occupations</v>
      </c>
      <c r="B269" s="302">
        <v>0.19808431787948558</v>
      </c>
      <c r="C269" s="302">
        <v>7.8212829100084771E-2</v>
      </c>
      <c r="D269" s="302">
        <v>4.9010547818175869E-2</v>
      </c>
      <c r="E269" s="302">
        <f t="shared" si="119"/>
        <v>0.32530769479774624</v>
      </c>
      <c r="F269" s="303"/>
      <c r="G269" s="302">
        <v>0.17415884515440469</v>
      </c>
      <c r="H269" s="302">
        <v>5.1124494631162101E-2</v>
      </c>
      <c r="I269" s="302">
        <v>3.2072437839929295E-2</v>
      </c>
      <c r="J269" s="302">
        <f t="shared" ref="J269:J272" si="122">SUM(G269:I269)</f>
        <v>0.25735577762549611</v>
      </c>
      <c r="K269" s="303"/>
      <c r="L269" s="302">
        <v>0.22476491513449551</v>
      </c>
      <c r="M269" s="302">
        <v>4.9860474878196427E-2</v>
      </c>
      <c r="N269" s="302">
        <v>5.6398162007091253E-2</v>
      </c>
      <c r="O269" s="302">
        <f t="shared" si="121"/>
        <v>0.33102355201978317</v>
      </c>
    </row>
    <row r="270" spans="1:15" s="236" customFormat="1" x14ac:dyDescent="0.2">
      <c r="A270" s="237" t="str">
        <f>name!E$10</f>
        <v>Sales and customer service occupations</v>
      </c>
      <c r="B270" s="302">
        <v>1.2137414023352511</v>
      </c>
      <c r="C270" s="302">
        <v>0.43085330131400867</v>
      </c>
      <c r="D270" s="302">
        <v>0.14089407847383442</v>
      </c>
      <c r="E270" s="302">
        <f t="shared" si="119"/>
        <v>1.7854887821230943</v>
      </c>
      <c r="F270" s="303"/>
      <c r="G270" s="302">
        <v>0.95883926516836293</v>
      </c>
      <c r="H270" s="302">
        <v>0.26938410577002031</v>
      </c>
      <c r="I270" s="302">
        <v>8.2867729548926142E-2</v>
      </c>
      <c r="J270" s="302">
        <f t="shared" si="122"/>
        <v>1.3110911004873094</v>
      </c>
      <c r="K270" s="303"/>
      <c r="L270" s="302">
        <v>1.1429241722033403</v>
      </c>
      <c r="M270" s="302">
        <v>0.26189114989495998</v>
      </c>
      <c r="N270" s="302">
        <v>8.3227108105047104E-2</v>
      </c>
      <c r="O270" s="302">
        <f t="shared" si="121"/>
        <v>1.4880424302033473</v>
      </c>
    </row>
    <row r="271" spans="1:15" s="236" customFormat="1" x14ac:dyDescent="0.2">
      <c r="A271" s="237" t="str">
        <f>name!E$11</f>
        <v>Process, plant and machine operatives</v>
      </c>
      <c r="B271" s="302">
        <v>0.14708347769557303</v>
      </c>
      <c r="C271" s="302">
        <v>1.0784356932579744E-2</v>
      </c>
      <c r="D271" s="302">
        <v>1.5362765887250539E-2</v>
      </c>
      <c r="E271" s="302">
        <f t="shared" si="119"/>
        <v>0.17323060051540334</v>
      </c>
      <c r="F271" s="303"/>
      <c r="G271" s="302">
        <v>0.10061196044529253</v>
      </c>
      <c r="H271" s="302">
        <v>8.4796216704296611E-3</v>
      </c>
      <c r="I271" s="302">
        <v>1.2657175865158897E-2</v>
      </c>
      <c r="J271" s="302">
        <f t="shared" si="122"/>
        <v>0.12174875798088108</v>
      </c>
      <c r="K271" s="303"/>
      <c r="L271" s="302">
        <v>0.10454398317506761</v>
      </c>
      <c r="M271" s="302">
        <v>1.0204628039249566E-2</v>
      </c>
      <c r="N271" s="302">
        <v>1.9803492466294693E-2</v>
      </c>
      <c r="O271" s="302">
        <f t="shared" si="121"/>
        <v>0.13455210368061188</v>
      </c>
    </row>
    <row r="272" spans="1:15" s="236" customFormat="1" x14ac:dyDescent="0.2">
      <c r="A272" s="237" t="str">
        <f>name!E$12</f>
        <v>Elementary occupations</v>
      </c>
      <c r="B272" s="302">
        <v>0.29577267843681759</v>
      </c>
      <c r="C272" s="302">
        <v>8.4211955996533555E-2</v>
      </c>
      <c r="D272" s="302">
        <v>6.271879471529597E-2</v>
      </c>
      <c r="E272" s="302">
        <f t="shared" si="119"/>
        <v>0.44270342914864713</v>
      </c>
      <c r="F272" s="303"/>
      <c r="G272" s="302">
        <v>0.20922027001260088</v>
      </c>
      <c r="H272" s="302">
        <v>4.8238447322755902E-2</v>
      </c>
      <c r="I272" s="302">
        <v>3.5863107887338382E-2</v>
      </c>
      <c r="J272" s="302">
        <f t="shared" si="122"/>
        <v>0.29332182522269518</v>
      </c>
      <c r="K272" s="303"/>
      <c r="L272" s="302">
        <v>0.21100148491247964</v>
      </c>
      <c r="M272" s="302">
        <v>2.5474681827328989E-2</v>
      </c>
      <c r="N272" s="302">
        <v>6.2770022929876254E-2</v>
      </c>
      <c r="O272" s="302">
        <f t="shared" si="121"/>
        <v>0.29924618966968486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6.6557292515337485</v>
      </c>
      <c r="C274" s="311">
        <f t="shared" ref="C274:E274" si="123">SUM(C264:C272)</f>
        <v>2.038740358977686</v>
      </c>
      <c r="D274" s="311">
        <f t="shared" si="123"/>
        <v>1.5165303894885678</v>
      </c>
      <c r="E274" s="311">
        <f t="shared" si="123"/>
        <v>10.211000000000002</v>
      </c>
      <c r="F274" s="311"/>
      <c r="G274" s="311">
        <f t="shared" ref="G274:J274" si="124">SUM(G264:G272)</f>
        <v>6.0803023871480102</v>
      </c>
      <c r="H274" s="311">
        <f t="shared" si="124"/>
        <v>1.4893962921701933</v>
      </c>
      <c r="I274" s="311">
        <f t="shared" si="124"/>
        <v>1.0173013206817874</v>
      </c>
      <c r="J274" s="311">
        <f t="shared" si="124"/>
        <v>8.5869999999999909</v>
      </c>
      <c r="K274" s="311"/>
      <c r="L274" s="311">
        <f t="shared" ref="L274:O274" si="125">SUM(L264:L272)</f>
        <v>7.1336989382992284</v>
      </c>
      <c r="M274" s="311">
        <f t="shared" si="125"/>
        <v>1.5070817468299991</v>
      </c>
      <c r="N274" s="311">
        <f t="shared" si="125"/>
        <v>1.2602193148707792</v>
      </c>
      <c r="O274" s="311">
        <f t="shared" si="125"/>
        <v>9.9010000000000069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3.2103076554362859</v>
      </c>
      <c r="C281" s="302">
        <v>0.37876191298169504</v>
      </c>
      <c r="D281" s="302">
        <v>0.91467698982124235</v>
      </c>
      <c r="E281" s="302">
        <f>SUM(B281:D281)</f>
        <v>4.5037465582392233</v>
      </c>
      <c r="F281" s="303"/>
      <c r="G281" s="302">
        <v>3.1521011410871704</v>
      </c>
      <c r="H281" s="302">
        <v>0.88113839584198139</v>
      </c>
      <c r="I281" s="302">
        <v>0.8330654259503727</v>
      </c>
      <c r="J281" s="302">
        <f>SUM(G281:I281)</f>
        <v>4.866304962879525</v>
      </c>
      <c r="K281" s="303"/>
      <c r="L281" s="302">
        <v>3.2450234860132725</v>
      </c>
      <c r="M281" s="302">
        <v>1.1778524283813159</v>
      </c>
      <c r="N281" s="302">
        <v>1.076140240703596</v>
      </c>
      <c r="O281" s="302">
        <f>SUM(L281:N281)</f>
        <v>5.4990161550981842</v>
      </c>
    </row>
    <row r="282" spans="1:15" s="236" customFormat="1" x14ac:dyDescent="0.2">
      <c r="A282" s="237" t="str">
        <f>name!E$5</f>
        <v>Professional occupations</v>
      </c>
      <c r="B282" s="302">
        <v>11.249821692155294</v>
      </c>
      <c r="C282" s="302">
        <v>0.78831885873945584</v>
      </c>
      <c r="D282" s="302">
        <v>3.250933499380003</v>
      </c>
      <c r="E282" s="302">
        <f t="shared" ref="E282:E289" si="126">SUM(B282:D282)</f>
        <v>15.289074050274753</v>
      </c>
      <c r="F282" s="303"/>
      <c r="G282" s="302">
        <v>12.550266440457994</v>
      </c>
      <c r="H282" s="302">
        <v>1.7634152232018669</v>
      </c>
      <c r="I282" s="302">
        <v>2.4484732240201628</v>
      </c>
      <c r="J282" s="302">
        <f t="shared" ref="J282:J284" si="127">SUM(G282:I282)</f>
        <v>16.762154887680023</v>
      </c>
      <c r="K282" s="303"/>
      <c r="L282" s="302">
        <v>15.298195265360999</v>
      </c>
      <c r="M282" s="302">
        <v>2.3380041314575739</v>
      </c>
      <c r="N282" s="302">
        <v>2.4401515422083047</v>
      </c>
      <c r="O282" s="302">
        <f t="shared" ref="O282:O289" si="128">SUM(L282:N282)</f>
        <v>20.076350939026877</v>
      </c>
    </row>
    <row r="283" spans="1:15" s="236" customFormat="1" x14ac:dyDescent="0.2">
      <c r="A283" s="237" t="str">
        <f>name!E$6</f>
        <v>Associate professional occupations</v>
      </c>
      <c r="B283" s="302">
        <v>5.6571878788974592</v>
      </c>
      <c r="C283" s="302">
        <v>0.70496785036817622</v>
      </c>
      <c r="D283" s="302">
        <v>1.3936456631080729</v>
      </c>
      <c r="E283" s="302">
        <f t="shared" si="126"/>
        <v>7.7558013923737086</v>
      </c>
      <c r="F283" s="303"/>
      <c r="G283" s="302">
        <v>5.7410839956485757</v>
      </c>
      <c r="H283" s="302">
        <v>1.3798705774132494</v>
      </c>
      <c r="I283" s="302">
        <v>1.166269178314175</v>
      </c>
      <c r="J283" s="302">
        <f t="shared" si="127"/>
        <v>8.2872237513760005</v>
      </c>
      <c r="K283" s="303"/>
      <c r="L283" s="302">
        <v>5.8659820826484257</v>
      </c>
      <c r="M283" s="302">
        <v>1.5137084921332948</v>
      </c>
      <c r="N283" s="302">
        <v>1.3656752069029663</v>
      </c>
      <c r="O283" s="302">
        <f t="shared" si="128"/>
        <v>8.7453657816846864</v>
      </c>
    </row>
    <row r="284" spans="1:15" s="236" customFormat="1" x14ac:dyDescent="0.2">
      <c r="A284" s="237" t="str">
        <f>name!E$7</f>
        <v>Administrative and secretarial occupations</v>
      </c>
      <c r="B284" s="302">
        <v>7.1822031652488905</v>
      </c>
      <c r="C284" s="302">
        <v>2.9209122204153832</v>
      </c>
      <c r="D284" s="302">
        <v>0.84161757913369695</v>
      </c>
      <c r="E284" s="302">
        <f t="shared" si="126"/>
        <v>10.944732964797971</v>
      </c>
      <c r="F284" s="303"/>
      <c r="G284" s="302">
        <v>6.0025756564132458</v>
      </c>
      <c r="H284" s="302">
        <v>4.6954851395876425</v>
      </c>
      <c r="I284" s="302">
        <v>0.72581469851089275</v>
      </c>
      <c r="J284" s="302">
        <f t="shared" si="127"/>
        <v>11.423875494511782</v>
      </c>
      <c r="K284" s="303"/>
      <c r="L284" s="302">
        <v>5.4283603321490252</v>
      </c>
      <c r="M284" s="302">
        <v>4.7505402110851414</v>
      </c>
      <c r="N284" s="302">
        <v>0.79830848138124111</v>
      </c>
      <c r="O284" s="302">
        <f t="shared" si="128"/>
        <v>10.977209024615409</v>
      </c>
    </row>
    <row r="285" spans="1:15" s="236" customFormat="1" x14ac:dyDescent="0.2">
      <c r="A285" s="237" t="str">
        <f>name!E$8</f>
        <v>Skilled trades occupations</v>
      </c>
      <c r="B285" s="302">
        <v>0.95774864998853748</v>
      </c>
      <c r="C285" s="302">
        <v>0.12059893245004608</v>
      </c>
      <c r="D285" s="302">
        <v>0.33153353282327624</v>
      </c>
      <c r="E285" s="302">
        <f t="shared" si="126"/>
        <v>1.4098811152618598</v>
      </c>
      <c r="F285" s="303"/>
      <c r="G285" s="302">
        <v>0.69212494474919783</v>
      </c>
      <c r="H285" s="302">
        <v>0.13764628168445622</v>
      </c>
      <c r="I285" s="302">
        <v>0.20766137642444799</v>
      </c>
      <c r="J285" s="302">
        <f>SUM(G285:I285)</f>
        <v>1.037432602858102</v>
      </c>
      <c r="K285" s="303"/>
      <c r="L285" s="302">
        <v>0.55169350502019865</v>
      </c>
      <c r="M285" s="302">
        <v>0.18465772351682619</v>
      </c>
      <c r="N285" s="302">
        <v>0.28094156317284014</v>
      </c>
      <c r="O285" s="302">
        <f t="shared" si="128"/>
        <v>1.0172927917098651</v>
      </c>
    </row>
    <row r="286" spans="1:15" s="236" customFormat="1" x14ac:dyDescent="0.2">
      <c r="A286" s="237" t="str">
        <f>name!E$9</f>
        <v>Caring, leisure and other service occupations</v>
      </c>
      <c r="B286" s="302">
        <v>0.4242879500264195</v>
      </c>
      <c r="C286" s="302">
        <v>0.13584023722664021</v>
      </c>
      <c r="D286" s="302">
        <v>0.24131061356037145</v>
      </c>
      <c r="E286" s="302">
        <f t="shared" si="126"/>
        <v>0.80143880081343111</v>
      </c>
      <c r="F286" s="303"/>
      <c r="G286" s="302">
        <v>0.32010521805429515</v>
      </c>
      <c r="H286" s="302">
        <v>0.1910494728863569</v>
      </c>
      <c r="I286" s="302">
        <v>0.24424512354423944</v>
      </c>
      <c r="J286" s="302">
        <f t="shared" ref="J286:J289" si="129">SUM(G286:I286)</f>
        <v>0.75539981448489146</v>
      </c>
      <c r="K286" s="303"/>
      <c r="L286" s="302">
        <v>0.38151742432573843</v>
      </c>
      <c r="M286" s="302">
        <v>0.24654286206697329</v>
      </c>
      <c r="N286" s="302">
        <v>0.36138259515284726</v>
      </c>
      <c r="O286" s="302">
        <f t="shared" si="128"/>
        <v>0.98944288154555893</v>
      </c>
    </row>
    <row r="287" spans="1:15" s="236" customFormat="1" x14ac:dyDescent="0.2">
      <c r="A287" s="237" t="str">
        <f>name!E$10</f>
        <v>Sales and customer service occupations</v>
      </c>
      <c r="B287" s="302">
        <v>1.4366204384629446</v>
      </c>
      <c r="C287" s="302">
        <v>0.54156020996385146</v>
      </c>
      <c r="D287" s="302">
        <v>0.27589415016100205</v>
      </c>
      <c r="E287" s="302">
        <f t="shared" si="126"/>
        <v>2.2540747985877982</v>
      </c>
      <c r="F287" s="303"/>
      <c r="G287" s="302">
        <v>1.1376243659450633</v>
      </c>
      <c r="H287" s="302">
        <v>0.78128155505403019</v>
      </c>
      <c r="I287" s="302">
        <v>0.17375880693735588</v>
      </c>
      <c r="J287" s="302">
        <f t="shared" si="129"/>
        <v>2.0926647279364494</v>
      </c>
      <c r="K287" s="303"/>
      <c r="L287" s="302">
        <v>1.328375082494289</v>
      </c>
      <c r="M287" s="302">
        <v>1.036699277960764</v>
      </c>
      <c r="N287" s="302">
        <v>0.17234912129602856</v>
      </c>
      <c r="O287" s="302">
        <f t="shared" si="128"/>
        <v>2.5374234817510817</v>
      </c>
    </row>
    <row r="288" spans="1:15" s="236" customFormat="1" x14ac:dyDescent="0.2">
      <c r="A288" s="237" t="str">
        <f>name!E$11</f>
        <v>Process, plant and machine operatives</v>
      </c>
      <c r="B288" s="302">
        <v>0.35010718370488014</v>
      </c>
      <c r="C288" s="302">
        <v>8.4198812705802289E-2</v>
      </c>
      <c r="D288" s="302">
        <v>9.1349587972998372E-2</v>
      </c>
      <c r="E288" s="302">
        <f t="shared" si="126"/>
        <v>0.52565558438368087</v>
      </c>
      <c r="F288" s="303"/>
      <c r="G288" s="302">
        <v>0.2404555434350571</v>
      </c>
      <c r="H288" s="302">
        <v>0.14247301417268918</v>
      </c>
      <c r="I288" s="302">
        <v>6.9493360146959671E-2</v>
      </c>
      <c r="J288" s="302">
        <f t="shared" si="129"/>
        <v>0.45242191775470592</v>
      </c>
      <c r="K288" s="303"/>
      <c r="L288" s="302">
        <v>0.20820109174146187</v>
      </c>
      <c r="M288" s="302">
        <v>0.17871735628396998</v>
      </c>
      <c r="N288" s="302">
        <v>0.10251118291057285</v>
      </c>
      <c r="O288" s="302">
        <f t="shared" si="128"/>
        <v>0.48942963093600467</v>
      </c>
    </row>
    <row r="289" spans="1:15" s="236" customFormat="1" x14ac:dyDescent="0.2">
      <c r="A289" s="237" t="str">
        <f>name!E$12</f>
        <v>Elementary occupations</v>
      </c>
      <c r="B289" s="302">
        <v>0.7233259359012314</v>
      </c>
      <c r="C289" s="302">
        <v>0.34358766077361269</v>
      </c>
      <c r="D289" s="302">
        <v>0.29368113859269496</v>
      </c>
      <c r="E289" s="302">
        <f t="shared" si="126"/>
        <v>1.3605947352675392</v>
      </c>
      <c r="F289" s="303"/>
      <c r="G289" s="302">
        <v>0.56942836471501657</v>
      </c>
      <c r="H289" s="302">
        <v>0.36336680675196825</v>
      </c>
      <c r="I289" s="302">
        <v>0.21972666905155486</v>
      </c>
      <c r="J289" s="302">
        <f t="shared" si="129"/>
        <v>1.1525218405185398</v>
      </c>
      <c r="K289" s="303"/>
      <c r="L289" s="302">
        <v>0.45427392836994218</v>
      </c>
      <c r="M289" s="302">
        <v>0.36161596148382341</v>
      </c>
      <c r="N289" s="302">
        <v>0.32757942377852323</v>
      </c>
      <c r="O289" s="302">
        <f t="shared" si="128"/>
        <v>1.1434693136322889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31.191610549821942</v>
      </c>
      <c r="C291" s="311">
        <f t="shared" ref="C291:E291" si="130">SUM(C281:C289)</f>
        <v>6.0187466956246629</v>
      </c>
      <c r="D291" s="311">
        <f t="shared" si="130"/>
        <v>7.6346427545533588</v>
      </c>
      <c r="E291" s="311">
        <f t="shared" si="130"/>
        <v>44.844999999999963</v>
      </c>
      <c r="F291" s="311"/>
      <c r="G291" s="311">
        <f t="shared" ref="G291:J291" si="131">SUM(G281:G289)</f>
        <v>30.40576567050562</v>
      </c>
      <c r="H291" s="311">
        <f t="shared" si="131"/>
        <v>10.335726466594238</v>
      </c>
      <c r="I291" s="311">
        <f t="shared" si="131"/>
        <v>6.0885078629001601</v>
      </c>
      <c r="J291" s="311">
        <f t="shared" si="131"/>
        <v>46.83000000000002</v>
      </c>
      <c r="K291" s="311"/>
      <c r="L291" s="311">
        <f t="shared" ref="L291:O291" si="132">SUM(L281:L289)</f>
        <v>32.761622198123362</v>
      </c>
      <c r="M291" s="311">
        <f t="shared" si="132"/>
        <v>11.788338444369684</v>
      </c>
      <c r="N291" s="311">
        <f t="shared" si="132"/>
        <v>6.92503935750692</v>
      </c>
      <c r="O291" s="311">
        <f t="shared" si="132"/>
        <v>51.474999999999952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2.0954693331752745</v>
      </c>
      <c r="C298" s="302">
        <v>0.8001470368064324</v>
      </c>
      <c r="D298" s="302">
        <v>0.59128149941062635</v>
      </c>
      <c r="E298" s="302">
        <f>SUM(B298:D298)</f>
        <v>3.4868978693923331</v>
      </c>
      <c r="F298" s="303"/>
      <c r="G298" s="302">
        <v>2.2166368559889094</v>
      </c>
      <c r="H298" s="302">
        <v>1.085636463515381</v>
      </c>
      <c r="I298" s="302">
        <v>0.5361019210372383</v>
      </c>
      <c r="J298" s="302">
        <f>SUM(G298:I298)</f>
        <v>3.8383752405415286</v>
      </c>
      <c r="K298" s="303"/>
      <c r="L298" s="302">
        <v>2.6712946177128685</v>
      </c>
      <c r="M298" s="302">
        <v>1.477803759599402</v>
      </c>
      <c r="N298" s="302">
        <v>0.65962814491539823</v>
      </c>
      <c r="O298" s="302">
        <f>SUM(L298:N298)</f>
        <v>4.8087265222276692</v>
      </c>
    </row>
    <row r="299" spans="1:15" s="236" customFormat="1" x14ac:dyDescent="0.2">
      <c r="A299" s="237" t="str">
        <f>name!E$5</f>
        <v>Professional occupations</v>
      </c>
      <c r="B299" s="302">
        <v>3.0801279837872344</v>
      </c>
      <c r="C299" s="302">
        <v>0.67097216571670859</v>
      </c>
      <c r="D299" s="302">
        <v>0.37291914211372817</v>
      </c>
      <c r="E299" s="302">
        <f t="shared" ref="E299:E306" si="133">SUM(B299:D299)</f>
        <v>4.124019291617671</v>
      </c>
      <c r="F299" s="303"/>
      <c r="G299" s="302">
        <v>3.6804965496133182</v>
      </c>
      <c r="H299" s="302">
        <v>0.88992873946561368</v>
      </c>
      <c r="I299" s="302">
        <v>0.34821692908589058</v>
      </c>
      <c r="J299" s="302">
        <f t="shared" ref="J299:J301" si="134">SUM(G299:I299)</f>
        <v>4.9186422181648224</v>
      </c>
      <c r="K299" s="303"/>
      <c r="L299" s="302">
        <v>4.8784146991476627</v>
      </c>
      <c r="M299" s="302">
        <v>1.1102568415746765</v>
      </c>
      <c r="N299" s="302">
        <v>0.30584597421976023</v>
      </c>
      <c r="O299" s="302">
        <f t="shared" ref="O299:O306" si="135">SUM(L299:N299)</f>
        <v>6.2945175149420995</v>
      </c>
    </row>
    <row r="300" spans="1:15" s="236" customFormat="1" x14ac:dyDescent="0.2">
      <c r="A300" s="237" t="str">
        <f>name!E$6</f>
        <v>Associate professional occupations</v>
      </c>
      <c r="B300" s="302">
        <v>3.4972410774468012</v>
      </c>
      <c r="C300" s="302">
        <v>0.73696718031617292</v>
      </c>
      <c r="D300" s="302">
        <v>0.86554982762647659</v>
      </c>
      <c r="E300" s="302">
        <f t="shared" si="133"/>
        <v>5.0997580853894506</v>
      </c>
      <c r="F300" s="303"/>
      <c r="G300" s="302">
        <v>3.8233367466872195</v>
      </c>
      <c r="H300" s="302">
        <v>0.8732473898421772</v>
      </c>
      <c r="I300" s="302">
        <v>0.80608658155751722</v>
      </c>
      <c r="J300" s="302">
        <f t="shared" si="134"/>
        <v>5.5026707180869137</v>
      </c>
      <c r="K300" s="303"/>
      <c r="L300" s="302">
        <v>3.8872799932617417</v>
      </c>
      <c r="M300" s="302">
        <v>0.94953115540449384</v>
      </c>
      <c r="N300" s="302">
        <v>0.83471043046535898</v>
      </c>
      <c r="O300" s="302">
        <f t="shared" si="135"/>
        <v>5.6715215791315945</v>
      </c>
    </row>
    <row r="301" spans="1:15" s="236" customFormat="1" x14ac:dyDescent="0.2">
      <c r="A301" s="237" t="str">
        <f>name!E$7</f>
        <v>Administrative and secretarial occupations</v>
      </c>
      <c r="B301" s="302">
        <v>5.3978685968854183</v>
      </c>
      <c r="C301" s="302">
        <v>2.147636105845915</v>
      </c>
      <c r="D301" s="302">
        <v>0.20974996270177701</v>
      </c>
      <c r="E301" s="302">
        <f t="shared" si="133"/>
        <v>7.7552546654331111</v>
      </c>
      <c r="F301" s="303"/>
      <c r="G301" s="302">
        <v>5.278528917191081</v>
      </c>
      <c r="H301" s="302">
        <v>2.2315208765765688</v>
      </c>
      <c r="I301" s="302">
        <v>0.1941273484604317</v>
      </c>
      <c r="J301" s="302">
        <f t="shared" si="134"/>
        <v>7.7041771422280814</v>
      </c>
      <c r="K301" s="303"/>
      <c r="L301" s="302">
        <v>5.6023561362831202</v>
      </c>
      <c r="M301" s="302">
        <v>1.9746187246584705</v>
      </c>
      <c r="N301" s="302">
        <v>0.21909130655483336</v>
      </c>
      <c r="O301" s="302">
        <f t="shared" si="135"/>
        <v>7.7960661674964244</v>
      </c>
    </row>
    <row r="302" spans="1:15" s="236" customFormat="1" x14ac:dyDescent="0.2">
      <c r="A302" s="237" t="str">
        <f>name!E$8</f>
        <v>Skilled trades occupations</v>
      </c>
      <c r="B302" s="302">
        <v>1.0672936505155477</v>
      </c>
      <c r="C302" s="302">
        <v>0.33351433757542126</v>
      </c>
      <c r="D302" s="302">
        <v>0.45279207928625176</v>
      </c>
      <c r="E302" s="302">
        <f t="shared" si="133"/>
        <v>1.8536000673772208</v>
      </c>
      <c r="F302" s="303"/>
      <c r="G302" s="302">
        <v>0.768902807450209</v>
      </c>
      <c r="H302" s="302">
        <v>0.2876631805300417</v>
      </c>
      <c r="I302" s="302">
        <v>0.32502112392161175</v>
      </c>
      <c r="J302" s="302">
        <f>SUM(G302:I302)</f>
        <v>1.3815871119018626</v>
      </c>
      <c r="K302" s="303"/>
      <c r="L302" s="302">
        <v>0.716438912865619</v>
      </c>
      <c r="M302" s="302">
        <v>0.53690095291820383</v>
      </c>
      <c r="N302" s="302">
        <v>0.3269427181450012</v>
      </c>
      <c r="O302" s="302">
        <f t="shared" si="135"/>
        <v>1.5802825839288239</v>
      </c>
    </row>
    <row r="303" spans="1:15" s="236" customFormat="1" x14ac:dyDescent="0.2">
      <c r="A303" s="237" t="str">
        <f>name!E$9</f>
        <v>Caring, leisure and other service occupations</v>
      </c>
      <c r="B303" s="302">
        <v>1.5269116629589665</v>
      </c>
      <c r="C303" s="302">
        <v>1.2158051021586043</v>
      </c>
      <c r="D303" s="302">
        <v>0.33728379160760258</v>
      </c>
      <c r="E303" s="302">
        <f t="shared" si="133"/>
        <v>3.0800005567251736</v>
      </c>
      <c r="F303" s="303"/>
      <c r="G303" s="302">
        <v>1.4755613126140166</v>
      </c>
      <c r="H303" s="302">
        <v>1.1878118915257958</v>
      </c>
      <c r="I303" s="302">
        <v>0.36172073091100515</v>
      </c>
      <c r="J303" s="302">
        <f t="shared" ref="J303:J306" si="136">SUM(G303:I303)</f>
        <v>3.0250939350508177</v>
      </c>
      <c r="K303" s="303"/>
      <c r="L303" s="302">
        <v>1.8419882187839201</v>
      </c>
      <c r="M303" s="302">
        <v>1.2725484786130776</v>
      </c>
      <c r="N303" s="302">
        <v>0.3685396843924732</v>
      </c>
      <c r="O303" s="302">
        <f t="shared" si="135"/>
        <v>3.4830763817894708</v>
      </c>
    </row>
    <row r="304" spans="1:15" s="236" customFormat="1" x14ac:dyDescent="0.2">
      <c r="A304" s="237" t="str">
        <f>name!E$10</f>
        <v>Sales and customer service occupations</v>
      </c>
      <c r="B304" s="302">
        <v>3.3036667997821176</v>
      </c>
      <c r="C304" s="302">
        <v>1.2305171420473127</v>
      </c>
      <c r="D304" s="302">
        <v>0.21424125872003083</v>
      </c>
      <c r="E304" s="302">
        <f t="shared" si="133"/>
        <v>4.7484252005494607</v>
      </c>
      <c r="F304" s="303"/>
      <c r="G304" s="302">
        <v>3.1126764922996264</v>
      </c>
      <c r="H304" s="302">
        <v>1.3095008170545557</v>
      </c>
      <c r="I304" s="302">
        <v>0.14734280626526997</v>
      </c>
      <c r="J304" s="302">
        <f t="shared" si="136"/>
        <v>4.5695201156194516</v>
      </c>
      <c r="K304" s="303"/>
      <c r="L304" s="302">
        <v>4.1700966174861431</v>
      </c>
      <c r="M304" s="302">
        <v>1.8613961753364323</v>
      </c>
      <c r="N304" s="302">
        <v>0.13199348045704956</v>
      </c>
      <c r="O304" s="302">
        <f t="shared" si="135"/>
        <v>6.1634862732796254</v>
      </c>
    </row>
    <row r="305" spans="1:15" s="236" customFormat="1" x14ac:dyDescent="0.2">
      <c r="A305" s="237" t="str">
        <f>name!E$11</f>
        <v>Process, plant and machine operatives</v>
      </c>
      <c r="B305" s="302">
        <v>1.7036120277778988</v>
      </c>
      <c r="C305" s="302">
        <v>0.45848685244227438</v>
      </c>
      <c r="D305" s="302">
        <v>0.10275606360264652</v>
      </c>
      <c r="E305" s="302">
        <f t="shared" si="133"/>
        <v>2.2648549438228196</v>
      </c>
      <c r="F305" s="303"/>
      <c r="G305" s="302">
        <v>1.2938539796295669</v>
      </c>
      <c r="H305" s="302">
        <v>0.51482914839261273</v>
      </c>
      <c r="I305" s="302">
        <v>9.6946562925011762E-2</v>
      </c>
      <c r="J305" s="302">
        <f t="shared" si="136"/>
        <v>1.9056296909471915</v>
      </c>
      <c r="K305" s="303"/>
      <c r="L305" s="302">
        <v>1.3643309428814938</v>
      </c>
      <c r="M305" s="302">
        <v>0.62947572317532263</v>
      </c>
      <c r="N305" s="302">
        <v>0.10693233999774764</v>
      </c>
      <c r="O305" s="302">
        <f t="shared" si="135"/>
        <v>2.1007390060545643</v>
      </c>
    </row>
    <row r="306" spans="1:15" s="236" customFormat="1" x14ac:dyDescent="0.2">
      <c r="A306" s="237" t="str">
        <f>name!E$12</f>
        <v>Elementary occupations</v>
      </c>
      <c r="B306" s="302">
        <v>7.5099770719038625</v>
      </c>
      <c r="C306" s="302">
        <v>5.0256727315482417</v>
      </c>
      <c r="D306" s="302">
        <v>1.1355395162407547</v>
      </c>
      <c r="E306" s="302">
        <f t="shared" si="133"/>
        <v>13.671189319692859</v>
      </c>
      <c r="F306" s="303"/>
      <c r="G306" s="302">
        <v>6.254195489519371</v>
      </c>
      <c r="H306" s="302">
        <v>4.3154847255156277</v>
      </c>
      <c r="I306" s="302">
        <v>0.9046236124243463</v>
      </c>
      <c r="J306" s="302">
        <f t="shared" si="136"/>
        <v>11.474303827459346</v>
      </c>
      <c r="K306" s="303"/>
      <c r="L306" s="302">
        <v>6.8863845051399304</v>
      </c>
      <c r="M306" s="302">
        <v>4.0609909074183603</v>
      </c>
      <c r="N306" s="302">
        <v>1.2132085585915093</v>
      </c>
      <c r="O306" s="302">
        <f t="shared" si="135"/>
        <v>12.1605839711498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29.182168204233122</v>
      </c>
      <c r="C308" s="311">
        <f t="shared" ref="C308:E308" si="137">SUM(C298:C306)</f>
        <v>12.619718654457085</v>
      </c>
      <c r="D308" s="311">
        <f t="shared" si="137"/>
        <v>4.2821131413098943</v>
      </c>
      <c r="E308" s="311">
        <f t="shared" si="137"/>
        <v>46.084000000000096</v>
      </c>
      <c r="F308" s="311"/>
      <c r="G308" s="311">
        <f t="shared" ref="G308:J308" si="138">SUM(G298:G306)</f>
        <v>27.904189150993322</v>
      </c>
      <c r="H308" s="311">
        <f t="shared" si="138"/>
        <v>12.695623232418374</v>
      </c>
      <c r="I308" s="311">
        <f t="shared" si="138"/>
        <v>3.7201876165883228</v>
      </c>
      <c r="J308" s="311">
        <f t="shared" si="138"/>
        <v>44.320000000000014</v>
      </c>
      <c r="K308" s="311"/>
      <c r="L308" s="311">
        <f t="shared" ref="L308:O308" si="139">SUM(L298:L306)</f>
        <v>32.018584643562498</v>
      </c>
      <c r="M308" s="311">
        <f t="shared" si="139"/>
        <v>13.873522718698439</v>
      </c>
      <c r="N308" s="311">
        <f t="shared" si="139"/>
        <v>4.1668926377391315</v>
      </c>
      <c r="O308" s="311">
        <f t="shared" si="139"/>
        <v>50.059000000000076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1.5619534706327691</v>
      </c>
      <c r="C315" s="302">
        <v>0.45186780549290217</v>
      </c>
      <c r="D315" s="302">
        <v>0.17455397300956413</v>
      </c>
      <c r="E315" s="302">
        <f>SUM(B315:D315)</f>
        <v>2.1883752491352353</v>
      </c>
      <c r="F315" s="303"/>
      <c r="G315" s="302">
        <v>1.5862640187309385</v>
      </c>
      <c r="H315" s="302">
        <v>0.55118874074242319</v>
      </c>
      <c r="I315" s="302">
        <v>0.2251671807135141</v>
      </c>
      <c r="J315" s="302">
        <f>SUM(G315:I315)</f>
        <v>2.3626199401868759</v>
      </c>
      <c r="K315" s="303"/>
      <c r="L315" s="302">
        <v>1.5271699018336704</v>
      </c>
      <c r="M315" s="302">
        <v>0.6496432134359108</v>
      </c>
      <c r="N315" s="302">
        <v>0.23187315783785756</v>
      </c>
      <c r="O315" s="302">
        <f>SUM(L315:N315)</f>
        <v>2.4086862731074388</v>
      </c>
    </row>
    <row r="316" spans="1:15" s="236" customFormat="1" x14ac:dyDescent="0.2">
      <c r="A316" s="237" t="str">
        <f>name!E$5</f>
        <v>Professional occupations</v>
      </c>
      <c r="B316" s="302">
        <v>4.7405435420889539</v>
      </c>
      <c r="C316" s="302">
        <v>1.4761713961901697</v>
      </c>
      <c r="D316" s="302">
        <v>0.51237035471416659</v>
      </c>
      <c r="E316" s="302">
        <f t="shared" ref="E316:E323" si="140">SUM(B316:D316)</f>
        <v>6.7290852929932896</v>
      </c>
      <c r="F316" s="303"/>
      <c r="G316" s="302">
        <v>5.4070473188581776</v>
      </c>
      <c r="H316" s="302">
        <v>1.6705801845935111</v>
      </c>
      <c r="I316" s="302">
        <v>0.58079238567244229</v>
      </c>
      <c r="J316" s="302">
        <f t="shared" ref="J316:J318" si="141">SUM(G316:I316)</f>
        <v>7.6584198891241311</v>
      </c>
      <c r="K316" s="303"/>
      <c r="L316" s="302">
        <v>6.0734566422828644</v>
      </c>
      <c r="M316" s="302">
        <v>2.125248188488766</v>
      </c>
      <c r="N316" s="302">
        <v>0.42249122594166072</v>
      </c>
      <c r="O316" s="302">
        <f t="shared" ref="O316:O323" si="142">SUM(L316:N316)</f>
        <v>8.6211960567132913</v>
      </c>
    </row>
    <row r="317" spans="1:15" s="236" customFormat="1" x14ac:dyDescent="0.2">
      <c r="A317" s="237" t="str">
        <f>name!E$6</f>
        <v>Associate professional occupations</v>
      </c>
      <c r="B317" s="302">
        <v>7.410804743306584</v>
      </c>
      <c r="C317" s="302">
        <v>1.7628131479175126</v>
      </c>
      <c r="D317" s="302">
        <v>0.27496975216174041</v>
      </c>
      <c r="E317" s="302">
        <f t="shared" si="140"/>
        <v>9.4485876433858369</v>
      </c>
      <c r="F317" s="303"/>
      <c r="G317" s="302">
        <v>7.5791634721284149</v>
      </c>
      <c r="H317" s="302">
        <v>1.683612636652007</v>
      </c>
      <c r="I317" s="302">
        <v>0.28142793504349672</v>
      </c>
      <c r="J317" s="302">
        <f t="shared" si="141"/>
        <v>9.5442040438239175</v>
      </c>
      <c r="K317" s="303"/>
      <c r="L317" s="302">
        <v>8.1110914638090286</v>
      </c>
      <c r="M317" s="302">
        <v>1.9335333913187271</v>
      </c>
      <c r="N317" s="302">
        <v>0.2168816849524377</v>
      </c>
      <c r="O317" s="302">
        <f t="shared" si="142"/>
        <v>10.261506540080193</v>
      </c>
    </row>
    <row r="318" spans="1:15" s="236" customFormat="1" x14ac:dyDescent="0.2">
      <c r="A318" s="237" t="str">
        <f>name!E$7</f>
        <v>Administrative and secretarial occupations</v>
      </c>
      <c r="B318" s="302">
        <v>5.6149165930391165</v>
      </c>
      <c r="C318" s="302">
        <v>5.2881376581646018</v>
      </c>
      <c r="D318" s="302">
        <v>9.113615974877462E-2</v>
      </c>
      <c r="E318" s="302">
        <f t="shared" si="140"/>
        <v>10.994190410952493</v>
      </c>
      <c r="F318" s="303"/>
      <c r="G318" s="302">
        <v>4.9150763148913628</v>
      </c>
      <c r="H318" s="302">
        <v>4.3129687387578564</v>
      </c>
      <c r="I318" s="302">
        <v>8.8829502819154749E-2</v>
      </c>
      <c r="J318" s="302">
        <f t="shared" si="141"/>
        <v>9.3168745564683721</v>
      </c>
      <c r="K318" s="303"/>
      <c r="L318" s="302">
        <v>3.3418076243172035</v>
      </c>
      <c r="M318" s="302">
        <v>3.5373141721269441</v>
      </c>
      <c r="N318" s="302">
        <v>8.4178514311575026E-2</v>
      </c>
      <c r="O318" s="302">
        <f t="shared" si="142"/>
        <v>6.9633003107557228</v>
      </c>
    </row>
    <row r="319" spans="1:15" s="236" customFormat="1" x14ac:dyDescent="0.2">
      <c r="A319" s="237" t="str">
        <f>name!E$8</f>
        <v>Skilled trades occupations</v>
      </c>
      <c r="B319" s="302">
        <v>0.25715502671574303</v>
      </c>
      <c r="C319" s="302">
        <v>5.028521304214071E-2</v>
      </c>
      <c r="D319" s="302">
        <v>6.9832348040704137E-2</v>
      </c>
      <c r="E319" s="302">
        <f t="shared" si="140"/>
        <v>0.37727258779858791</v>
      </c>
      <c r="F319" s="303"/>
      <c r="G319" s="302">
        <v>0.1942544474463182</v>
      </c>
      <c r="H319" s="302">
        <v>4.0463333845288621E-2</v>
      </c>
      <c r="I319" s="302">
        <v>6.1399625708849687E-2</v>
      </c>
      <c r="J319" s="302">
        <f>SUM(G319:I319)</f>
        <v>0.29611740700045652</v>
      </c>
      <c r="K319" s="303"/>
      <c r="L319" s="302">
        <v>0.18853641077534725</v>
      </c>
      <c r="M319" s="302">
        <v>0.10149924269533346</v>
      </c>
      <c r="N319" s="302">
        <v>7.1485591352901098E-2</v>
      </c>
      <c r="O319" s="302">
        <f t="shared" si="142"/>
        <v>0.36152124482358183</v>
      </c>
    </row>
    <row r="320" spans="1:15" s="236" customFormat="1" x14ac:dyDescent="0.2">
      <c r="A320" s="237" t="str">
        <f>name!E$9</f>
        <v>Caring, leisure and other service occupations</v>
      </c>
      <c r="B320" s="302">
        <v>0.99685065693882502</v>
      </c>
      <c r="C320" s="302">
        <v>1.0397205919067327</v>
      </c>
      <c r="D320" s="302">
        <v>0.10339801352598024</v>
      </c>
      <c r="E320" s="302">
        <f t="shared" si="140"/>
        <v>2.1399692623715381</v>
      </c>
      <c r="F320" s="303"/>
      <c r="G320" s="302">
        <v>0.87356404683429567</v>
      </c>
      <c r="H320" s="302">
        <v>0.86665823500020822</v>
      </c>
      <c r="I320" s="302">
        <v>0.12613728758762915</v>
      </c>
      <c r="J320" s="302">
        <f t="shared" ref="J320:J323" si="143">SUM(G320:I320)</f>
        <v>1.8663595694221331</v>
      </c>
      <c r="K320" s="303"/>
      <c r="L320" s="302">
        <v>0.94705755134738112</v>
      </c>
      <c r="M320" s="302">
        <v>0.95094776979804463</v>
      </c>
      <c r="N320" s="302">
        <v>0.10900196691075249</v>
      </c>
      <c r="O320" s="302">
        <f t="shared" si="142"/>
        <v>2.0070072880561782</v>
      </c>
    </row>
    <row r="321" spans="1:15" s="236" customFormat="1" x14ac:dyDescent="0.2">
      <c r="A321" s="237" t="str">
        <f>name!E$10</f>
        <v>Sales and customer service occupations</v>
      </c>
      <c r="B321" s="302">
        <v>0.45615486744371747</v>
      </c>
      <c r="C321" s="302">
        <v>0.56404546159352176</v>
      </c>
      <c r="D321" s="302">
        <v>6.3820444584263572E-2</v>
      </c>
      <c r="E321" s="302">
        <f t="shared" si="140"/>
        <v>1.0840207736215028</v>
      </c>
      <c r="F321" s="303"/>
      <c r="G321" s="302">
        <v>0.40185961759517469</v>
      </c>
      <c r="H321" s="302">
        <v>0.48964336796774605</v>
      </c>
      <c r="I321" s="302">
        <v>4.7444767729364928E-2</v>
      </c>
      <c r="J321" s="302">
        <f t="shared" si="143"/>
        <v>0.93894775329228564</v>
      </c>
      <c r="K321" s="303"/>
      <c r="L321" s="302">
        <v>0.43825438019231322</v>
      </c>
      <c r="M321" s="302">
        <v>0.61537759111473633</v>
      </c>
      <c r="N321" s="302">
        <v>4.5119384814547837E-2</v>
      </c>
      <c r="O321" s="302">
        <f t="shared" si="142"/>
        <v>1.0987513561215976</v>
      </c>
    </row>
    <row r="322" spans="1:15" s="236" customFormat="1" x14ac:dyDescent="0.2">
      <c r="A322" s="237" t="str">
        <f>name!E$11</f>
        <v>Process, plant and machine operatives</v>
      </c>
      <c r="B322" s="302">
        <v>0.14346207541631878</v>
      </c>
      <c r="C322" s="302">
        <v>0.11599412884117036</v>
      </c>
      <c r="D322" s="302">
        <v>2.8393853461013571E-2</v>
      </c>
      <c r="E322" s="302">
        <f t="shared" si="140"/>
        <v>0.28785005771850275</v>
      </c>
      <c r="F322" s="303"/>
      <c r="G322" s="302">
        <v>0.10037163315624392</v>
      </c>
      <c r="H322" s="302">
        <v>7.6740863462788161E-2</v>
      </c>
      <c r="I322" s="302">
        <v>3.6992991575550756E-2</v>
      </c>
      <c r="J322" s="302">
        <f t="shared" si="143"/>
        <v>0.21410548819458283</v>
      </c>
      <c r="K322" s="303"/>
      <c r="L322" s="302">
        <v>8.3064426780065773E-2</v>
      </c>
      <c r="M322" s="302">
        <v>0.11527337650186993</v>
      </c>
      <c r="N322" s="302">
        <v>7.7907843297141371E-2</v>
      </c>
      <c r="O322" s="302">
        <f t="shared" si="142"/>
        <v>0.27624564657907708</v>
      </c>
    </row>
    <row r="323" spans="1:15" s="236" customFormat="1" x14ac:dyDescent="0.2">
      <c r="A323" s="237" t="str">
        <f>name!E$12</f>
        <v>Elementary occupations</v>
      </c>
      <c r="B323" s="302">
        <v>0.49467200758099222</v>
      </c>
      <c r="C323" s="302">
        <v>0.8804012355788492</v>
      </c>
      <c r="D323" s="302">
        <v>0.40857547886319551</v>
      </c>
      <c r="E323" s="302">
        <f t="shared" si="140"/>
        <v>1.7836487220230368</v>
      </c>
      <c r="F323" s="303"/>
      <c r="G323" s="302">
        <v>0.36068561607654381</v>
      </c>
      <c r="H323" s="302">
        <v>0.5796313475616276</v>
      </c>
      <c r="I323" s="302">
        <v>0.32203438884915436</v>
      </c>
      <c r="J323" s="302">
        <f t="shared" si="143"/>
        <v>1.2623513524873258</v>
      </c>
      <c r="K323" s="303"/>
      <c r="L323" s="302">
        <v>0.25376533648714</v>
      </c>
      <c r="M323" s="302">
        <v>0.63060446752862143</v>
      </c>
      <c r="N323" s="302">
        <v>0.54941547974715466</v>
      </c>
      <c r="O323" s="302">
        <f t="shared" si="142"/>
        <v>1.4337852837629161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21.676512983163022</v>
      </c>
      <c r="C325" s="311">
        <f t="shared" ref="C325:E325" si="144">SUM(C315:C323)</f>
        <v>11.629436638727604</v>
      </c>
      <c r="D325" s="311">
        <f t="shared" si="144"/>
        <v>1.7270503781094027</v>
      </c>
      <c r="E325" s="311">
        <f t="shared" si="144"/>
        <v>35.033000000000023</v>
      </c>
      <c r="F325" s="311"/>
      <c r="G325" s="311">
        <f t="shared" ref="G325:J325" si="145">SUM(G315:G323)</f>
        <v>21.41828648571747</v>
      </c>
      <c r="H325" s="311">
        <f t="shared" si="145"/>
        <v>10.271487448583457</v>
      </c>
      <c r="I325" s="311">
        <f t="shared" si="145"/>
        <v>1.7702260656991569</v>
      </c>
      <c r="J325" s="311">
        <f t="shared" si="145"/>
        <v>33.460000000000079</v>
      </c>
      <c r="K325" s="311"/>
      <c r="L325" s="311">
        <f t="shared" ref="L325:O325" si="146">SUM(L315:L323)</f>
        <v>20.964203737825017</v>
      </c>
      <c r="M325" s="311">
        <f t="shared" si="146"/>
        <v>10.659441413008954</v>
      </c>
      <c r="N325" s="311">
        <f t="shared" si="146"/>
        <v>1.8083548491660286</v>
      </c>
      <c r="O325" s="311">
        <f t="shared" si="146"/>
        <v>33.431999999999995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0.67964931631382053</v>
      </c>
      <c r="C332" s="302">
        <v>0.27452096919639868</v>
      </c>
      <c r="D332" s="302">
        <v>0.23105534117443319</v>
      </c>
      <c r="E332" s="302">
        <f>SUM(B332:D332)</f>
        <v>1.1852256266846524</v>
      </c>
      <c r="F332" s="303"/>
      <c r="G332" s="302">
        <v>0.67378700935620917</v>
      </c>
      <c r="H332" s="302">
        <v>0.35125384540420962</v>
      </c>
      <c r="I332" s="302">
        <v>0.25029356876515407</v>
      </c>
      <c r="J332" s="302">
        <f>SUM(G332:I332)</f>
        <v>1.2753344235255728</v>
      </c>
      <c r="K332" s="303"/>
      <c r="L332" s="302">
        <v>0.74444108937117359</v>
      </c>
      <c r="M332" s="302">
        <v>0.4571751975659849</v>
      </c>
      <c r="N332" s="302">
        <v>0.26761810241404749</v>
      </c>
      <c r="O332" s="302">
        <f>SUM(L332:N332)</f>
        <v>1.4692343893512061</v>
      </c>
    </row>
    <row r="333" spans="1:15" s="236" customFormat="1" x14ac:dyDescent="0.2">
      <c r="A333" s="237" t="str">
        <f>name!E$5</f>
        <v>Professional occupations</v>
      </c>
      <c r="B333" s="302">
        <v>21.400758447769576</v>
      </c>
      <c r="C333" s="302">
        <v>8.9652021780638886</v>
      </c>
      <c r="D333" s="302">
        <v>2.1326280431308731</v>
      </c>
      <c r="E333" s="302">
        <f t="shared" ref="E333:E340" si="147">SUM(B333:D333)</f>
        <v>32.498588668964338</v>
      </c>
      <c r="F333" s="303"/>
      <c r="G333" s="302">
        <v>22.23326813719456</v>
      </c>
      <c r="H333" s="302">
        <v>10.134027596881801</v>
      </c>
      <c r="I333" s="302">
        <v>2.7247618771101862</v>
      </c>
      <c r="J333" s="302">
        <f t="shared" ref="J333:J335" si="148">SUM(G333:I333)</f>
        <v>35.092057611186547</v>
      </c>
      <c r="K333" s="303"/>
      <c r="L333" s="302">
        <v>27.260155693359483</v>
      </c>
      <c r="M333" s="302">
        <v>13.843730968244399</v>
      </c>
      <c r="N333" s="302">
        <v>3.0854552097618488</v>
      </c>
      <c r="O333" s="302">
        <f t="shared" ref="O333:O340" si="149">SUM(L333:N333)</f>
        <v>44.189341871365727</v>
      </c>
    </row>
    <row r="334" spans="1:15" s="236" customFormat="1" x14ac:dyDescent="0.2">
      <c r="A334" s="237" t="str">
        <f>name!E$6</f>
        <v>Associate professional occupations</v>
      </c>
      <c r="B334" s="302">
        <v>1.8410718807672968</v>
      </c>
      <c r="C334" s="302">
        <v>1.7715247178009126</v>
      </c>
      <c r="D334" s="302">
        <v>0.83477140281811701</v>
      </c>
      <c r="E334" s="302">
        <f t="shared" si="147"/>
        <v>4.4473680013863266</v>
      </c>
      <c r="F334" s="303"/>
      <c r="G334" s="302">
        <v>1.9309898675215607</v>
      </c>
      <c r="H334" s="302">
        <v>1.9629908773304572</v>
      </c>
      <c r="I334" s="302">
        <v>0.73716233060993575</v>
      </c>
      <c r="J334" s="302">
        <f t="shared" si="148"/>
        <v>4.6311430754619538</v>
      </c>
      <c r="K334" s="303"/>
      <c r="L334" s="302">
        <v>1.8982481757316452</v>
      </c>
      <c r="M334" s="302">
        <v>2.1189603756880833</v>
      </c>
      <c r="N334" s="302">
        <v>0.76582231785086208</v>
      </c>
      <c r="O334" s="302">
        <f t="shared" si="149"/>
        <v>4.7830308692705907</v>
      </c>
    </row>
    <row r="335" spans="1:15" s="236" customFormat="1" x14ac:dyDescent="0.2">
      <c r="A335" s="237" t="str">
        <f>name!E$7</f>
        <v>Administrative and secretarial occupations</v>
      </c>
      <c r="B335" s="302">
        <v>0.91981179795282764</v>
      </c>
      <c r="C335" s="302">
        <v>2.5218581854070492</v>
      </c>
      <c r="D335" s="302">
        <v>9.2084642529092875E-2</v>
      </c>
      <c r="E335" s="302">
        <f t="shared" si="147"/>
        <v>3.5337546258889696</v>
      </c>
      <c r="F335" s="303"/>
      <c r="G335" s="302">
        <v>0.76015972565607215</v>
      </c>
      <c r="H335" s="302">
        <v>2.2317725362390912</v>
      </c>
      <c r="I335" s="302">
        <v>7.5490962969564854E-2</v>
      </c>
      <c r="J335" s="302">
        <f t="shared" si="148"/>
        <v>3.0674232248647284</v>
      </c>
      <c r="K335" s="303"/>
      <c r="L335" s="302">
        <v>0.40218148816150151</v>
      </c>
      <c r="M335" s="302">
        <v>1.2901025770519761</v>
      </c>
      <c r="N335" s="302">
        <v>4.9630165729693039E-2</v>
      </c>
      <c r="O335" s="302">
        <f t="shared" si="149"/>
        <v>1.7419142309431708</v>
      </c>
    </row>
    <row r="336" spans="1:15" s="236" customFormat="1" x14ac:dyDescent="0.2">
      <c r="A336" s="237" t="str">
        <f>name!E$8</f>
        <v>Skilled trades occupations</v>
      </c>
      <c r="B336" s="302">
        <v>0.29652839979686757</v>
      </c>
      <c r="C336" s="302">
        <v>0.32267130395057819</v>
      </c>
      <c r="D336" s="302">
        <v>0.21474583120468602</v>
      </c>
      <c r="E336" s="302">
        <f t="shared" si="147"/>
        <v>0.83394553495213175</v>
      </c>
      <c r="F336" s="303"/>
      <c r="G336" s="302">
        <v>0.20782531075048161</v>
      </c>
      <c r="H336" s="302">
        <v>0.23003163362252685</v>
      </c>
      <c r="I336" s="302">
        <v>0.19204818529095571</v>
      </c>
      <c r="J336" s="302">
        <f>SUM(G336:I336)</f>
        <v>0.62990512966396417</v>
      </c>
      <c r="K336" s="303"/>
      <c r="L336" s="302">
        <v>0.10136017944018973</v>
      </c>
      <c r="M336" s="302">
        <v>0.10539239372012074</v>
      </c>
      <c r="N336" s="302">
        <v>0.32029644034708871</v>
      </c>
      <c r="O336" s="302">
        <f t="shared" si="149"/>
        <v>0.52704901350739919</v>
      </c>
    </row>
    <row r="337" spans="1:15" s="236" customFormat="1" x14ac:dyDescent="0.2">
      <c r="A337" s="237" t="str">
        <f>name!E$9</f>
        <v>Caring, leisure and other service occupations</v>
      </c>
      <c r="B337" s="302">
        <v>6.1172905932614929</v>
      </c>
      <c r="C337" s="302">
        <v>8.2211514516560129</v>
      </c>
      <c r="D337" s="302">
        <v>0.45266311299537942</v>
      </c>
      <c r="E337" s="302">
        <f t="shared" si="147"/>
        <v>14.791105157912886</v>
      </c>
      <c r="F337" s="303"/>
      <c r="G337" s="302">
        <v>5.1781509803087067</v>
      </c>
      <c r="H337" s="302">
        <v>7.7794372107441463</v>
      </c>
      <c r="I337" s="302">
        <v>0.40173456972161276</v>
      </c>
      <c r="J337" s="302">
        <f t="shared" ref="J337:J340" si="150">SUM(G337:I337)</f>
        <v>13.359322760774466</v>
      </c>
      <c r="K337" s="303"/>
      <c r="L337" s="302">
        <v>6.5480215287474319</v>
      </c>
      <c r="M337" s="302">
        <v>8.9606290013326628</v>
      </c>
      <c r="N337" s="302">
        <v>0.38898051670503592</v>
      </c>
      <c r="O337" s="302">
        <f t="shared" si="149"/>
        <v>15.897631046785131</v>
      </c>
    </row>
    <row r="338" spans="1:15" s="236" customFormat="1" x14ac:dyDescent="0.2">
      <c r="A338" s="237" t="str">
        <f>name!E$10</f>
        <v>Sales and customer service occupations</v>
      </c>
      <c r="B338" s="302">
        <v>9.2863021509940788E-2</v>
      </c>
      <c r="C338" s="302">
        <v>0.26289698386479299</v>
      </c>
      <c r="D338" s="302">
        <v>9.8898945514807476E-2</v>
      </c>
      <c r="E338" s="302">
        <f t="shared" si="147"/>
        <v>0.45465895088954128</v>
      </c>
      <c r="F338" s="303"/>
      <c r="G338" s="302">
        <v>7.7680757486723886E-2</v>
      </c>
      <c r="H338" s="302">
        <v>0.22685496406011324</v>
      </c>
      <c r="I338" s="302">
        <v>7.379565543531777E-2</v>
      </c>
      <c r="J338" s="302">
        <f t="shared" si="150"/>
        <v>0.37833137698215491</v>
      </c>
      <c r="K338" s="303"/>
      <c r="L338" s="302">
        <v>8.0546693244799933E-2</v>
      </c>
      <c r="M338" s="302">
        <v>0.22173303613850975</v>
      </c>
      <c r="N338" s="302">
        <v>0.10456279645725465</v>
      </c>
      <c r="O338" s="302">
        <f t="shared" si="149"/>
        <v>0.40684252584056435</v>
      </c>
    </row>
    <row r="339" spans="1:15" s="236" customFormat="1" x14ac:dyDescent="0.2">
      <c r="A339" s="237" t="str">
        <f>name!E$11</f>
        <v>Process, plant and machine operatives</v>
      </c>
      <c r="B339" s="302">
        <v>5.4147041703983066E-2</v>
      </c>
      <c r="C339" s="302">
        <v>0.1154220471403182</v>
      </c>
      <c r="D339" s="302">
        <v>0.82324261372703567</v>
      </c>
      <c r="E339" s="302">
        <f t="shared" si="147"/>
        <v>0.992811702571337</v>
      </c>
      <c r="F339" s="303"/>
      <c r="G339" s="302">
        <v>3.7274512925215483E-2</v>
      </c>
      <c r="H339" s="302">
        <v>8.2982818885862855E-2</v>
      </c>
      <c r="I339" s="302">
        <v>0.98754878805277868</v>
      </c>
      <c r="J339" s="302">
        <f t="shared" si="150"/>
        <v>1.1078061198638571</v>
      </c>
      <c r="K339" s="303"/>
      <c r="L339" s="302">
        <v>2.5473774616545479E-2</v>
      </c>
      <c r="M339" s="302">
        <v>9.7758984411439681E-2</v>
      </c>
      <c r="N339" s="302">
        <v>1.3280525362312636</v>
      </c>
      <c r="O339" s="302">
        <f t="shared" si="149"/>
        <v>1.4512852952592488</v>
      </c>
    </row>
    <row r="340" spans="1:15" s="236" customFormat="1" x14ac:dyDescent="0.2">
      <c r="A340" s="237" t="str">
        <f>name!E$12</f>
        <v>Elementary occupations</v>
      </c>
      <c r="B340" s="302">
        <v>0.15600532529305006</v>
      </c>
      <c r="C340" s="302">
        <v>3.6179691656372932</v>
      </c>
      <c r="D340" s="302">
        <v>0.28056723981954396</v>
      </c>
      <c r="E340" s="302">
        <f t="shared" si="147"/>
        <v>4.0545417307498877</v>
      </c>
      <c r="F340" s="303"/>
      <c r="G340" s="302">
        <v>0.10986287131741336</v>
      </c>
      <c r="H340" s="302">
        <v>2.7662814552045831</v>
      </c>
      <c r="I340" s="302">
        <v>0.20453195115468797</v>
      </c>
      <c r="J340" s="302">
        <f t="shared" si="150"/>
        <v>3.0806762776766847</v>
      </c>
      <c r="K340" s="303"/>
      <c r="L340" s="302">
        <v>5.053948833640716E-2</v>
      </c>
      <c r="M340" s="302">
        <v>1.3466988547372492</v>
      </c>
      <c r="N340" s="302">
        <v>0.41943241460319269</v>
      </c>
      <c r="O340" s="302">
        <f t="shared" si="149"/>
        <v>1.816670757676849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31.558125824368858</v>
      </c>
      <c r="C342" s="311">
        <f t="shared" ref="C342:E342" si="151">SUM(C332:C340)</f>
        <v>26.073217002717243</v>
      </c>
      <c r="D342" s="311">
        <f t="shared" si="151"/>
        <v>5.160657172913969</v>
      </c>
      <c r="E342" s="311">
        <f t="shared" si="151"/>
        <v>62.792000000000073</v>
      </c>
      <c r="F342" s="311"/>
      <c r="G342" s="311">
        <f t="shared" ref="G342:J342" si="152">SUM(G332:G340)</f>
        <v>31.20899917251695</v>
      </c>
      <c r="H342" s="311">
        <f t="shared" si="152"/>
        <v>25.765632938372793</v>
      </c>
      <c r="I342" s="311">
        <f t="shared" si="152"/>
        <v>5.6473678891101935</v>
      </c>
      <c r="J342" s="311">
        <f t="shared" si="152"/>
        <v>62.621999999999936</v>
      </c>
      <c r="K342" s="311"/>
      <c r="L342" s="311">
        <f t="shared" ref="L342:O342" si="153">SUM(L332:L340)</f>
        <v>37.110968111009171</v>
      </c>
      <c r="M342" s="311">
        <f t="shared" si="153"/>
        <v>28.442181388890422</v>
      </c>
      <c r="N342" s="311">
        <f t="shared" si="153"/>
        <v>6.7298505001002855</v>
      </c>
      <c r="O342" s="311">
        <f t="shared" si="153"/>
        <v>72.282999999999888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2.5710417697835077</v>
      </c>
      <c r="C349" s="302">
        <v>0.76130216300398024</v>
      </c>
      <c r="D349" s="302">
        <v>0.53109182639350827</v>
      </c>
      <c r="E349" s="302">
        <f>SUM(B349:D349)</f>
        <v>3.8634357591809962</v>
      </c>
      <c r="F349" s="303"/>
      <c r="G349" s="302">
        <v>2.7758068764453685</v>
      </c>
      <c r="H349" s="302">
        <v>1.0215461328922846</v>
      </c>
      <c r="I349" s="302">
        <v>0.5282840397791444</v>
      </c>
      <c r="J349" s="302">
        <f>SUM(G349:I349)</f>
        <v>4.3256370491167973</v>
      </c>
      <c r="K349" s="303"/>
      <c r="L349" s="302">
        <v>3.5959481862485356</v>
      </c>
      <c r="M349" s="302">
        <v>1.3096573343459337</v>
      </c>
      <c r="N349" s="302">
        <v>0.60144240645402303</v>
      </c>
      <c r="O349" s="302">
        <f>SUM(L349:N349)</f>
        <v>5.5070479270484922</v>
      </c>
    </row>
    <row r="350" spans="1:15" s="236" customFormat="1" x14ac:dyDescent="0.2">
      <c r="A350" s="237" t="str">
        <f>name!E$5</f>
        <v>Professional occupations</v>
      </c>
      <c r="B350" s="302">
        <v>19.279702048527447</v>
      </c>
      <c r="C350" s="302">
        <v>8.5384706810764364</v>
      </c>
      <c r="D350" s="302">
        <v>3.3747075045847543</v>
      </c>
      <c r="E350" s="302">
        <f t="shared" ref="E350:E357" si="154">SUM(B350:D350)</f>
        <v>31.192880234188639</v>
      </c>
      <c r="F350" s="303"/>
      <c r="G350" s="302">
        <v>21.848413214425257</v>
      </c>
      <c r="H350" s="302">
        <v>10.291813430721382</v>
      </c>
      <c r="I350" s="302">
        <v>3.4298620126754753</v>
      </c>
      <c r="J350" s="302">
        <f t="shared" ref="J350:J352" si="155">SUM(G350:I350)</f>
        <v>35.570088657822119</v>
      </c>
      <c r="K350" s="303"/>
      <c r="L350" s="302">
        <v>28.707459602974119</v>
      </c>
      <c r="M350" s="302">
        <v>13.250951811353971</v>
      </c>
      <c r="N350" s="302">
        <v>4.3966208052297153</v>
      </c>
      <c r="O350" s="302">
        <f t="shared" ref="O350:O357" si="156">SUM(L350:N350)</f>
        <v>46.355032219557806</v>
      </c>
    </row>
    <row r="351" spans="1:15" s="236" customFormat="1" x14ac:dyDescent="0.2">
      <c r="A351" s="237" t="str">
        <f>name!E$6</f>
        <v>Associate professional occupations</v>
      </c>
      <c r="B351" s="302">
        <v>7.8341186842612309</v>
      </c>
      <c r="C351" s="302">
        <v>4.8724739095473826</v>
      </c>
      <c r="D351" s="302">
        <v>1.2855931638828328</v>
      </c>
      <c r="E351" s="302">
        <f t="shared" si="154"/>
        <v>13.992185757691447</v>
      </c>
      <c r="F351" s="303"/>
      <c r="G351" s="302">
        <v>8.6694587875826237</v>
      </c>
      <c r="H351" s="302">
        <v>5.7988208216452373</v>
      </c>
      <c r="I351" s="302">
        <v>1.187629469125008</v>
      </c>
      <c r="J351" s="302">
        <f t="shared" si="155"/>
        <v>15.655909078352868</v>
      </c>
      <c r="K351" s="303"/>
      <c r="L351" s="302">
        <v>10.334837035857051</v>
      </c>
      <c r="M351" s="302">
        <v>6.6447748129601898</v>
      </c>
      <c r="N351" s="302">
        <v>1.7584066364595896</v>
      </c>
      <c r="O351" s="302">
        <f t="shared" si="156"/>
        <v>18.738018485276832</v>
      </c>
    </row>
    <row r="352" spans="1:15" s="236" customFormat="1" x14ac:dyDescent="0.2">
      <c r="A352" s="237" t="str">
        <f>name!E$7</f>
        <v>Administrative and secretarial occupations</v>
      </c>
      <c r="B352" s="302">
        <v>3.9116955840952041</v>
      </c>
      <c r="C352" s="302">
        <v>5.7125645040451802</v>
      </c>
      <c r="D352" s="302">
        <v>0.23744596418712366</v>
      </c>
      <c r="E352" s="302">
        <f t="shared" si="154"/>
        <v>9.8617060523275093</v>
      </c>
      <c r="F352" s="303"/>
      <c r="G352" s="302">
        <v>3.6171484715437203</v>
      </c>
      <c r="H352" s="302">
        <v>5.2178170609727159</v>
      </c>
      <c r="I352" s="302">
        <v>0.18692462744255772</v>
      </c>
      <c r="J352" s="302">
        <f t="shared" si="155"/>
        <v>9.0218901599589945</v>
      </c>
      <c r="K352" s="303"/>
      <c r="L352" s="302">
        <v>2.9858160986413305</v>
      </c>
      <c r="M352" s="302">
        <v>2.4338543264338308</v>
      </c>
      <c r="N352" s="302">
        <v>0.11410716180510706</v>
      </c>
      <c r="O352" s="302">
        <f t="shared" si="156"/>
        <v>5.5337775868802677</v>
      </c>
    </row>
    <row r="353" spans="1:15" s="236" customFormat="1" x14ac:dyDescent="0.2">
      <c r="A353" s="237" t="str">
        <f>name!E$8</f>
        <v>Skilled trades occupations</v>
      </c>
      <c r="B353" s="302">
        <v>0.43121619912195286</v>
      </c>
      <c r="C353" s="302">
        <v>0.64452052339829624</v>
      </c>
      <c r="D353" s="302">
        <v>0.21071911770750471</v>
      </c>
      <c r="E353" s="302">
        <f t="shared" si="154"/>
        <v>1.2864558402277537</v>
      </c>
      <c r="F353" s="303"/>
      <c r="G353" s="302">
        <v>0.33534235525777645</v>
      </c>
      <c r="H353" s="302">
        <v>0.47522101177202064</v>
      </c>
      <c r="I353" s="302">
        <v>0.14899809449240073</v>
      </c>
      <c r="J353" s="302">
        <f>SUM(G353:I353)</f>
        <v>0.9595614615221979</v>
      </c>
      <c r="K353" s="303"/>
      <c r="L353" s="302">
        <v>0.20680308692509758</v>
      </c>
      <c r="M353" s="302">
        <v>0.34115412476211088</v>
      </c>
      <c r="N353" s="302">
        <v>0.14624763907104654</v>
      </c>
      <c r="O353" s="302">
        <f t="shared" si="156"/>
        <v>0.694204850758255</v>
      </c>
    </row>
    <row r="354" spans="1:15" s="236" customFormat="1" x14ac:dyDescent="0.2">
      <c r="A354" s="237" t="str">
        <f>name!E$9</f>
        <v>Caring, leisure and other service occupations</v>
      </c>
      <c r="B354" s="302">
        <v>20.498514873883241</v>
      </c>
      <c r="C354" s="302">
        <v>18.210919890098545</v>
      </c>
      <c r="D354" s="302">
        <v>2.1985628333948215</v>
      </c>
      <c r="E354" s="302">
        <f t="shared" si="154"/>
        <v>40.907997597376614</v>
      </c>
      <c r="F354" s="303"/>
      <c r="G354" s="302">
        <v>20.102914237054843</v>
      </c>
      <c r="H354" s="302">
        <v>18.088203185145382</v>
      </c>
      <c r="I354" s="302">
        <v>2.8198005828195192</v>
      </c>
      <c r="J354" s="302">
        <f t="shared" ref="J354:J357" si="157">SUM(G354:I354)</f>
        <v>41.010918005019739</v>
      </c>
      <c r="K354" s="303"/>
      <c r="L354" s="302">
        <v>26.924904847763074</v>
      </c>
      <c r="M354" s="302">
        <v>22.175756395486182</v>
      </c>
      <c r="N354" s="302">
        <v>3.6859855699636297</v>
      </c>
      <c r="O354" s="302">
        <f t="shared" si="156"/>
        <v>52.786646813212883</v>
      </c>
    </row>
    <row r="355" spans="1:15" s="236" customFormat="1" x14ac:dyDescent="0.2">
      <c r="A355" s="237" t="str">
        <f>name!E$10</f>
        <v>Sales and customer service occupations</v>
      </c>
      <c r="B355" s="302">
        <v>0.60423704814059431</v>
      </c>
      <c r="C355" s="302">
        <v>0.88596857068627144</v>
      </c>
      <c r="D355" s="302">
        <v>9.5751822168301887E-2</v>
      </c>
      <c r="E355" s="302">
        <f t="shared" si="154"/>
        <v>1.5859574409951676</v>
      </c>
      <c r="F355" s="303"/>
      <c r="G355" s="302">
        <v>0.55544080849510191</v>
      </c>
      <c r="H355" s="302">
        <v>0.79048880410621158</v>
      </c>
      <c r="I355" s="302">
        <v>6.2062807234619398E-2</v>
      </c>
      <c r="J355" s="302">
        <f t="shared" si="157"/>
        <v>1.407992419835933</v>
      </c>
      <c r="K355" s="303"/>
      <c r="L355" s="302">
        <v>0.66925245770902098</v>
      </c>
      <c r="M355" s="302">
        <v>0.86334191392467674</v>
      </c>
      <c r="N355" s="302">
        <v>9.3051351806067023E-2</v>
      </c>
      <c r="O355" s="302">
        <f t="shared" si="156"/>
        <v>1.6256457234397645</v>
      </c>
    </row>
    <row r="356" spans="1:15" s="236" customFormat="1" x14ac:dyDescent="0.2">
      <c r="A356" s="237" t="str">
        <f>name!E$11</f>
        <v>Process, plant and machine operatives</v>
      </c>
      <c r="B356" s="302">
        <v>0.1722080957109631</v>
      </c>
      <c r="C356" s="302">
        <v>0.38565230722062049</v>
      </c>
      <c r="D356" s="302">
        <v>2.8207767727044957E-2</v>
      </c>
      <c r="E356" s="302">
        <f t="shared" si="154"/>
        <v>0.58606817065862848</v>
      </c>
      <c r="F356" s="303"/>
      <c r="G356" s="302">
        <v>0.13021211532638904</v>
      </c>
      <c r="H356" s="302">
        <v>0.29836514231060862</v>
      </c>
      <c r="I356" s="302">
        <v>2.1754153188931112E-2</v>
      </c>
      <c r="J356" s="302">
        <f t="shared" si="157"/>
        <v>0.45033141082592876</v>
      </c>
      <c r="K356" s="303"/>
      <c r="L356" s="302">
        <v>5.9951655431118869E-2</v>
      </c>
      <c r="M356" s="302">
        <v>0.22553136504557619</v>
      </c>
      <c r="N356" s="302">
        <v>1.3104103883364859E-2</v>
      </c>
      <c r="O356" s="302">
        <f t="shared" si="156"/>
        <v>0.29858712436005991</v>
      </c>
    </row>
    <row r="357" spans="1:15" s="236" customFormat="1" x14ac:dyDescent="0.2">
      <c r="A357" s="237" t="str">
        <f>name!E$12</f>
        <v>Elementary occupations</v>
      </c>
      <c r="B357" s="302">
        <v>0.65801671503761072</v>
      </c>
      <c r="C357" s="302">
        <v>2.4354310003332258</v>
      </c>
      <c r="D357" s="302">
        <v>6.1865431982416369E-2</v>
      </c>
      <c r="E357" s="302">
        <f t="shared" si="154"/>
        <v>3.1553131473532532</v>
      </c>
      <c r="F357" s="303"/>
      <c r="G357" s="302">
        <v>0.56201310385598036</v>
      </c>
      <c r="H357" s="302">
        <v>1.7966181148318603</v>
      </c>
      <c r="I357" s="302">
        <v>3.8040538857528165E-2</v>
      </c>
      <c r="J357" s="302">
        <f t="shared" si="157"/>
        <v>2.3966717575453687</v>
      </c>
      <c r="K357" s="303"/>
      <c r="L357" s="302">
        <v>0.32778747719853646</v>
      </c>
      <c r="M357" s="302">
        <v>0.93632998694613567</v>
      </c>
      <c r="N357" s="302">
        <v>7.9218053207768639E-3</v>
      </c>
      <c r="O357" s="302">
        <f t="shared" si="156"/>
        <v>1.272039269465449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55.960751018561758</v>
      </c>
      <c r="C359" s="311">
        <f t="shared" ref="C359:E359" si="158">SUM(C349:C357)</f>
        <v>42.447303549409931</v>
      </c>
      <c r="D359" s="311">
        <f t="shared" si="158"/>
        <v>8.0239454320283095</v>
      </c>
      <c r="E359" s="311">
        <f t="shared" si="158"/>
        <v>106.43200000000002</v>
      </c>
      <c r="F359" s="311"/>
      <c r="G359" s="311">
        <f t="shared" ref="G359:J359" si="159">SUM(G349:G357)</f>
        <v>58.596749969987059</v>
      </c>
      <c r="H359" s="311">
        <f t="shared" si="159"/>
        <v>43.778893704397703</v>
      </c>
      <c r="I359" s="311">
        <f t="shared" si="159"/>
        <v>8.4233563256151847</v>
      </c>
      <c r="J359" s="311">
        <f t="shared" si="159"/>
        <v>110.79899999999994</v>
      </c>
      <c r="K359" s="311"/>
      <c r="L359" s="311">
        <f t="shared" ref="L359:O359" si="160">SUM(L349:L357)</f>
        <v>73.812760448747881</v>
      </c>
      <c r="M359" s="311">
        <f t="shared" si="160"/>
        <v>48.181352071258601</v>
      </c>
      <c r="N359" s="311">
        <f t="shared" si="160"/>
        <v>10.816887479993319</v>
      </c>
      <c r="O359" s="311">
        <f t="shared" si="160"/>
        <v>132.81099999999981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0.99978562078292266</v>
      </c>
      <c r="C366" s="302">
        <v>0.37825696216112692</v>
      </c>
      <c r="D366" s="302">
        <v>0.11543081069015525</v>
      </c>
      <c r="E366" s="302">
        <f>SUM(B366:D366)</f>
        <v>1.4934733936342048</v>
      </c>
      <c r="F366" s="303"/>
      <c r="G366" s="302">
        <v>0.9485375111966543</v>
      </c>
      <c r="H366" s="302">
        <v>0.65954401709518606</v>
      </c>
      <c r="I366" s="302">
        <v>0.14415711349127991</v>
      </c>
      <c r="J366" s="302">
        <f>SUM(G366:I366)</f>
        <v>1.7522386417831202</v>
      </c>
      <c r="K366" s="303"/>
      <c r="L366" s="302">
        <v>0.9875945763120717</v>
      </c>
      <c r="M366" s="302">
        <v>0.82722052874437602</v>
      </c>
      <c r="N366" s="302">
        <v>0.11675202660713446</v>
      </c>
      <c r="O366" s="302">
        <f>SUM(L366:N366)</f>
        <v>1.9315671316635823</v>
      </c>
    </row>
    <row r="367" spans="1:15" s="236" customFormat="1" x14ac:dyDescent="0.2">
      <c r="A367" s="237" t="str">
        <f>name!E$5</f>
        <v>Professional occupations</v>
      </c>
      <c r="B367" s="302">
        <v>0.88604773673199677</v>
      </c>
      <c r="C367" s="302">
        <v>0.34650293858901487</v>
      </c>
      <c r="D367" s="302">
        <v>0.49789863984421856</v>
      </c>
      <c r="E367" s="302">
        <f t="shared" ref="E367:E374" si="161">SUM(B367:D367)</f>
        <v>1.73044931516523</v>
      </c>
      <c r="F367" s="303"/>
      <c r="G367" s="302">
        <v>0.98583541775289441</v>
      </c>
      <c r="H367" s="302">
        <v>0.66993880856329091</v>
      </c>
      <c r="I367" s="302">
        <v>0.61534106208354455</v>
      </c>
      <c r="J367" s="302">
        <f t="shared" ref="J367:J369" si="162">SUM(G367:I367)</f>
        <v>2.2711152883997299</v>
      </c>
      <c r="K367" s="303"/>
      <c r="L367" s="302">
        <v>1.0156001789046765</v>
      </c>
      <c r="M367" s="302">
        <v>0.82433598631909877</v>
      </c>
      <c r="N367" s="302">
        <v>0.47634060808068135</v>
      </c>
      <c r="O367" s="302">
        <f t="shared" ref="O367:O374" si="163">SUM(L367:N367)</f>
        <v>2.3162767733044567</v>
      </c>
    </row>
    <row r="368" spans="1:15" s="236" customFormat="1" x14ac:dyDescent="0.2">
      <c r="A368" s="237" t="str">
        <f>name!E$6</f>
        <v>Associate professional occupations</v>
      </c>
      <c r="B368" s="302">
        <v>0.91135952311866919</v>
      </c>
      <c r="C368" s="302">
        <v>0.56626271455444999</v>
      </c>
      <c r="D368" s="302">
        <v>1.3994532046064174</v>
      </c>
      <c r="E368" s="302">
        <f t="shared" si="161"/>
        <v>2.8770754422795366</v>
      </c>
      <c r="F368" s="303"/>
      <c r="G368" s="302">
        <v>0.90175637455047941</v>
      </c>
      <c r="H368" s="302">
        <v>0.84788757874988441</v>
      </c>
      <c r="I368" s="302">
        <v>1.7132772580353099</v>
      </c>
      <c r="J368" s="302">
        <f t="shared" si="162"/>
        <v>3.462921211335674</v>
      </c>
      <c r="K368" s="303"/>
      <c r="L368" s="302">
        <v>0.81132956179064308</v>
      </c>
      <c r="M368" s="302">
        <v>0.82780010951777283</v>
      </c>
      <c r="N368" s="302">
        <v>1.5349441782063027</v>
      </c>
      <c r="O368" s="302">
        <f t="shared" si="163"/>
        <v>3.1740738495147189</v>
      </c>
    </row>
    <row r="369" spans="1:15" s="236" customFormat="1" x14ac:dyDescent="0.2">
      <c r="A369" s="237" t="str">
        <f>name!E$7</f>
        <v>Administrative and secretarial occupations</v>
      </c>
      <c r="B369" s="302">
        <v>1.2200304391754404</v>
      </c>
      <c r="C369" s="302">
        <v>2.4097625619996772</v>
      </c>
      <c r="D369" s="302">
        <v>5.6275884592343561E-2</v>
      </c>
      <c r="E369" s="302">
        <f t="shared" si="161"/>
        <v>3.6860688857674613</v>
      </c>
      <c r="F369" s="303"/>
      <c r="G369" s="302">
        <v>1.0631649270619021</v>
      </c>
      <c r="H369" s="302">
        <v>3.0181990550148381</v>
      </c>
      <c r="I369" s="302">
        <v>5.7345783395231616E-2</v>
      </c>
      <c r="J369" s="302">
        <f t="shared" si="162"/>
        <v>4.1387097654719724</v>
      </c>
      <c r="K369" s="303"/>
      <c r="L369" s="302">
        <v>0.98553875829162074</v>
      </c>
      <c r="M369" s="302">
        <v>3.0382842680281152</v>
      </c>
      <c r="N369" s="302">
        <v>3.4942077145470624E-2</v>
      </c>
      <c r="O369" s="302">
        <f t="shared" si="163"/>
        <v>4.0587651034652064</v>
      </c>
    </row>
    <row r="370" spans="1:15" s="236" customFormat="1" x14ac:dyDescent="0.2">
      <c r="A370" s="237" t="str">
        <f>name!E$8</f>
        <v>Skilled trades occupations</v>
      </c>
      <c r="B370" s="302">
        <v>0.72717937767849927</v>
      </c>
      <c r="C370" s="302">
        <v>0.33967924366399721</v>
      </c>
      <c r="D370" s="302">
        <v>0.34367255990133</v>
      </c>
      <c r="E370" s="302">
        <f t="shared" si="161"/>
        <v>1.4105311812438264</v>
      </c>
      <c r="F370" s="303"/>
      <c r="G370" s="302">
        <v>0.56736288198251339</v>
      </c>
      <c r="H370" s="302">
        <v>0.35862313281170921</v>
      </c>
      <c r="I370" s="302">
        <v>0.37776319213545717</v>
      </c>
      <c r="J370" s="302">
        <f>SUM(G370:I370)</f>
        <v>1.3037492069296799</v>
      </c>
      <c r="K370" s="303"/>
      <c r="L370" s="302">
        <v>0.43383763885619503</v>
      </c>
      <c r="M370" s="302">
        <v>0.50022166093904241</v>
      </c>
      <c r="N370" s="302">
        <v>0.3453924740562806</v>
      </c>
      <c r="O370" s="302">
        <f t="shared" si="163"/>
        <v>1.2794517738515181</v>
      </c>
    </row>
    <row r="371" spans="1:15" s="236" customFormat="1" x14ac:dyDescent="0.2">
      <c r="A371" s="237" t="str">
        <f>name!E$9</f>
        <v>Caring, leisure and other service occupations</v>
      </c>
      <c r="B371" s="302">
        <v>0.7081854067457457</v>
      </c>
      <c r="C371" s="302">
        <v>1.0750271571766543</v>
      </c>
      <c r="D371" s="302">
        <v>9.831608077302155E-2</v>
      </c>
      <c r="E371" s="302">
        <f t="shared" si="161"/>
        <v>1.8815286446954216</v>
      </c>
      <c r="F371" s="303"/>
      <c r="G371" s="302">
        <v>0.55630448419207057</v>
      </c>
      <c r="H371" s="302">
        <v>1.1908285768727722</v>
      </c>
      <c r="I371" s="302">
        <v>0.11169974477687286</v>
      </c>
      <c r="J371" s="302">
        <f t="shared" ref="J371:J374" si="164">SUM(G371:I371)</f>
        <v>1.8588328058417156</v>
      </c>
      <c r="K371" s="303"/>
      <c r="L371" s="302">
        <v>0.51342006588962297</v>
      </c>
      <c r="M371" s="302">
        <v>1.1645592157784974</v>
      </c>
      <c r="N371" s="302">
        <v>9.2857094943682675E-2</v>
      </c>
      <c r="O371" s="302">
        <f t="shared" si="163"/>
        <v>1.7708363766118032</v>
      </c>
    </row>
    <row r="372" spans="1:15" s="236" customFormat="1" x14ac:dyDescent="0.2">
      <c r="A372" s="237" t="str">
        <f>name!E$10</f>
        <v>Sales and customer service occupations</v>
      </c>
      <c r="B372" s="302">
        <v>0.62705068022655586</v>
      </c>
      <c r="C372" s="302">
        <v>1.0920502778768377</v>
      </c>
      <c r="D372" s="302">
        <v>2.86075780220473E-2</v>
      </c>
      <c r="E372" s="302">
        <f t="shared" si="161"/>
        <v>1.747708536125441</v>
      </c>
      <c r="F372" s="303"/>
      <c r="G372" s="302">
        <v>0.52808566096118648</v>
      </c>
      <c r="H372" s="302">
        <v>1.3239568949253222</v>
      </c>
      <c r="I372" s="302">
        <v>2.6059519544444097E-2</v>
      </c>
      <c r="J372" s="302">
        <f t="shared" si="164"/>
        <v>1.878102075430953</v>
      </c>
      <c r="K372" s="303"/>
      <c r="L372" s="302">
        <v>0.58808796554844023</v>
      </c>
      <c r="M372" s="302">
        <v>1.5937881037199202</v>
      </c>
      <c r="N372" s="302">
        <v>1.7875476723731878E-2</v>
      </c>
      <c r="O372" s="302">
        <f t="shared" si="163"/>
        <v>2.199751545992092</v>
      </c>
    </row>
    <row r="373" spans="1:15" s="236" customFormat="1" x14ac:dyDescent="0.2">
      <c r="A373" s="237" t="str">
        <f>name!E$11</f>
        <v>Process, plant and machine operatives</v>
      </c>
      <c r="B373" s="302">
        <v>0.10277225612248714</v>
      </c>
      <c r="C373" s="302">
        <v>8.1747427591768257E-2</v>
      </c>
      <c r="D373" s="302">
        <v>1.6014579309583821E-2</v>
      </c>
      <c r="E373" s="302">
        <f t="shared" si="161"/>
        <v>0.20053426302383923</v>
      </c>
      <c r="F373" s="303"/>
      <c r="G373" s="302">
        <v>7.0639937405401337E-2</v>
      </c>
      <c r="H373" s="302">
        <v>9.8336031683683295E-2</v>
      </c>
      <c r="I373" s="302">
        <v>1.9150116127519191E-2</v>
      </c>
      <c r="J373" s="302">
        <f t="shared" si="164"/>
        <v>0.18812608521660382</v>
      </c>
      <c r="K373" s="303"/>
      <c r="L373" s="302">
        <v>5.6129152321661609E-2</v>
      </c>
      <c r="M373" s="302">
        <v>0.13251148100327442</v>
      </c>
      <c r="N373" s="302">
        <v>2.0141550433922861E-2</v>
      </c>
      <c r="O373" s="302">
        <f t="shared" si="163"/>
        <v>0.20878218375885887</v>
      </c>
    </row>
    <row r="374" spans="1:15" s="236" customFormat="1" x14ac:dyDescent="0.2">
      <c r="A374" s="237" t="str">
        <f>name!E$12</f>
        <v>Elementary occupations</v>
      </c>
      <c r="B374" s="302">
        <v>0.44371611567138536</v>
      </c>
      <c r="C374" s="302">
        <v>1.5213249908579274</v>
      </c>
      <c r="D374" s="302">
        <v>6.8589231535730877E-2</v>
      </c>
      <c r="E374" s="302">
        <f t="shared" si="161"/>
        <v>2.0336303380650436</v>
      </c>
      <c r="F374" s="303"/>
      <c r="G374" s="302">
        <v>0.31717786686278832</v>
      </c>
      <c r="H374" s="302">
        <v>1.541880719307521</v>
      </c>
      <c r="I374" s="302">
        <v>5.8146333420226966E-2</v>
      </c>
      <c r="J374" s="302">
        <f t="shared" si="164"/>
        <v>1.9172049195905363</v>
      </c>
      <c r="K374" s="303"/>
      <c r="L374" s="302">
        <v>0.24520588815819178</v>
      </c>
      <c r="M374" s="302">
        <v>1.0958581412780617</v>
      </c>
      <c r="N374" s="302">
        <v>6.743123240154511E-2</v>
      </c>
      <c r="O374" s="302">
        <f t="shared" si="163"/>
        <v>1.4084952618377986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6.6261271562537027</v>
      </c>
      <c r="C376" s="311">
        <f t="shared" ref="C376:E376" si="165">SUM(C366:C374)</f>
        <v>7.8106142744714528</v>
      </c>
      <c r="D376" s="311">
        <f t="shared" si="165"/>
        <v>2.6242585692748479</v>
      </c>
      <c r="E376" s="311">
        <f t="shared" si="165"/>
        <v>17.061000000000003</v>
      </c>
      <c r="F376" s="311"/>
      <c r="G376" s="311">
        <f t="shared" ref="G376:J376" si="166">SUM(G366:G374)</f>
        <v>5.9388650619658891</v>
      </c>
      <c r="H376" s="311">
        <f t="shared" si="166"/>
        <v>9.7091948150242064</v>
      </c>
      <c r="I376" s="311">
        <f t="shared" si="166"/>
        <v>3.1229401230098861</v>
      </c>
      <c r="J376" s="311">
        <f t="shared" si="166"/>
        <v>18.770999999999983</v>
      </c>
      <c r="K376" s="311"/>
      <c r="L376" s="311">
        <f t="shared" ref="L376:O376" si="167">SUM(L366:L374)</f>
        <v>5.6367437860731231</v>
      </c>
      <c r="M376" s="311">
        <f t="shared" si="167"/>
        <v>10.004579495328157</v>
      </c>
      <c r="N376" s="311">
        <f t="shared" si="167"/>
        <v>2.7066767185987519</v>
      </c>
      <c r="O376" s="311">
        <f t="shared" si="167"/>
        <v>18.348000000000038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1.0640464427211018</v>
      </c>
      <c r="C383" s="302">
        <v>0.17975459576558597</v>
      </c>
      <c r="D383" s="302">
        <v>0.32215227761171233</v>
      </c>
      <c r="E383" s="302">
        <f>SUM(B383:D383)</f>
        <v>1.5659533160984</v>
      </c>
      <c r="F383" s="303"/>
      <c r="G383" s="302">
        <v>0.94442005052314815</v>
      </c>
      <c r="H383" s="302">
        <v>0.24605316629659579</v>
      </c>
      <c r="I383" s="302">
        <v>0.7502190298638679</v>
      </c>
      <c r="J383" s="302">
        <f>SUM(G383:I383)</f>
        <v>1.9406922466836116</v>
      </c>
      <c r="K383" s="303"/>
      <c r="L383" s="302">
        <v>1.0162939213708162</v>
      </c>
      <c r="M383" s="302">
        <v>0.29211444897105165</v>
      </c>
      <c r="N383" s="302">
        <v>0.85115585243060765</v>
      </c>
      <c r="O383" s="302">
        <f>SUM(L383:N383)</f>
        <v>2.1595642227724756</v>
      </c>
    </row>
    <row r="384" spans="1:15" s="236" customFormat="1" x14ac:dyDescent="0.2">
      <c r="A384" s="237" t="str">
        <f>name!E$5</f>
        <v>Professional occupations</v>
      </c>
      <c r="B384" s="302">
        <v>1.903138936550439</v>
      </c>
      <c r="C384" s="302">
        <v>0.35689888881080051</v>
      </c>
      <c r="D384" s="302">
        <v>0.91093942389376126</v>
      </c>
      <c r="E384" s="302">
        <f t="shared" ref="E384:E391" si="168">SUM(B384:D384)</f>
        <v>3.1709772492550008</v>
      </c>
      <c r="F384" s="303"/>
      <c r="G384" s="302">
        <v>1.8468406116338587</v>
      </c>
      <c r="H384" s="302">
        <v>0.41031286461333227</v>
      </c>
      <c r="I384" s="302">
        <v>1.1264421683524393</v>
      </c>
      <c r="J384" s="302">
        <f t="shared" ref="J384:J386" si="169">SUM(G384:I384)</f>
        <v>3.3835956445996302</v>
      </c>
      <c r="K384" s="303"/>
      <c r="L384" s="302">
        <v>2.0789580690413394</v>
      </c>
      <c r="M384" s="302">
        <v>0.42455739945599053</v>
      </c>
      <c r="N384" s="302">
        <v>1.0932662322925089</v>
      </c>
      <c r="O384" s="302">
        <f t="shared" ref="O384:O391" si="170">SUM(L384:N384)</f>
        <v>3.5967817007898386</v>
      </c>
    </row>
    <row r="385" spans="1:15" s="236" customFormat="1" x14ac:dyDescent="0.2">
      <c r="A385" s="237" t="str">
        <f>name!E$6</f>
        <v>Associate professional occupations</v>
      </c>
      <c r="B385" s="302">
        <v>0.96479212968927663</v>
      </c>
      <c r="C385" s="302">
        <v>0.29162786997531021</v>
      </c>
      <c r="D385" s="302">
        <v>0.75571506542969658</v>
      </c>
      <c r="E385" s="302">
        <f t="shared" si="168"/>
        <v>2.0121350650942835</v>
      </c>
      <c r="F385" s="303"/>
      <c r="G385" s="302">
        <v>0.86930202957144753</v>
      </c>
      <c r="H385" s="302">
        <v>0.29956308996545888</v>
      </c>
      <c r="I385" s="302">
        <v>0.88096187212082377</v>
      </c>
      <c r="J385" s="302">
        <f t="shared" si="169"/>
        <v>2.0498269916577301</v>
      </c>
      <c r="K385" s="303"/>
      <c r="L385" s="302">
        <v>0.84837272277787545</v>
      </c>
      <c r="M385" s="302">
        <v>0.31159562211108371</v>
      </c>
      <c r="N385" s="302">
        <v>0.98421706935473341</v>
      </c>
      <c r="O385" s="302">
        <f t="shared" si="170"/>
        <v>2.1441854142436929</v>
      </c>
    </row>
    <row r="386" spans="1:15" s="236" customFormat="1" x14ac:dyDescent="0.2">
      <c r="A386" s="237" t="str">
        <f>name!E$7</f>
        <v>Administrative and secretarial occupations</v>
      </c>
      <c r="B386" s="302">
        <v>1.763207198317869</v>
      </c>
      <c r="C386" s="302">
        <v>1.238996528683721</v>
      </c>
      <c r="D386" s="302">
        <v>0.30703942249710564</v>
      </c>
      <c r="E386" s="302">
        <f t="shared" si="168"/>
        <v>3.309243149498696</v>
      </c>
      <c r="F386" s="303"/>
      <c r="G386" s="302">
        <v>1.2739138495761391</v>
      </c>
      <c r="H386" s="302">
        <v>1.1627274961163074</v>
      </c>
      <c r="I386" s="302">
        <v>0.25380795779991422</v>
      </c>
      <c r="J386" s="302">
        <f t="shared" si="169"/>
        <v>2.6904493034923607</v>
      </c>
      <c r="K386" s="303"/>
      <c r="L386" s="302">
        <v>1.0597168444766725</v>
      </c>
      <c r="M386" s="302">
        <v>1.2776711332308159</v>
      </c>
      <c r="N386" s="302">
        <v>0.15116391722528422</v>
      </c>
      <c r="O386" s="302">
        <f t="shared" si="170"/>
        <v>2.4885518949327725</v>
      </c>
    </row>
    <row r="387" spans="1:15" s="236" customFormat="1" x14ac:dyDescent="0.2">
      <c r="A387" s="237" t="str">
        <f>name!E$8</f>
        <v>Skilled trades occupations</v>
      </c>
      <c r="B387" s="302">
        <v>0.37835747370997219</v>
      </c>
      <c r="C387" s="302">
        <v>0.1295711443584722</v>
      </c>
      <c r="D387" s="302">
        <v>0.27860815697131397</v>
      </c>
      <c r="E387" s="302">
        <f t="shared" si="168"/>
        <v>0.78653677503975827</v>
      </c>
      <c r="F387" s="303"/>
      <c r="G387" s="302">
        <v>0.26590560527000096</v>
      </c>
      <c r="H387" s="302">
        <v>8.1732996285123552E-2</v>
      </c>
      <c r="I387" s="302">
        <v>0.46063686541114224</v>
      </c>
      <c r="J387" s="302">
        <f>SUM(G387:I387)</f>
        <v>0.80827546696626673</v>
      </c>
      <c r="K387" s="303"/>
      <c r="L387" s="302">
        <v>0.25339181997329563</v>
      </c>
      <c r="M387" s="302">
        <v>0.11030241567095524</v>
      </c>
      <c r="N387" s="302">
        <v>0.58233903303992396</v>
      </c>
      <c r="O387" s="302">
        <f t="shared" si="170"/>
        <v>0.94603326868417481</v>
      </c>
    </row>
    <row r="388" spans="1:15" s="236" customFormat="1" x14ac:dyDescent="0.2">
      <c r="A388" s="237" t="str">
        <f>name!E$9</f>
        <v>Caring, leisure and other service occupations</v>
      </c>
      <c r="B388" s="302">
        <v>2.4869436920559762</v>
      </c>
      <c r="C388" s="302">
        <v>1.2898513421043742</v>
      </c>
      <c r="D388" s="302">
        <v>2.3955606703956689</v>
      </c>
      <c r="E388" s="302">
        <f t="shared" si="168"/>
        <v>6.1723557045560193</v>
      </c>
      <c r="F388" s="303"/>
      <c r="G388" s="302">
        <v>1.732019982316285</v>
      </c>
      <c r="H388" s="302">
        <v>1.0023299947921389</v>
      </c>
      <c r="I388" s="302">
        <v>2.2022995311672098</v>
      </c>
      <c r="J388" s="302">
        <f t="shared" ref="J388:J391" si="171">SUM(G388:I388)</f>
        <v>4.9366495082756341</v>
      </c>
      <c r="K388" s="303"/>
      <c r="L388" s="302">
        <v>1.6229758200985871</v>
      </c>
      <c r="M388" s="302">
        <v>0.63458834352668947</v>
      </c>
      <c r="N388" s="302">
        <v>2.133972343450516</v>
      </c>
      <c r="O388" s="302">
        <f t="shared" si="170"/>
        <v>4.3915365070757924</v>
      </c>
    </row>
    <row r="389" spans="1:15" s="236" customFormat="1" x14ac:dyDescent="0.2">
      <c r="A389" s="237" t="str">
        <f>name!E$10</f>
        <v>Sales and customer service occupations</v>
      </c>
      <c r="B389" s="302">
        <v>0.58558652807537526</v>
      </c>
      <c r="C389" s="302">
        <v>0.47456246384478434</v>
      </c>
      <c r="D389" s="302">
        <v>0.1753382455808265</v>
      </c>
      <c r="E389" s="302">
        <f t="shared" si="168"/>
        <v>1.2354872375009862</v>
      </c>
      <c r="F389" s="303"/>
      <c r="G389" s="302">
        <v>0.4706977609198324</v>
      </c>
      <c r="H389" s="302">
        <v>0.48227197539634303</v>
      </c>
      <c r="I389" s="302">
        <v>0.26455930423080637</v>
      </c>
      <c r="J389" s="302">
        <f t="shared" si="171"/>
        <v>1.2175290405469819</v>
      </c>
      <c r="K389" s="303"/>
      <c r="L389" s="302">
        <v>0.4456432412483225</v>
      </c>
      <c r="M389" s="302">
        <v>0.49340754425998762</v>
      </c>
      <c r="N389" s="302">
        <v>0.17507935410868175</v>
      </c>
      <c r="O389" s="302">
        <f t="shared" si="170"/>
        <v>1.1141301396169918</v>
      </c>
    </row>
    <row r="390" spans="1:15" s="236" customFormat="1" x14ac:dyDescent="0.2">
      <c r="A390" s="237" t="str">
        <f>name!E$11</f>
        <v>Process, plant and machine operatives</v>
      </c>
      <c r="B390" s="302">
        <v>0.32892058215469733</v>
      </c>
      <c r="C390" s="302">
        <v>0.14350437016694778</v>
      </c>
      <c r="D390" s="302">
        <v>9.0455080469902499E-2</v>
      </c>
      <c r="E390" s="302">
        <f t="shared" si="168"/>
        <v>0.56288003279154764</v>
      </c>
      <c r="F390" s="303"/>
      <c r="G390" s="302">
        <v>0.21093994042512745</v>
      </c>
      <c r="H390" s="302">
        <v>9.1390750969854134E-2</v>
      </c>
      <c r="I390" s="302">
        <v>0.11760237948037582</v>
      </c>
      <c r="J390" s="302">
        <f t="shared" si="171"/>
        <v>0.41993307087535742</v>
      </c>
      <c r="K390" s="303"/>
      <c r="L390" s="302">
        <v>0.16577393183153122</v>
      </c>
      <c r="M390" s="302">
        <v>0.17490596492306884</v>
      </c>
      <c r="N390" s="302">
        <v>0.11082564698352831</v>
      </c>
      <c r="O390" s="302">
        <f t="shared" si="170"/>
        <v>0.4515055437381284</v>
      </c>
    </row>
    <row r="391" spans="1:15" s="236" customFormat="1" x14ac:dyDescent="0.2">
      <c r="A391" s="237" t="str">
        <f>name!E$12</f>
        <v>Elementary occupations</v>
      </c>
      <c r="B391" s="302">
        <v>0.69231622082244626</v>
      </c>
      <c r="C391" s="302">
        <v>0.59584251208238781</v>
      </c>
      <c r="D391" s="302">
        <v>0.47227273726047586</v>
      </c>
      <c r="E391" s="302">
        <f t="shared" si="168"/>
        <v>1.7604314701653099</v>
      </c>
      <c r="F391" s="303"/>
      <c r="G391" s="302">
        <v>0.47585979603979789</v>
      </c>
      <c r="H391" s="302">
        <v>0.38814961535257408</v>
      </c>
      <c r="I391" s="302">
        <v>0.34903931551008655</v>
      </c>
      <c r="J391" s="302">
        <f t="shared" si="171"/>
        <v>1.2130487269024586</v>
      </c>
      <c r="K391" s="303"/>
      <c r="L391" s="302">
        <v>0.44344817965386413</v>
      </c>
      <c r="M391" s="302">
        <v>0.19636418077341036</v>
      </c>
      <c r="N391" s="302">
        <v>0.31989894771885136</v>
      </c>
      <c r="O391" s="302">
        <f t="shared" si="170"/>
        <v>0.95971130814612593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10.167309204097153</v>
      </c>
      <c r="C393" s="311">
        <f t="shared" ref="C393:E393" si="172">SUM(C383:C391)</f>
        <v>4.7006097157923836</v>
      </c>
      <c r="D393" s="311">
        <f t="shared" si="172"/>
        <v>5.708081080110464</v>
      </c>
      <c r="E393" s="311">
        <f t="shared" si="172"/>
        <v>20.576000000000001</v>
      </c>
      <c r="F393" s="311"/>
      <c r="G393" s="311">
        <f t="shared" ref="G393:J393" si="173">SUM(G383:G391)</f>
        <v>8.0898996262756384</v>
      </c>
      <c r="H393" s="311">
        <f t="shared" si="173"/>
        <v>4.1645319497877278</v>
      </c>
      <c r="I393" s="311">
        <f t="shared" si="173"/>
        <v>6.4055684239366659</v>
      </c>
      <c r="J393" s="311">
        <f t="shared" si="173"/>
        <v>18.660000000000029</v>
      </c>
      <c r="K393" s="311"/>
      <c r="L393" s="311">
        <f t="shared" ref="L393:O393" si="174">SUM(L383:L391)</f>
        <v>7.9345745504723046</v>
      </c>
      <c r="M393" s="311">
        <f t="shared" si="174"/>
        <v>3.9155070529230538</v>
      </c>
      <c r="N393" s="311">
        <f t="shared" si="174"/>
        <v>6.4019183966046356</v>
      </c>
      <c r="O393" s="311">
        <f t="shared" si="174"/>
        <v>18.251999999999995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Lancashire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Lancashire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Lancashire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58.08125341153756</v>
      </c>
      <c r="C8" s="11">
        <f t="array" ref="C8:C16">MMULT(aggregation!$B$13:$AA$21,'Occ T2'!C8:C33)</f>
        <v>64.574335610530525</v>
      </c>
      <c r="D8" s="11">
        <f t="array" ref="D8:D16">MMULT(aggregation!$B$13:$AA$21,'Occ T2'!D8:D33)</f>
        <v>66.683240949000847</v>
      </c>
      <c r="E8" s="11">
        <f t="array" ref="E8:E16">MMULT(aggregation!$B$13:$AA$21,'Occ T2'!E8:E33)</f>
        <v>68.337197622038474</v>
      </c>
      <c r="F8" s="11">
        <f t="array" ref="F8:F16">MMULT(aggregation!$B$13:$AA$21,'Occ T2'!F8:F33)</f>
        <v>76.897769407845971</v>
      </c>
      <c r="G8" s="11"/>
      <c r="H8" s="11">
        <f>F8-D8</f>
        <v>10.214528458845123</v>
      </c>
      <c r="I8" s="11">
        <f t="array" ref="I8:I16">MMULT(aggregation!$B$13:$AA$21,'Occ T2'!I8:I33)</f>
        <v>37.384913673055934</v>
      </c>
      <c r="J8" s="11">
        <f>SUM(H8:I8)</f>
        <v>47.599442131901057</v>
      </c>
      <c r="L8" s="10" t="str">
        <f>name!E4</f>
        <v>Managers, directors and senior officials</v>
      </c>
      <c r="M8" s="11">
        <f t="array" ref="M8:M16">MMULT(aggregation!$B$13:$AA$21,'Occ T2'!M8:M33)</f>
        <v>39.520775378226894</v>
      </c>
      <c r="N8" s="11">
        <f t="array" ref="N8:N16">MMULT(aggregation!$B$13:$AA$21,'Occ T2'!N8:N33)</f>
        <v>42.472160827897348</v>
      </c>
      <c r="O8" s="11">
        <f t="array" ref="O8:O16">MMULT(aggregation!$B$13:$AA$21,'Occ T2'!O8:O33)</f>
        <v>43.269801587460464</v>
      </c>
      <c r="P8" s="11">
        <f t="array" ref="P8:P16">MMULT(aggregation!$B$13:$AA$21,'Occ T2'!P8:P33)</f>
        <v>43.186735044391163</v>
      </c>
      <c r="Q8" s="11">
        <f t="array" ref="Q8:Q16">MMULT(aggregation!$B$13:$AA$21,'Occ T2'!Q8:Q33)</f>
        <v>46.878484411210167</v>
      </c>
      <c r="R8" s="11"/>
      <c r="S8" s="11">
        <f>Q8-O8</f>
        <v>3.6086828237497031</v>
      </c>
      <c r="T8" s="11">
        <f t="array" ref="T8:T16">MMULT(aggregation!$B$13:$AA$21,'Occ T2'!T8:T33)</f>
        <v>21.186333899239457</v>
      </c>
      <c r="U8" s="11">
        <f>SUM(S8:T8)</f>
        <v>24.79501672298916</v>
      </c>
      <c r="W8" s="10" t="str">
        <f>name!E4</f>
        <v>Managers, directors and senior officials</v>
      </c>
      <c r="X8" s="11">
        <f t="array" ref="X8:X16">MMULT(aggregation!$B$13:$AA$21,'Occ T2'!X8:X33)</f>
        <v>18.560478033310662</v>
      </c>
      <c r="Y8" s="11">
        <f t="array" ref="Y8:Y16">MMULT(aggregation!$B$13:$AA$21,'Occ T2'!Y8:Y33)</f>
        <v>22.102174782633213</v>
      </c>
      <c r="Z8" s="11">
        <f t="array" ref="Z8:Z16">MMULT(aggregation!$B$13:$AA$21,'Occ T2'!Z8:Z33)</f>
        <v>23.413439361540327</v>
      </c>
      <c r="AA8" s="11">
        <f t="array" ref="AA8:AA16">MMULT(aggregation!$B$13:$AA$21,'Occ T2'!AA8:AA33)</f>
        <v>25.150462577647385</v>
      </c>
      <c r="AB8" s="11">
        <f t="array" ref="AB8:AB16">MMULT(aggregation!$B$13:$AA$21,'Occ T2'!AB8:AB33)</f>
        <v>30.019284996635822</v>
      </c>
      <c r="AC8" s="11"/>
      <c r="AD8" s="11">
        <f>AB8-Z8</f>
        <v>6.6058456350954948</v>
      </c>
      <c r="AE8" s="11">
        <f t="array" ref="AE8:AE16">MMULT(aggregation!$B$13:$AA$21,'Occ T2'!AE8:AE33)</f>
        <v>16.198579773816483</v>
      </c>
      <c r="AF8" s="11">
        <f>SUM(AD8:AE8)</f>
        <v>22.804425408911978</v>
      </c>
    </row>
    <row r="9" spans="1:32" x14ac:dyDescent="0.2">
      <c r="A9" t="str">
        <f>name!E5</f>
        <v>Professional occupations</v>
      </c>
      <c r="B9" s="11">
        <v>133.40751073614544</v>
      </c>
      <c r="C9" s="11">
        <v>146.19791604639181</v>
      </c>
      <c r="D9" s="11">
        <v>153.44291842837654</v>
      </c>
      <c r="E9" s="11">
        <v>166.56641006360806</v>
      </c>
      <c r="F9" s="11">
        <v>187.50867690586227</v>
      </c>
      <c r="G9" s="11"/>
      <c r="H9" s="11">
        <f t="shared" ref="H9:H16" si="0">F9-D9</f>
        <v>34.06575847748573</v>
      </c>
      <c r="I9" s="11">
        <v>80.287272624474639</v>
      </c>
      <c r="J9" s="11">
        <f t="shared" ref="J9:J15" si="1">SUM(H9:I9)</f>
        <v>114.35303110196037</v>
      </c>
      <c r="L9" s="10" t="str">
        <f>name!E5</f>
        <v>Professional occupations</v>
      </c>
      <c r="M9" s="11">
        <v>68.430979053941115</v>
      </c>
      <c r="N9" s="11">
        <v>74.663105268372959</v>
      </c>
      <c r="O9" s="11">
        <v>77.040934953402854</v>
      </c>
      <c r="P9" s="11">
        <v>81.991567901227214</v>
      </c>
      <c r="Q9" s="11">
        <v>88.640989524908264</v>
      </c>
      <c r="R9" s="11"/>
      <c r="S9" s="11">
        <f t="shared" ref="S9:S16" si="2">Q9-O9</f>
        <v>11.60005457150541</v>
      </c>
      <c r="T9" s="11">
        <v>31.638379897757062</v>
      </c>
      <c r="U9" s="11">
        <f t="shared" ref="U9:U12" si="3">SUM(S9:T9)</f>
        <v>43.238434469262472</v>
      </c>
      <c r="W9" s="10" t="str">
        <f>name!E5</f>
        <v>Professional occupations</v>
      </c>
      <c r="X9" s="11">
        <v>64.976531682204353</v>
      </c>
      <c r="Y9" s="11">
        <v>71.534810778018894</v>
      </c>
      <c r="Z9" s="11">
        <v>76.401983474973747</v>
      </c>
      <c r="AA9" s="11">
        <v>84.574842162380818</v>
      </c>
      <c r="AB9" s="11">
        <v>98.867687380954152</v>
      </c>
      <c r="AC9" s="11"/>
      <c r="AD9" s="11">
        <f t="shared" ref="AD9:AD16" si="4">AB9-Z9</f>
        <v>22.465703905980405</v>
      </c>
      <c r="AE9" s="11">
        <v>48.648892726717591</v>
      </c>
      <c r="AF9" s="11">
        <f t="shared" ref="AF9:AF12" si="5">SUM(AD9:AE9)</f>
        <v>71.114596632697996</v>
      </c>
    </row>
    <row r="10" spans="1:32" x14ac:dyDescent="0.2">
      <c r="A10" t="str">
        <f>name!E6</f>
        <v>Associate professional occupations</v>
      </c>
      <c r="B10" s="11">
        <v>75.654279597078443</v>
      </c>
      <c r="C10" s="11">
        <v>82.089486162341046</v>
      </c>
      <c r="D10" s="11">
        <v>84.778008948421288</v>
      </c>
      <c r="E10" s="11">
        <v>82.276688040643393</v>
      </c>
      <c r="F10" s="11">
        <v>89.13815736813558</v>
      </c>
      <c r="G10" s="11"/>
      <c r="H10" s="11">
        <f t="shared" si="0"/>
        <v>4.3601484197142923</v>
      </c>
      <c r="I10" s="11">
        <v>38.931119536393041</v>
      </c>
      <c r="J10" s="11">
        <f t="shared" si="1"/>
        <v>43.291267956107333</v>
      </c>
      <c r="L10" s="10" t="str">
        <f>name!E6</f>
        <v>Associate professional occupations</v>
      </c>
      <c r="M10" s="11">
        <v>41.324766874722897</v>
      </c>
      <c r="N10" s="11">
        <v>44.490216771739711</v>
      </c>
      <c r="O10" s="11">
        <v>45.154778210275836</v>
      </c>
      <c r="P10" s="11">
        <v>41.252581308303</v>
      </c>
      <c r="Q10" s="11">
        <v>42.033493003801077</v>
      </c>
      <c r="R10" s="11"/>
      <c r="S10" s="11">
        <f t="shared" si="2"/>
        <v>-3.1212852064747594</v>
      </c>
      <c r="T10" s="11">
        <v>15.528988470899733</v>
      </c>
      <c r="U10" s="11">
        <f t="shared" si="3"/>
        <v>12.407703264424974</v>
      </c>
      <c r="W10" s="10" t="str">
        <f>name!E6</f>
        <v>Associate professional occupations</v>
      </c>
      <c r="X10" s="11">
        <v>34.329512722355489</v>
      </c>
      <c r="Y10" s="11">
        <v>37.599269390601414</v>
      </c>
      <c r="Z10" s="11">
        <v>39.623230738145452</v>
      </c>
      <c r="AA10" s="11">
        <v>41.024106732340428</v>
      </c>
      <c r="AB10" s="11">
        <v>47.104664364334511</v>
      </c>
      <c r="AC10" s="11"/>
      <c r="AD10" s="11">
        <f t="shared" si="4"/>
        <v>7.4814336261890588</v>
      </c>
      <c r="AE10" s="11">
        <v>23.402131065493307</v>
      </c>
      <c r="AF10" s="11">
        <f t="shared" si="5"/>
        <v>30.883564691682366</v>
      </c>
    </row>
    <row r="11" spans="1:32" x14ac:dyDescent="0.2">
      <c r="A11" t="str">
        <f>name!E7</f>
        <v>Administrative and secretarial occupations</v>
      </c>
      <c r="B11" s="11">
        <v>84.711403736534294</v>
      </c>
      <c r="C11" s="11">
        <v>82.20393247341309</v>
      </c>
      <c r="D11" s="11">
        <v>84.316039266625765</v>
      </c>
      <c r="E11" s="11">
        <v>80.202457657231122</v>
      </c>
      <c r="F11" s="11">
        <v>74.116418190824518</v>
      </c>
      <c r="G11" s="11"/>
      <c r="H11" s="11">
        <f t="shared" si="0"/>
        <v>-10.199621075801247</v>
      </c>
      <c r="I11" s="11">
        <v>38.680170640014069</v>
      </c>
      <c r="J11" s="11">
        <f t="shared" si="1"/>
        <v>28.480549564212822</v>
      </c>
      <c r="L11" s="10" t="str">
        <f>name!E7</f>
        <v>Administrative and secretarial occupations</v>
      </c>
      <c r="M11" s="11">
        <v>24.594191756141605</v>
      </c>
      <c r="N11" s="11">
        <v>23.5546182009242</v>
      </c>
      <c r="O11" s="11">
        <v>27.162459541662862</v>
      </c>
      <c r="P11" s="11">
        <v>26.589184308276547</v>
      </c>
      <c r="Q11" s="11">
        <v>29.58899883873779</v>
      </c>
      <c r="R11" s="11"/>
      <c r="S11" s="11">
        <f t="shared" si="2"/>
        <v>2.4265392970749282</v>
      </c>
      <c r="T11" s="11">
        <v>10.29770143554749</v>
      </c>
      <c r="U11" s="11">
        <f t="shared" si="3"/>
        <v>12.724240732622418</v>
      </c>
      <c r="W11" s="10" t="str">
        <f>name!E7</f>
        <v>Administrative and secretarial occupations</v>
      </c>
      <c r="X11" s="11">
        <v>60.117211980392611</v>
      </c>
      <c r="Y11" s="11">
        <v>58.649314272488922</v>
      </c>
      <c r="Z11" s="11">
        <v>57.153579724963009</v>
      </c>
      <c r="AA11" s="11">
        <v>53.613273348954536</v>
      </c>
      <c r="AB11" s="11">
        <v>44.527419352086703</v>
      </c>
      <c r="AC11" s="11"/>
      <c r="AD11" s="11">
        <f t="shared" si="4"/>
        <v>-12.626160372876306</v>
      </c>
      <c r="AE11" s="11">
        <v>28.382469204466585</v>
      </c>
      <c r="AF11" s="11">
        <f t="shared" si="5"/>
        <v>15.756308831590278</v>
      </c>
    </row>
    <row r="12" spans="1:32" x14ac:dyDescent="0.2">
      <c r="A12" t="str">
        <f>name!E8</f>
        <v>Skilled trades occupations</v>
      </c>
      <c r="B12" s="11">
        <v>78.152611078913878</v>
      </c>
      <c r="C12" s="11">
        <v>79.958594167512416</v>
      </c>
      <c r="D12" s="11">
        <v>70.569066686024598</v>
      </c>
      <c r="E12" s="11">
        <v>69.385851760704909</v>
      </c>
      <c r="F12" s="11">
        <v>65.959472134897041</v>
      </c>
      <c r="G12" s="11"/>
      <c r="H12" s="11">
        <f t="shared" si="0"/>
        <v>-4.6095945511275573</v>
      </c>
      <c r="I12" s="11">
        <v>28.718633348219161</v>
      </c>
      <c r="J12" s="11">
        <f t="shared" si="1"/>
        <v>24.109038797091603</v>
      </c>
      <c r="L12" s="10" t="str">
        <f>name!E8</f>
        <v>Skilled trades occupations</v>
      </c>
      <c r="M12" s="11">
        <v>69.713841949379571</v>
      </c>
      <c r="N12" s="11">
        <v>72.446101210750456</v>
      </c>
      <c r="O12" s="11">
        <v>62.544067402758138</v>
      </c>
      <c r="P12" s="11">
        <v>60.826844583437811</v>
      </c>
      <c r="Q12" s="11">
        <v>56.810711596048819</v>
      </c>
      <c r="R12" s="11"/>
      <c r="S12" s="11">
        <f t="shared" si="2"/>
        <v>-5.7333558067093193</v>
      </c>
      <c r="T12" s="11">
        <v>23.569733880087405</v>
      </c>
      <c r="U12" s="11">
        <f t="shared" si="3"/>
        <v>17.836378073378086</v>
      </c>
      <c r="W12" s="10" t="str">
        <f>name!E8</f>
        <v>Skilled trades occupations</v>
      </c>
      <c r="X12" s="11">
        <v>8.4387691295343732</v>
      </c>
      <c r="Y12" s="11">
        <v>7.5124929567619709</v>
      </c>
      <c r="Z12" s="11">
        <v>8.0249992832664532</v>
      </c>
      <c r="AA12" s="11">
        <v>8.5590071772671301</v>
      </c>
      <c r="AB12" s="11">
        <v>9.1487605388482223</v>
      </c>
      <c r="AC12" s="11"/>
      <c r="AD12" s="11">
        <f t="shared" si="4"/>
        <v>1.1237612555817691</v>
      </c>
      <c r="AE12" s="11">
        <v>5.1488994681317628</v>
      </c>
      <c r="AF12" s="11">
        <f t="shared" si="5"/>
        <v>6.2726607237135319</v>
      </c>
    </row>
    <row r="13" spans="1:32" x14ac:dyDescent="0.2">
      <c r="A13" t="str">
        <f>name!E9</f>
        <v>Caring, leisure and other service occupations</v>
      </c>
      <c r="B13" s="11">
        <v>77.13086739114064</v>
      </c>
      <c r="C13" s="11">
        <v>77.017923377916119</v>
      </c>
      <c r="D13" s="11">
        <v>74.462862929400075</v>
      </c>
      <c r="E13" s="11">
        <v>81.342029478730282</v>
      </c>
      <c r="F13" s="11">
        <v>90.24800163687118</v>
      </c>
      <c r="G13" s="11"/>
      <c r="H13" s="11">
        <f t="shared" si="0"/>
        <v>15.785138707471106</v>
      </c>
      <c r="I13" s="11">
        <v>45.555012730030441</v>
      </c>
      <c r="J13" s="11">
        <f>SUM(H13:I13)</f>
        <v>61.340151437501547</v>
      </c>
      <c r="L13" s="10" t="str">
        <f>name!E9</f>
        <v>Caring, leisure and other service occupations</v>
      </c>
      <c r="M13" s="11">
        <v>13.708891001203607</v>
      </c>
      <c r="N13" s="11">
        <v>14.093359598831933</v>
      </c>
      <c r="O13" s="11">
        <v>13.267439339843065</v>
      </c>
      <c r="P13" s="11">
        <v>15.183998222098104</v>
      </c>
      <c r="Q13" s="11">
        <v>17.417128301254888</v>
      </c>
      <c r="R13" s="11"/>
      <c r="S13" s="11">
        <f t="shared" si="2"/>
        <v>4.1496889614118224</v>
      </c>
      <c r="T13" s="11">
        <v>6.7693304474938332</v>
      </c>
      <c r="U13" s="11">
        <f>SUM(S13:T13)</f>
        <v>10.919019408905655</v>
      </c>
      <c r="W13" s="10" t="str">
        <f>name!E9</f>
        <v>Caring, leisure and other service occupations</v>
      </c>
      <c r="X13" s="11">
        <v>63.421976389936972</v>
      </c>
      <c r="Y13" s="11">
        <v>62.924563779084174</v>
      </c>
      <c r="Z13" s="11">
        <v>61.195423589556995</v>
      </c>
      <c r="AA13" s="11">
        <v>66.158031256632256</v>
      </c>
      <c r="AB13" s="11">
        <v>72.830873335616218</v>
      </c>
      <c r="AC13" s="11"/>
      <c r="AD13" s="11">
        <f t="shared" si="4"/>
        <v>11.635449746059223</v>
      </c>
      <c r="AE13" s="11">
        <v>38.785682282536598</v>
      </c>
      <c r="AF13" s="11">
        <f>SUM(AD13:AE13)</f>
        <v>50.421132028595821</v>
      </c>
    </row>
    <row r="14" spans="1:32" x14ac:dyDescent="0.2">
      <c r="A14" t="str">
        <f>name!E10</f>
        <v>Sales and customer service occupations</v>
      </c>
      <c r="B14" s="11">
        <v>68.672193853812018</v>
      </c>
      <c r="C14" s="11">
        <v>71.278660667516291</v>
      </c>
      <c r="D14" s="11">
        <v>68.599548208537016</v>
      </c>
      <c r="E14" s="11">
        <v>69.34066414839765</v>
      </c>
      <c r="F14" s="11">
        <v>69.778551285077938</v>
      </c>
      <c r="G14" s="11"/>
      <c r="H14" s="11">
        <f t="shared" si="0"/>
        <v>1.1790030765409227</v>
      </c>
      <c r="I14" s="11">
        <v>31.985706635214903</v>
      </c>
      <c r="J14" s="11">
        <f t="shared" si="1"/>
        <v>33.164709711755826</v>
      </c>
      <c r="L14" s="10" t="str">
        <f>name!E10</f>
        <v>Sales and customer service occupations</v>
      </c>
      <c r="M14" s="11">
        <v>26.052064991904793</v>
      </c>
      <c r="N14" s="11">
        <v>26.480017294679353</v>
      </c>
      <c r="O14" s="11">
        <v>25.969292874381388</v>
      </c>
      <c r="P14" s="11">
        <v>27.104741536921654</v>
      </c>
      <c r="Q14" s="11">
        <v>28.138883848502353</v>
      </c>
      <c r="R14" s="11"/>
      <c r="S14" s="11">
        <f t="shared" si="2"/>
        <v>2.1695909741209647</v>
      </c>
      <c r="T14" s="11">
        <v>9.0650509000717374</v>
      </c>
      <c r="U14" s="11">
        <f t="shared" ref="U14:U15" si="6">SUM(S14:T14)</f>
        <v>11.234641874192702</v>
      </c>
      <c r="W14" s="10" t="str">
        <f>name!E10</f>
        <v>Sales and customer service occupations</v>
      </c>
      <c r="X14" s="11">
        <v>42.620128861907219</v>
      </c>
      <c r="Y14" s="11">
        <v>44.798643372836956</v>
      </c>
      <c r="Z14" s="11">
        <v>42.630255334155592</v>
      </c>
      <c r="AA14" s="11">
        <v>42.235922611476042</v>
      </c>
      <c r="AB14" s="11">
        <v>41.639667436575586</v>
      </c>
      <c r="AC14" s="11"/>
      <c r="AD14" s="11">
        <f t="shared" si="4"/>
        <v>-0.99058789758000643</v>
      </c>
      <c r="AE14" s="11">
        <v>22.920655735143164</v>
      </c>
      <c r="AF14" s="11">
        <f t="shared" ref="AF14:AF15" si="7">SUM(AD14:AE14)</f>
        <v>21.930067837563158</v>
      </c>
    </row>
    <row r="15" spans="1:32" x14ac:dyDescent="0.2">
      <c r="A15" t="str">
        <f>name!E11</f>
        <v>Process, plant and machine operatives</v>
      </c>
      <c r="B15" s="11">
        <v>50.018614995153968</v>
      </c>
      <c r="C15" s="11">
        <v>54.427747627796066</v>
      </c>
      <c r="D15" s="11">
        <v>47.933970560852643</v>
      </c>
      <c r="E15" s="11">
        <v>52.159110405646345</v>
      </c>
      <c r="F15" s="11">
        <v>50.610187706064664</v>
      </c>
      <c r="G15" s="11"/>
      <c r="H15" s="11">
        <f t="shared" si="0"/>
        <v>2.6762171452120214</v>
      </c>
      <c r="I15" s="11">
        <v>23.867934309012909</v>
      </c>
      <c r="J15" s="11">
        <f t="shared" si="1"/>
        <v>26.544151454224931</v>
      </c>
      <c r="L15" s="10" t="str">
        <f>name!E11</f>
        <v>Process, plant and machine operatives</v>
      </c>
      <c r="M15" s="11">
        <v>43.50870718617513</v>
      </c>
      <c r="N15" s="11">
        <v>47.754854941026508</v>
      </c>
      <c r="O15" s="11">
        <v>42.154926953636377</v>
      </c>
      <c r="P15" s="11">
        <v>45.109272354017804</v>
      </c>
      <c r="Q15" s="11">
        <v>43.878986158844683</v>
      </c>
      <c r="R15" s="11"/>
      <c r="S15" s="11">
        <f t="shared" si="2"/>
        <v>1.7240592052083059</v>
      </c>
      <c r="T15" s="11">
        <v>20.385062871849662</v>
      </c>
      <c r="U15" s="11">
        <f t="shared" si="6"/>
        <v>22.109122077057968</v>
      </c>
      <c r="W15" s="10" t="str">
        <f>name!E11</f>
        <v>Process, plant and machine operatives</v>
      </c>
      <c r="X15" s="11">
        <v>6.5099078089788165</v>
      </c>
      <c r="Y15" s="11">
        <v>6.6728926867695595</v>
      </c>
      <c r="Z15" s="11">
        <v>5.779043607216277</v>
      </c>
      <c r="AA15" s="11">
        <v>7.0498380516285266</v>
      </c>
      <c r="AB15" s="11">
        <v>6.7312015472200262</v>
      </c>
      <c r="AC15" s="11"/>
      <c r="AD15" s="11">
        <f t="shared" si="4"/>
        <v>0.9521579400037492</v>
      </c>
      <c r="AE15" s="11">
        <v>3.4828714371632454</v>
      </c>
      <c r="AF15" s="11">
        <f t="shared" si="7"/>
        <v>4.4350293771669946</v>
      </c>
    </row>
    <row r="16" spans="1:32" x14ac:dyDescent="0.2">
      <c r="A16" t="str">
        <f>name!E12</f>
        <v>Elementary occupations</v>
      </c>
      <c r="B16" s="11">
        <v>81.178265199684063</v>
      </c>
      <c r="C16" s="11">
        <v>80.550403866582855</v>
      </c>
      <c r="D16" s="11">
        <v>71.225344022760851</v>
      </c>
      <c r="E16" s="11">
        <v>71.396590822999684</v>
      </c>
      <c r="F16" s="11">
        <v>68.491765364420559</v>
      </c>
      <c r="G16" s="11"/>
      <c r="H16" s="11">
        <f t="shared" si="0"/>
        <v>-2.7335786583402921</v>
      </c>
      <c r="I16" s="11">
        <v>32.937022192616375</v>
      </c>
      <c r="J16" s="11">
        <f>SUM(H16:I16)</f>
        <v>30.203443534276083</v>
      </c>
      <c r="L16" s="10" t="str">
        <f>name!E12</f>
        <v>Elementary occupations</v>
      </c>
      <c r="M16" s="11">
        <v>44.058397761298814</v>
      </c>
      <c r="N16" s="11">
        <v>43.342228743611244</v>
      </c>
      <c r="O16" s="11">
        <v>38.563159002031099</v>
      </c>
      <c r="P16" s="11">
        <v>39.338711313413839</v>
      </c>
      <c r="Q16" s="11">
        <v>37.365767229210938</v>
      </c>
      <c r="R16" s="11"/>
      <c r="S16" s="11">
        <f t="shared" si="2"/>
        <v>-1.1973917728201613</v>
      </c>
      <c r="T16" s="11">
        <v>14.839304736574789</v>
      </c>
      <c r="U16" s="11">
        <f>SUM(S16:T16)</f>
        <v>13.641912963754628</v>
      </c>
      <c r="W16" s="10" t="str">
        <f>name!E12</f>
        <v>Elementary occupations</v>
      </c>
      <c r="X16" s="11">
        <v>37.119867438385342</v>
      </c>
      <c r="Y16" s="11">
        <v>37.208175122971532</v>
      </c>
      <c r="Z16" s="11">
        <v>32.662185020729851</v>
      </c>
      <c r="AA16" s="11">
        <v>32.057879509585888</v>
      </c>
      <c r="AB16" s="11">
        <v>31.125998135209635</v>
      </c>
      <c r="AC16" s="11"/>
      <c r="AD16" s="11">
        <f t="shared" si="4"/>
        <v>-1.5361868855202161</v>
      </c>
      <c r="AE16" s="11">
        <v>18.097717456041583</v>
      </c>
      <c r="AF16" s="11">
        <f>SUM(AD16:AE16)</f>
        <v>16.561530570521366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707.00700000000029</v>
      </c>
      <c r="C18" s="34">
        <f>SUM(C8:C16)</f>
        <v>738.29900000000021</v>
      </c>
      <c r="D18" s="34">
        <f>SUM(D8:D16)</f>
        <v>722.01099999999974</v>
      </c>
      <c r="E18" s="34">
        <f>SUM(E8:E16)</f>
        <v>741.00699999999995</v>
      </c>
      <c r="F18" s="34">
        <f>SUM(F8:F16)</f>
        <v>772.74899999999968</v>
      </c>
      <c r="G18" s="11"/>
      <c r="H18" s="34">
        <f>SUM(H8:H16)</f>
        <v>50.738000000000099</v>
      </c>
      <c r="I18" s="34">
        <f>SUM(I8:I16)</f>
        <v>358.34778568903153</v>
      </c>
      <c r="J18" s="34">
        <f>SUM(H18:I18)</f>
        <v>409.08578568903164</v>
      </c>
      <c r="L18" s="231" t="str">
        <f>name!E3</f>
        <v>All occupations</v>
      </c>
      <c r="M18" s="34">
        <f>SUM(M8:M16)</f>
        <v>370.91261595299443</v>
      </c>
      <c r="N18" s="34">
        <f>SUM(N8:N16)</f>
        <v>389.29666285783367</v>
      </c>
      <c r="O18" s="34">
        <f>SUM(O8:O16)</f>
        <v>375.1268598654521</v>
      </c>
      <c r="P18" s="34">
        <f>SUM(P8:P16)</f>
        <v>380.58363657208719</v>
      </c>
      <c r="Q18" s="34">
        <f>SUM(Q8:Q16)</f>
        <v>390.75344291251895</v>
      </c>
      <c r="R18" s="11"/>
      <c r="S18" s="34">
        <f>SUM(S8:S16)</f>
        <v>15.626583047066894</v>
      </c>
      <c r="T18" s="34">
        <f>SUM(T8:T16)</f>
        <v>153.27988653952116</v>
      </c>
      <c r="U18" s="34">
        <f>SUM(S18:T18)</f>
        <v>168.90646958658806</v>
      </c>
      <c r="W18" s="231" t="str">
        <f>name!E3</f>
        <v>All occupations</v>
      </c>
      <c r="X18" s="34">
        <f>SUM(X8:X16)</f>
        <v>336.09438404700586</v>
      </c>
      <c r="Y18" s="34">
        <f>SUM(Y8:Y16)</f>
        <v>349.00233714216665</v>
      </c>
      <c r="Z18" s="34">
        <f>SUM(Z8:Z16)</f>
        <v>346.88414013454775</v>
      </c>
      <c r="AA18" s="34">
        <f>SUM(AA8:AA16)</f>
        <v>360.42336342791305</v>
      </c>
      <c r="AB18" s="34">
        <f>SUM(AB8:AB16)</f>
        <v>381.99555708748085</v>
      </c>
      <c r="AC18" s="11"/>
      <c r="AD18" s="34">
        <f>SUM(AD8:AD16)</f>
        <v>35.111416952933169</v>
      </c>
      <c r="AE18" s="34">
        <f>SUM(AE8:AE16)</f>
        <v>205.06789914951031</v>
      </c>
      <c r="AF18" s="34">
        <f>SUM(AD18:AE18)</f>
        <v>240.17931610244347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8.2150888762823477</v>
      </c>
      <c r="C26" s="18">
        <f t="shared" si="8"/>
        <v>8.7463663922788069</v>
      </c>
      <c r="D26" s="18">
        <f t="shared" si="8"/>
        <v>9.2357652375103534</v>
      </c>
      <c r="E26" s="18">
        <f t="shared" si="8"/>
        <v>9.2222067567564796</v>
      </c>
      <c r="F26" s="18">
        <f t="shared" si="8"/>
        <v>9.9511962367917661</v>
      </c>
      <c r="G26" s="11"/>
      <c r="H26" s="40">
        <f>IF(D8&gt;0,(H8/D8)*100,0)</f>
        <v>15.317984419289346</v>
      </c>
      <c r="I26" s="40">
        <f>IF(D8&gt;0,(I8/D8)*100,0)</f>
        <v>56.063432342239949</v>
      </c>
      <c r="J26" s="40">
        <f>IF(D8&gt;0,(J8/D8)*100,0)</f>
        <v>71.381416761529294</v>
      </c>
      <c r="L26" t="str">
        <f>$A$8</f>
        <v>Managers, directors and senior officials</v>
      </c>
      <c r="M26" s="18">
        <f t="shared" ref="M26:Q26" si="9">M8/M$18*100</f>
        <v>10.655009745809062</v>
      </c>
      <c r="N26" s="18">
        <f t="shared" si="9"/>
        <v>10.909973005190556</v>
      </c>
      <c r="O26" s="18">
        <f t="shared" si="9"/>
        <v>11.534711644743375</v>
      </c>
      <c r="P26" s="18">
        <f t="shared" si="9"/>
        <v>11.347501808898993</v>
      </c>
      <c r="Q26" s="18">
        <f t="shared" si="9"/>
        <v>11.996947246784776</v>
      </c>
      <c r="R26" s="11"/>
      <c r="S26" s="40">
        <f>IF(O8&gt;0,(S8/O8)*100,0)</f>
        <v>8.339956947700669</v>
      </c>
      <c r="T26" s="40">
        <f>IF(O8&gt;0,(T8/O8)*100,0)</f>
        <v>48.963325742125036</v>
      </c>
      <c r="U26" s="40">
        <f>IF(O8&gt;0,(U8/O8)*100,0)</f>
        <v>57.303282689825707</v>
      </c>
      <c r="W26" t="str">
        <f>$A$8</f>
        <v>Managers, directors and senior officials</v>
      </c>
      <c r="X26" s="18">
        <f t="shared" ref="X26:AB26" si="10">X8/X$18*100</f>
        <v>5.522400526250629</v>
      </c>
      <c r="Y26" s="18">
        <f t="shared" si="10"/>
        <v>6.3329589605670336</v>
      </c>
      <c r="Z26" s="18">
        <f t="shared" si="10"/>
        <v>6.7496425038224102</v>
      </c>
      <c r="AA26" s="18">
        <f t="shared" si="10"/>
        <v>6.9780333712128062</v>
      </c>
      <c r="AB26" s="18">
        <f t="shared" si="10"/>
        <v>7.8585429698495428</v>
      </c>
      <c r="AC26" s="11"/>
      <c r="AD26" s="40">
        <f>IF(Z8&gt;0,(AD8/Z8)*100,0)</f>
        <v>28.213905411720376</v>
      </c>
      <c r="AE26" s="40">
        <f>IF(Z8&gt;0,(AE8/Z8)*100,0)</f>
        <v>69.184964770382237</v>
      </c>
      <c r="AF26" s="40">
        <f>IF(Z8&gt;0,(AF8/Z8)*100,0)</f>
        <v>97.398870182102613</v>
      </c>
    </row>
    <row r="27" spans="1:32" x14ac:dyDescent="0.2">
      <c r="A27" t="str">
        <f>$A$9</f>
        <v>Professional occupations</v>
      </c>
      <c r="B27" s="18">
        <f t="shared" si="8"/>
        <v>18.869333788229167</v>
      </c>
      <c r="C27" s="18">
        <f t="shared" si="8"/>
        <v>19.801992965775622</v>
      </c>
      <c r="D27" s="18">
        <f t="shared" si="8"/>
        <v>21.252157990442889</v>
      </c>
      <c r="E27" s="18">
        <f t="shared" si="8"/>
        <v>22.478385502918066</v>
      </c>
      <c r="F27" s="18">
        <f t="shared" si="8"/>
        <v>24.265146497227736</v>
      </c>
      <c r="G27" s="11"/>
      <c r="H27" s="40">
        <f t="shared" ref="H27:H36" si="11">IF(D9&gt;0,(H9/D9)*100,0)</f>
        <v>22.200932324802466</v>
      </c>
      <c r="I27" s="40">
        <f t="shared" ref="I27:I36" si="12">IF(D9&gt;0,(I9/D9)*100,0)</f>
        <v>52.323869649253837</v>
      </c>
      <c r="J27" s="40">
        <f t="shared" ref="J27:J36" si="13">IF(D9&gt;0,(J9/D9)*100,0)</f>
        <v>74.524801974056317</v>
      </c>
      <c r="L27" t="str">
        <f>$A$9</f>
        <v>Professional occupations</v>
      </c>
      <c r="M27" s="18">
        <f t="shared" ref="M27:Q27" si="14">M9/M$18*100</f>
        <v>18.449353327634814</v>
      </c>
      <c r="N27" s="18">
        <f t="shared" si="14"/>
        <v>19.178973875673577</v>
      </c>
      <c r="O27" s="18">
        <f t="shared" si="14"/>
        <v>20.537301696027672</v>
      </c>
      <c r="P27" s="18">
        <f t="shared" si="14"/>
        <v>21.543639826379401</v>
      </c>
      <c r="Q27" s="18">
        <f t="shared" si="14"/>
        <v>22.684634296300498</v>
      </c>
      <c r="R27" s="11"/>
      <c r="S27" s="40">
        <f t="shared" ref="S27:S34" si="15">IF(O9&gt;0,(S9/O9)*100,0)</f>
        <v>15.057001292263058</v>
      </c>
      <c r="T27" s="40">
        <f t="shared" ref="T27:T34" si="16">IF(O9&gt;0,(T9/O9)*100,0)</f>
        <v>41.066972924060565</v>
      </c>
      <c r="U27" s="40">
        <f t="shared" ref="U27:U34" si="17">IF(O9&gt;0,(U9/O9)*100,0)</f>
        <v>56.123974216323624</v>
      </c>
      <c r="W27" t="str">
        <f>$A$9</f>
        <v>Professional occupations</v>
      </c>
      <c r="X27" s="18">
        <f t="shared" ref="X27:AB27" si="18">X9/X$18*100</f>
        <v>19.332822792158524</v>
      </c>
      <c r="Y27" s="18">
        <f t="shared" si="18"/>
        <v>20.496943190635161</v>
      </c>
      <c r="Z27" s="18">
        <f t="shared" si="18"/>
        <v>22.025216674748897</v>
      </c>
      <c r="AA27" s="18">
        <f t="shared" si="18"/>
        <v>23.465416158932307</v>
      </c>
      <c r="AB27" s="18">
        <f t="shared" si="18"/>
        <v>25.881894578766644</v>
      </c>
      <c r="AC27" s="11"/>
      <c r="AD27" s="40">
        <f t="shared" ref="AD27:AD34" si="19">IF(Z9&gt;0,(AD9/Z9)*100,0)</f>
        <v>29.404608210648455</v>
      </c>
      <c r="AE27" s="40">
        <f t="shared" ref="AE27:AE34" si="20">IF(Z9&gt;0,(AE9/Z9)*100,0)</f>
        <v>63.674908050853197</v>
      </c>
      <c r="AF27" s="40">
        <f t="shared" ref="AF27:AF34" si="21">IF(Z9&gt;0,(AF9/Z9)*100,0)</f>
        <v>93.079516261501666</v>
      </c>
    </row>
    <row r="28" spans="1:32" x14ac:dyDescent="0.2">
      <c r="A28" t="str">
        <f>$A$10</f>
        <v>Associate professional occupations</v>
      </c>
      <c r="B28" s="18">
        <f t="shared" si="8"/>
        <v>10.700640813609825</v>
      </c>
      <c r="C28" s="18">
        <f t="shared" si="8"/>
        <v>11.118731863694929</v>
      </c>
      <c r="D28" s="18">
        <f t="shared" si="8"/>
        <v>11.741927608917498</v>
      </c>
      <c r="E28" s="18">
        <f t="shared" si="8"/>
        <v>11.103361782094286</v>
      </c>
      <c r="F28" s="18">
        <f t="shared" si="8"/>
        <v>11.535201904905165</v>
      </c>
      <c r="G28" s="11"/>
      <c r="H28" s="40">
        <f t="shared" si="11"/>
        <v>5.143018188085775</v>
      </c>
      <c r="I28" s="40">
        <f t="shared" si="12"/>
        <v>45.921247761407827</v>
      </c>
      <c r="J28" s="40">
        <f t="shared" si="13"/>
        <v>51.064265949493603</v>
      </c>
      <c r="L28" t="str">
        <f>$A$10</f>
        <v>Associate professional occupations</v>
      </c>
      <c r="M28" s="18">
        <f t="shared" ref="M28:Q28" si="22">M10/M$18*100</f>
        <v>11.141375379898095</v>
      </c>
      <c r="N28" s="18">
        <f t="shared" si="22"/>
        <v>11.428358117723446</v>
      </c>
      <c r="O28" s="18">
        <f t="shared" si="22"/>
        <v>12.037202088507241</v>
      </c>
      <c r="P28" s="18">
        <f t="shared" si="22"/>
        <v>10.83929453191014</v>
      </c>
      <c r="Q28" s="18">
        <f t="shared" si="22"/>
        <v>10.757037146109406</v>
      </c>
      <c r="R28" s="11"/>
      <c r="S28" s="40">
        <f t="shared" si="15"/>
        <v>-6.9124139906957875</v>
      </c>
      <c r="T28" s="40">
        <f t="shared" si="16"/>
        <v>34.390576338532021</v>
      </c>
      <c r="U28" s="40">
        <f t="shared" si="17"/>
        <v>27.478162347836232</v>
      </c>
      <c r="W28" t="str">
        <f>$A$10</f>
        <v>Associate professional occupations</v>
      </c>
      <c r="X28" s="18">
        <f t="shared" ref="X28:AB28" si="23">X10/X$18*100</f>
        <v>10.214247649420466</v>
      </c>
      <c r="Y28" s="18">
        <f t="shared" si="23"/>
        <v>10.773357479060461</v>
      </c>
      <c r="Z28" s="18">
        <f t="shared" si="23"/>
        <v>11.422612380830262</v>
      </c>
      <c r="AA28" s="18">
        <f t="shared" si="23"/>
        <v>11.382199628283949</v>
      </c>
      <c r="AB28" s="18">
        <f t="shared" si="23"/>
        <v>12.331207389814502</v>
      </c>
      <c r="AC28" s="11"/>
      <c r="AD28" s="40">
        <f t="shared" si="19"/>
        <v>18.881432651544618</v>
      </c>
      <c r="AE28" s="40">
        <f t="shared" si="20"/>
        <v>59.0616429542278</v>
      </c>
      <c r="AF28" s="40">
        <f t="shared" si="21"/>
        <v>77.943075605772421</v>
      </c>
    </row>
    <row r="29" spans="1:32" x14ac:dyDescent="0.2">
      <c r="A29" t="str">
        <f>$A$11</f>
        <v>Administrative and secretarial occupations</v>
      </c>
      <c r="B29" s="18">
        <f t="shared" si="8"/>
        <v>11.981692364649044</v>
      </c>
      <c r="C29" s="18">
        <f t="shared" si="8"/>
        <v>11.134233213564297</v>
      </c>
      <c r="D29" s="18">
        <f t="shared" si="8"/>
        <v>11.677943863268814</v>
      </c>
      <c r="E29" s="18">
        <f t="shared" si="8"/>
        <v>10.823441297751724</v>
      </c>
      <c r="F29" s="18">
        <f t="shared" si="8"/>
        <v>9.5912667878993751</v>
      </c>
      <c r="G29" s="11"/>
      <c r="H29" s="40">
        <f t="shared" si="11"/>
        <v>-12.096893028321471</v>
      </c>
      <c r="I29" s="40">
        <f t="shared" si="12"/>
        <v>45.875222527589209</v>
      </c>
      <c r="J29" s="40">
        <f t="shared" si="13"/>
        <v>33.778329499267741</v>
      </c>
      <c r="L29" t="str">
        <f>$A$11</f>
        <v>Administrative and secretarial occupations</v>
      </c>
      <c r="M29" s="18">
        <f t="shared" ref="M29:Q29" si="24">M11/M$18*100</f>
        <v>6.630723976037098</v>
      </c>
      <c r="N29" s="18">
        <f t="shared" si="24"/>
        <v>6.0505574406955693</v>
      </c>
      <c r="O29" s="18">
        <f t="shared" si="24"/>
        <v>7.2408730079753028</v>
      </c>
      <c r="P29" s="18">
        <f t="shared" si="24"/>
        <v>6.9864234174030839</v>
      </c>
      <c r="Q29" s="18">
        <f t="shared" si="24"/>
        <v>7.5722938275842937</v>
      </c>
      <c r="R29" s="11"/>
      <c r="S29" s="40">
        <f t="shared" si="15"/>
        <v>8.9334299545039553</v>
      </c>
      <c r="T29" s="40">
        <f t="shared" si="16"/>
        <v>37.911520566657316</v>
      </c>
      <c r="U29" s="40">
        <f t="shared" si="17"/>
        <v>46.84495052116128</v>
      </c>
      <c r="W29" t="str">
        <f>$A$11</f>
        <v>Administrative and secretarial occupations</v>
      </c>
      <c r="X29" s="18">
        <f t="shared" ref="X29:AB29" si="25">X11/X$18*100</f>
        <v>17.8870028283438</v>
      </c>
      <c r="Y29" s="18">
        <f t="shared" si="25"/>
        <v>16.804848572861573</v>
      </c>
      <c r="Z29" s="18">
        <f t="shared" si="25"/>
        <v>16.476273519681399</v>
      </c>
      <c r="AA29" s="18">
        <f t="shared" si="25"/>
        <v>14.875082691379838</v>
      </c>
      <c r="AB29" s="18">
        <f t="shared" si="25"/>
        <v>11.656528073673243</v>
      </c>
      <c r="AC29" s="11"/>
      <c r="AD29" s="40">
        <f t="shared" si="19"/>
        <v>-22.091635263506635</v>
      </c>
      <c r="AE29" s="40">
        <f t="shared" si="20"/>
        <v>49.660002647340654</v>
      </c>
      <c r="AF29" s="40">
        <f t="shared" si="21"/>
        <v>27.568367383834026</v>
      </c>
    </row>
    <row r="30" spans="1:32" x14ac:dyDescent="0.2">
      <c r="A30" t="str">
        <f>$A$12</f>
        <v>Skilled trades occupations</v>
      </c>
      <c r="B30" s="18">
        <f t="shared" si="8"/>
        <v>11.054008104433739</v>
      </c>
      <c r="C30" s="18">
        <f t="shared" si="8"/>
        <v>10.830110045863856</v>
      </c>
      <c r="D30" s="18">
        <f t="shared" si="8"/>
        <v>9.7739600485345282</v>
      </c>
      <c r="E30" s="18">
        <f t="shared" si="8"/>
        <v>9.3637241970325391</v>
      </c>
      <c r="F30" s="18">
        <f t="shared" si="8"/>
        <v>8.5356916844793158</v>
      </c>
      <c r="G30" s="11"/>
      <c r="H30" s="40">
        <f t="shared" si="11"/>
        <v>-6.5320327554231854</v>
      </c>
      <c r="I30" s="40">
        <f t="shared" si="12"/>
        <v>40.695781731100261</v>
      </c>
      <c r="J30" s="40">
        <f t="shared" si="13"/>
        <v>34.16374897567708</v>
      </c>
      <c r="L30" t="str">
        <f>$A$12</f>
        <v>Skilled trades occupations</v>
      </c>
      <c r="M30" s="18">
        <f t="shared" ref="M30:Q30" si="26">M12/M$18*100</f>
        <v>18.795219938869476</v>
      </c>
      <c r="N30" s="18">
        <f t="shared" si="26"/>
        <v>18.609484262958318</v>
      </c>
      <c r="O30" s="18">
        <f t="shared" si="26"/>
        <v>16.672777690510088</v>
      </c>
      <c r="P30" s="18">
        <f t="shared" si="26"/>
        <v>15.982517044428016</v>
      </c>
      <c r="Q30" s="18">
        <f t="shared" si="26"/>
        <v>14.538761622317292</v>
      </c>
      <c r="R30" s="11"/>
      <c r="S30" s="40">
        <f t="shared" si="15"/>
        <v>-9.1669059029833484</v>
      </c>
      <c r="T30" s="40">
        <f t="shared" si="16"/>
        <v>37.685003324628681</v>
      </c>
      <c r="U30" s="40">
        <f t="shared" si="17"/>
        <v>28.518097421645329</v>
      </c>
      <c r="W30" t="str">
        <f>$A$12</f>
        <v>Skilled trades occupations</v>
      </c>
      <c r="X30" s="18">
        <f t="shared" ref="X30:AB30" si="27">X12/X$18*100</f>
        <v>2.510833126076315</v>
      </c>
      <c r="Y30" s="18">
        <f t="shared" si="27"/>
        <v>2.1525623634152757</v>
      </c>
      <c r="Z30" s="18">
        <f t="shared" si="27"/>
        <v>2.3134523475630093</v>
      </c>
      <c r="AA30" s="18">
        <f t="shared" si="27"/>
        <v>2.3747093129213819</v>
      </c>
      <c r="AB30" s="18">
        <f t="shared" si="27"/>
        <v>2.3949913471776489</v>
      </c>
      <c r="AC30" s="11"/>
      <c r="AD30" s="40">
        <f t="shared" si="19"/>
        <v>14.003256771935302</v>
      </c>
      <c r="AE30" s="40">
        <f t="shared" si="20"/>
        <v>64.160746766272382</v>
      </c>
      <c r="AF30" s="40">
        <f t="shared" si="21"/>
        <v>78.16400353820768</v>
      </c>
    </row>
    <row r="31" spans="1:32" x14ac:dyDescent="0.2">
      <c r="A31" t="str">
        <f>$A$13</f>
        <v>Caring, leisure and other service occupations</v>
      </c>
      <c r="B31" s="18">
        <f t="shared" si="8"/>
        <v>10.909491333344734</v>
      </c>
      <c r="C31" s="18">
        <f t="shared" si="8"/>
        <v>10.431806541511786</v>
      </c>
      <c r="D31" s="18">
        <f t="shared" si="8"/>
        <v>10.313258790987962</v>
      </c>
      <c r="E31" s="18">
        <f t="shared" si="8"/>
        <v>10.977228214946726</v>
      </c>
      <c r="F31" s="18">
        <f t="shared" si="8"/>
        <v>11.678824771933865</v>
      </c>
      <c r="G31" s="11"/>
      <c r="H31" s="40">
        <f t="shared" si="11"/>
        <v>21.198672850434654</v>
      </c>
      <c r="I31" s="40">
        <f t="shared" si="12"/>
        <v>61.178164440470383</v>
      </c>
      <c r="J31" s="40">
        <f t="shared" si="13"/>
        <v>82.37683729090503</v>
      </c>
      <c r="L31" t="str">
        <f>$A$13</f>
        <v>Caring, leisure and other service occupations</v>
      </c>
      <c r="M31" s="18">
        <f t="shared" ref="M31:Q31" si="28">M13/M$18*100</f>
        <v>3.6959894087131642</v>
      </c>
      <c r="N31" s="18">
        <f t="shared" si="28"/>
        <v>3.6202107398949508</v>
      </c>
      <c r="O31" s="18">
        <f t="shared" si="28"/>
        <v>3.5367873536439749</v>
      </c>
      <c r="P31" s="18">
        <f t="shared" si="28"/>
        <v>3.9896613419484388</v>
      </c>
      <c r="Q31" s="18">
        <f t="shared" si="28"/>
        <v>4.4573192168019355</v>
      </c>
      <c r="R31" s="11"/>
      <c r="S31" s="40">
        <f t="shared" si="15"/>
        <v>31.277240883627112</v>
      </c>
      <c r="T31" s="40">
        <f t="shared" si="16"/>
        <v>51.022132260028897</v>
      </c>
      <c r="U31" s="40">
        <f t="shared" si="17"/>
        <v>82.299373143655998</v>
      </c>
      <c r="W31" t="str">
        <f>$A$13</f>
        <v>Caring, leisure and other service occupations</v>
      </c>
      <c r="X31" s="18">
        <f t="shared" ref="X31:AB31" si="29">X13/X$18*100</f>
        <v>18.87028745504621</v>
      </c>
      <c r="Y31" s="18">
        <f t="shared" si="29"/>
        <v>18.029840228104764</v>
      </c>
      <c r="Z31" s="18">
        <f t="shared" si="29"/>
        <v>17.641459066367464</v>
      </c>
      <c r="AA31" s="18">
        <f t="shared" si="29"/>
        <v>18.355644491915488</v>
      </c>
      <c r="AB31" s="18">
        <f t="shared" si="29"/>
        <v>19.065895397033952</v>
      </c>
      <c r="AC31" s="11"/>
      <c r="AD31" s="40">
        <f t="shared" si="19"/>
        <v>19.013594585273552</v>
      </c>
      <c r="AE31" s="40">
        <f t="shared" si="20"/>
        <v>63.380037276440028</v>
      </c>
      <c r="AF31" s="40">
        <f t="shared" si="21"/>
        <v>82.393631861713573</v>
      </c>
    </row>
    <row r="32" spans="1:32" x14ac:dyDescent="0.2">
      <c r="A32" t="str">
        <f>$A$14</f>
        <v>Sales and customer service occupations</v>
      </c>
      <c r="B32" s="18">
        <f t="shared" si="8"/>
        <v>9.713085422607131</v>
      </c>
      <c r="C32" s="18">
        <f t="shared" si="8"/>
        <v>9.6544436153260769</v>
      </c>
      <c r="D32" s="18">
        <f t="shared" si="8"/>
        <v>9.5011777117712946</v>
      </c>
      <c r="E32" s="18">
        <f t="shared" si="8"/>
        <v>9.3576260613459326</v>
      </c>
      <c r="F32" s="18">
        <f t="shared" si="8"/>
        <v>9.0299115605556235</v>
      </c>
      <c r="H32" s="40">
        <f t="shared" si="11"/>
        <v>1.7186746958694974</v>
      </c>
      <c r="I32" s="40">
        <f t="shared" si="12"/>
        <v>46.626701589901103</v>
      </c>
      <c r="J32" s="40">
        <f t="shared" si="13"/>
        <v>48.345376285770605</v>
      </c>
      <c r="L32" t="str">
        <f>$A$14</f>
        <v>Sales and customer service occupations</v>
      </c>
      <c r="M32" s="18">
        <f t="shared" ref="M32:Q32" si="30">M14/M$18*100</f>
        <v>7.0237742992291086</v>
      </c>
      <c r="N32" s="18">
        <f t="shared" si="30"/>
        <v>6.8020149724092374</v>
      </c>
      <c r="O32" s="18">
        <f t="shared" si="30"/>
        <v>6.9228028309398777</v>
      </c>
      <c r="P32" s="18">
        <f t="shared" si="30"/>
        <v>7.1218883137104312</v>
      </c>
      <c r="Q32" s="18">
        <f t="shared" si="30"/>
        <v>7.2011864153432494</v>
      </c>
      <c r="S32" s="40">
        <f t="shared" si="15"/>
        <v>8.3544476340411187</v>
      </c>
      <c r="T32" s="40">
        <f t="shared" si="16"/>
        <v>34.906806834984629</v>
      </c>
      <c r="U32" s="40">
        <f t="shared" si="17"/>
        <v>43.261254469025744</v>
      </c>
      <c r="W32" t="str">
        <f>$A$14</f>
        <v>Sales and customer service occupations</v>
      </c>
      <c r="X32" s="18">
        <f t="shared" ref="X32:AB32" si="31">X14/X$18*100</f>
        <v>12.681000006220398</v>
      </c>
      <c r="Y32" s="18">
        <f t="shared" si="31"/>
        <v>12.836201539414951</v>
      </c>
      <c r="Z32" s="18">
        <f t="shared" si="31"/>
        <v>12.289479512560122</v>
      </c>
      <c r="AA32" s="18">
        <f t="shared" si="31"/>
        <v>11.718419752198859</v>
      </c>
      <c r="AB32" s="18">
        <f t="shared" si="31"/>
        <v>10.900563282478094</v>
      </c>
      <c r="AD32" s="40">
        <f t="shared" si="19"/>
        <v>-2.3236733859915262</v>
      </c>
      <c r="AE32" s="40">
        <f t="shared" si="20"/>
        <v>53.766170423987617</v>
      </c>
      <c r="AF32" s="40">
        <f t="shared" si="21"/>
        <v>51.442497037996084</v>
      </c>
    </row>
    <row r="33" spans="1:32" x14ac:dyDescent="0.2">
      <c r="A33" t="str">
        <f>$A$15</f>
        <v>Process, plant and machine operatives</v>
      </c>
      <c r="B33" s="18">
        <f t="shared" si="8"/>
        <v>7.0746986939526693</v>
      </c>
      <c r="C33" s="18">
        <f t="shared" si="8"/>
        <v>7.372046776143006</v>
      </c>
      <c r="D33" s="18">
        <f t="shared" si="8"/>
        <v>6.6389529468183532</v>
      </c>
      <c r="E33" s="18">
        <f t="shared" si="8"/>
        <v>7.0389497542730846</v>
      </c>
      <c r="F33" s="18">
        <f t="shared" si="8"/>
        <v>6.5493695502763103</v>
      </c>
      <c r="G33" s="11"/>
      <c r="H33" s="40">
        <f t="shared" si="11"/>
        <v>5.5831326174295066</v>
      </c>
      <c r="I33" s="40">
        <f t="shared" si="12"/>
        <v>49.793359552203867</v>
      </c>
      <c r="J33" s="40">
        <f t="shared" si="13"/>
        <v>55.376492169633373</v>
      </c>
      <c r="L33" t="str">
        <f>$A$15</f>
        <v>Process, plant and machine operatives</v>
      </c>
      <c r="M33" s="18">
        <f t="shared" ref="M33:Q33" si="32">M15/M$18*100</f>
        <v>11.730177220957339</v>
      </c>
      <c r="N33" s="18">
        <f t="shared" si="32"/>
        <v>12.266957181306738</v>
      </c>
      <c r="O33" s="18">
        <f t="shared" si="32"/>
        <v>11.237512282846451</v>
      </c>
      <c r="P33" s="18">
        <f t="shared" si="32"/>
        <v>11.852656819488233</v>
      </c>
      <c r="Q33" s="18">
        <f t="shared" si="32"/>
        <v>11.229328097991505</v>
      </c>
      <c r="R33" s="11"/>
      <c r="S33" s="40">
        <f t="shared" si="15"/>
        <v>4.0898166117201269</v>
      </c>
      <c r="T33" s="40">
        <f t="shared" si="16"/>
        <v>48.357485933423497</v>
      </c>
      <c r="U33" s="40">
        <f t="shared" si="17"/>
        <v>52.447302545143629</v>
      </c>
      <c r="W33" t="str">
        <f>$A$15</f>
        <v>Process, plant and machine operatives</v>
      </c>
      <c r="X33" s="18">
        <f t="shared" ref="X33:AB33" si="33">X15/X$18*100</f>
        <v>1.9369284694945532</v>
      </c>
      <c r="Y33" s="18">
        <f t="shared" si="33"/>
        <v>1.9119908311821265</v>
      </c>
      <c r="Z33" s="18">
        <f t="shared" si="33"/>
        <v>1.665986690822685</v>
      </c>
      <c r="AA33" s="18">
        <f t="shared" si="33"/>
        <v>1.9559880870593283</v>
      </c>
      <c r="AB33" s="18">
        <f t="shared" si="33"/>
        <v>1.7621151404330373</v>
      </c>
      <c r="AC33" s="11"/>
      <c r="AD33" s="40">
        <f t="shared" si="19"/>
        <v>16.476046984916191</v>
      </c>
      <c r="AE33" s="40">
        <f t="shared" si="20"/>
        <v>60.267263476160537</v>
      </c>
      <c r="AF33" s="40">
        <f t="shared" si="21"/>
        <v>76.743310461076717</v>
      </c>
    </row>
    <row r="34" spans="1:32" x14ac:dyDescent="0.2">
      <c r="A34" t="str">
        <f>$A$16</f>
        <v>Elementary occupations</v>
      </c>
      <c r="B34" s="18">
        <f t="shared" si="8"/>
        <v>11.481960602891347</v>
      </c>
      <c r="C34" s="18">
        <f t="shared" si="8"/>
        <v>10.910268585841623</v>
      </c>
      <c r="D34" s="18">
        <f t="shared" si="8"/>
        <v>9.8648558017482948</v>
      </c>
      <c r="E34" s="18">
        <f t="shared" si="8"/>
        <v>9.63507643288116</v>
      </c>
      <c r="F34" s="18">
        <f t="shared" si="8"/>
        <v>8.8633910059308505</v>
      </c>
      <c r="G34" s="11"/>
      <c r="H34" s="40">
        <f t="shared" si="11"/>
        <v>-3.8379297367335239</v>
      </c>
      <c r="I34" s="40">
        <f t="shared" si="12"/>
        <v>46.243402042524338</v>
      </c>
      <c r="J34" s="40">
        <f t="shared" si="13"/>
        <v>42.405472305790809</v>
      </c>
      <c r="L34" t="str">
        <f>$A$16</f>
        <v>Elementary occupations</v>
      </c>
      <c r="M34" s="18">
        <f t="shared" ref="M34:Q34" si="34">M16/M$18*100</f>
        <v>11.878376702851842</v>
      </c>
      <c r="N34" s="18">
        <f t="shared" si="34"/>
        <v>11.133470404147618</v>
      </c>
      <c r="O34" s="18">
        <f t="shared" si="34"/>
        <v>10.280031404806007</v>
      </c>
      <c r="P34" s="18">
        <f t="shared" si="34"/>
        <v>10.336416895833251</v>
      </c>
      <c r="Q34" s="18">
        <f t="shared" si="34"/>
        <v>9.5624921307670494</v>
      </c>
      <c r="R34" s="11"/>
      <c r="S34" s="40">
        <f t="shared" si="15"/>
        <v>-3.1050147441424478</v>
      </c>
      <c r="T34" s="40">
        <f t="shared" si="16"/>
        <v>38.480521618556232</v>
      </c>
      <c r="U34" s="40">
        <f t="shared" si="17"/>
        <v>35.37550687441378</v>
      </c>
      <c r="W34" t="str">
        <f>$A$16</f>
        <v>Elementary occupations</v>
      </c>
      <c r="X34" s="18">
        <f t="shared" ref="X34:AB34" si="35">X16/X$18*100</f>
        <v>11.044477146989101</v>
      </c>
      <c r="Y34" s="18">
        <f t="shared" si="35"/>
        <v>10.661296834758652</v>
      </c>
      <c r="Z34" s="18">
        <f t="shared" si="35"/>
        <v>9.4158773036037342</v>
      </c>
      <c r="AA34" s="18">
        <f t="shared" si="35"/>
        <v>8.894506506096036</v>
      </c>
      <c r="AB34" s="18">
        <f t="shared" si="35"/>
        <v>8.1482618207733406</v>
      </c>
      <c r="AC34" s="11"/>
      <c r="AD34" s="40">
        <f t="shared" si="19"/>
        <v>-4.703258170098656</v>
      </c>
      <c r="AE34" s="40">
        <f t="shared" si="20"/>
        <v>55.408777595728594</v>
      </c>
      <c r="AF34" s="40">
        <f t="shared" si="21"/>
        <v>50.705519425629944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7.0273167583319527</v>
      </c>
      <c r="I36" s="43">
        <f t="shared" si="12"/>
        <v>49.631901132951114</v>
      </c>
      <c r="J36" s="43">
        <f t="shared" si="13"/>
        <v>56.659217891283063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4.1656795924108794</v>
      </c>
      <c r="T36" s="43">
        <f t="shared" ref="T36" si="37">IF(O18&gt;0,(T18/O18)*100,0)</f>
        <v>40.860813484403259</v>
      </c>
      <c r="U36" s="43">
        <f t="shared" ref="U36" si="38">IF(O18&gt;0,(U18/O18)*100,0)</f>
        <v>45.026493076814141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10.121943580157433</v>
      </c>
      <c r="AE36" s="43">
        <f t="shared" ref="AE36" si="40">IF(Z18&gt;0,(AE18/Z18)*100,0)</f>
        <v>59.117115896382458</v>
      </c>
      <c r="AF36" s="43">
        <f t="shared" ref="AF36" si="41">IF(Z18&gt;0,(AF18/Z18)*100,0)</f>
        <v>69.239059476539879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Lancashire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Lancashire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Lancashire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2.6847598201657386</v>
      </c>
      <c r="C46" s="18">
        <f t="shared" si="42"/>
        <v>3.2658568122014175</v>
      </c>
      <c r="D46" s="18">
        <f t="shared" si="42"/>
        <v>0.49121408447152515</v>
      </c>
      <c r="E46" s="18">
        <f t="shared" si="42"/>
        <v>1.1872184538183062</v>
      </c>
      <c r="F46" s="18">
        <f>IF(F$6-D$6 &lt;&gt; 0,(EXP(LN(F8/D8)/(F$6-D$6))-1)*100,0)</f>
        <v>0.95468302375028014</v>
      </c>
      <c r="H46" s="18">
        <f>IF($F$6-$D$6 &lt;&gt; 0,(EXP(LN(1+(H26/100))/($F$6-$D$6))-1)*100,0)</f>
        <v>0.95468302375028014</v>
      </c>
      <c r="I46" s="18">
        <f>IF($F$6-$D$6 &lt;&gt; 0,(EXP(LN(1+(I26/100))/($F$6-$D$6))-1)*100,0)</f>
        <v>3.011744884554135</v>
      </c>
      <c r="J46" s="18">
        <f>IF($F$6-$D$6 &lt;&gt; 0,(EXP(LN(1+(J26/100))/($F$6-$D$6))-1)*100,0)</f>
        <v>3.6567485298154345</v>
      </c>
      <c r="L46" t="str">
        <f>$A$8</f>
        <v>Managers, directors and senior officials</v>
      </c>
      <c r="M46" s="18">
        <f t="shared" ref="M46:M54" si="43">IF(N$6-M$6 &lt;&gt; 0,(EXP(LN(N8/M8)/(N$6-M$6))-1)*100,0)</f>
        <v>1.8168660140920112</v>
      </c>
      <c r="N46" s="18">
        <f t="shared" ref="N46:N54" si="44">IF(O$6-N$6 &lt;&gt; 0,(EXP(LN(O8/N8)/(O$6-N$6))-1)*100,0)</f>
        <v>1.8780319720375305</v>
      </c>
      <c r="O46" s="18">
        <f t="shared" ref="O46:O54" si="45">IF(P$6-O$6 &lt;&gt; 0,(EXP(LN(P8/O8)/(P$6-O$6))-1)*100,0)</f>
        <v>-3.8424212676158032E-2</v>
      </c>
      <c r="P46" s="18">
        <f t="shared" ref="P46:P54" si="46">IF(Q$6-P$6 &lt;&gt; 0,(EXP(LN(Q8/P8)/(Q$6-P$6))-1)*100,0)</f>
        <v>0.82362756915879132</v>
      </c>
      <c r="Q46" s="18">
        <f>IF(Q$6-O$6 &lt;&gt; 0,(EXP(LN(Q8/O8)/(Q$6-O$6))-1)*100,0)</f>
        <v>0.53545410433257778</v>
      </c>
      <c r="S46" s="18">
        <f>IF($F$6-$D$6 &lt;&gt; 0,(EXP(LN(1+(S26/100))/($F$6-$D$6))-1)*100,0)</f>
        <v>0.53545410433257778</v>
      </c>
      <c r="T46" s="18">
        <f>IF($F$6-$D$6 &lt;&gt; 0,(EXP(LN(1+(T26/100))/($F$6-$D$6))-1)*100,0)</f>
        <v>2.6924757171281399</v>
      </c>
      <c r="U46" s="18">
        <f>IF($F$6-$D$6 &lt;&gt; 0,(EXP(LN(1+(U26/100))/($F$6-$D$6))-1)*100,0)</f>
        <v>3.0661022887346956</v>
      </c>
      <c r="W46" t="str">
        <f>$A$8</f>
        <v>Managers, directors and senior officials</v>
      </c>
      <c r="X46" s="18">
        <f t="shared" ref="X46:X54" si="47">IF(Y$6-X$6 &lt;&gt; 0,(EXP(LN(Y8/X8)/(Y$6-X$6))-1)*100,0)</f>
        <v>4.4627520068605708</v>
      </c>
      <c r="Y46" s="18">
        <f t="shared" ref="Y46:Y54" si="48">IF(Z$6-Y$6 &lt;&gt; 0,(EXP(LN(Z8/Y8)/(Z$6-Y$6))-1)*100,0)</f>
        <v>5.9327400665451169</v>
      </c>
      <c r="Z46" s="18">
        <f t="shared" ref="Z46:Z54" si="49">IF(AA$6-Z$6 &lt;&gt; 0,(EXP(LN(AA8/Z8)/(AA$6-Z$6))-1)*100,0)</f>
        <v>1.4416144595359892</v>
      </c>
      <c r="AA46" s="18">
        <f t="shared" ref="AA46:AA54" si="50">IF(AB$6-AA$6 &lt;&gt; 0,(EXP(LN(AB8/AA8)/(AB$6-AA$6))-1)*100,0)</f>
        <v>1.7853880450532378</v>
      </c>
      <c r="AB46" s="18">
        <f>IF(AB$6-Z$6 &lt;&gt; 0,(EXP(LN(AB8/Z8)/(AB$6-Z$6))-1)*100,0)</f>
        <v>1.6706675991451592</v>
      </c>
      <c r="AD46" s="18">
        <f>IF($F$6-$D$6 &lt;&gt; 0,(EXP(LN(1+(AD26/100))/($F$6-$D$6))-1)*100,0)</f>
        <v>1.6706675991451592</v>
      </c>
      <c r="AE46" s="18">
        <f>IF($F$6-$D$6 &lt;&gt; 0,(EXP(LN(1+(AE26/100))/($F$6-$D$6))-1)*100,0)</f>
        <v>3.5676489693878599</v>
      </c>
      <c r="AF46" s="18">
        <f>IF($F$6-$D$6 &lt;&gt; 0,(EXP(LN(1+(AF26/100))/($F$6-$D$6))-1)*100,0)</f>
        <v>4.6380515633562602</v>
      </c>
    </row>
    <row r="47" spans="1:32" x14ac:dyDescent="0.2">
      <c r="A47" t="str">
        <f>$A$9</f>
        <v>Professional occupations</v>
      </c>
      <c r="B47" s="18">
        <f t="shared" si="42"/>
        <v>2.3152159788063509</v>
      </c>
      <c r="C47" s="18">
        <f t="shared" si="42"/>
        <v>4.9556126228815334</v>
      </c>
      <c r="D47" s="18">
        <f t="shared" si="42"/>
        <v>1.6548526378923567</v>
      </c>
      <c r="E47" s="18">
        <f t="shared" si="42"/>
        <v>1.1913510422146389</v>
      </c>
      <c r="F47" s="18">
        <f>IF(F$6-D$6 &lt;&gt; 0,(EXP(LN(F9/D9)/(F$6-D$6))-1)*100,0)</f>
        <v>1.345616278737527</v>
      </c>
      <c r="H47" s="18">
        <f t="shared" ref="H47:J56" si="51">IF($F$6-$D$6 &lt;&gt; 0,(EXP(LN(1+(H27/100))/($F$6-$D$6))-1)*100,0)</f>
        <v>1.345616278737527</v>
      </c>
      <c r="I47" s="18">
        <f t="shared" si="51"/>
        <v>2.8453193193895387</v>
      </c>
      <c r="J47" s="18">
        <f t="shared" si="51"/>
        <v>3.7824240381004071</v>
      </c>
      <c r="L47" t="str">
        <f>$A$9</f>
        <v>Professional occupations</v>
      </c>
      <c r="M47" s="18">
        <f t="shared" si="43"/>
        <v>2.2029246324007712</v>
      </c>
      <c r="N47" s="18">
        <f t="shared" si="44"/>
        <v>3.1847452319092584</v>
      </c>
      <c r="O47" s="18">
        <f t="shared" si="45"/>
        <v>1.2533799463983142</v>
      </c>
      <c r="P47" s="18">
        <f t="shared" si="46"/>
        <v>0.78282794866630923</v>
      </c>
      <c r="Q47" s="18">
        <f>IF(Q$6-O$6 &lt;&gt; 0,(EXP(LN(Q9/O9)/(Q$6-O$6))-1)*100,0)</f>
        <v>0.93943513545393653</v>
      </c>
      <c r="S47" s="18">
        <f t="shared" ref="S47:U47" si="52">IF($F$6-$D$6 &lt;&gt; 0,(EXP(LN(1+(S27/100))/($F$6-$D$6))-1)*100,0)</f>
        <v>0.93943513545393653</v>
      </c>
      <c r="T47" s="18">
        <f t="shared" si="52"/>
        <v>2.3202729059477623</v>
      </c>
      <c r="U47" s="18">
        <f t="shared" si="52"/>
        <v>3.0144085003459775</v>
      </c>
      <c r="W47" t="str">
        <f>$A$9</f>
        <v>Professional occupations</v>
      </c>
      <c r="X47" s="18">
        <f t="shared" si="47"/>
        <v>2.4330788807833459</v>
      </c>
      <c r="Y47" s="18">
        <f t="shared" si="48"/>
        <v>6.8039219563441167</v>
      </c>
      <c r="Z47" s="18">
        <f t="shared" si="49"/>
        <v>2.0533610625467436</v>
      </c>
      <c r="AA47" s="18">
        <f t="shared" si="50"/>
        <v>1.5737105933431694</v>
      </c>
      <c r="AB47" s="18">
        <f>IF(AB$6-Z$6 &lt;&gt; 0,(EXP(LN(AB9/Z9)/(AB$6-Z$6))-1)*100,0)</f>
        <v>1.7333430744431055</v>
      </c>
      <c r="AD47" s="18">
        <f t="shared" ref="AD47:AF47" si="53">IF($F$6-$D$6 &lt;&gt; 0,(EXP(LN(1+(AD27/100))/($F$6-$D$6))-1)*100,0)</f>
        <v>1.7333430744431055</v>
      </c>
      <c r="AE47" s="18">
        <f t="shared" si="53"/>
        <v>3.3392900807228232</v>
      </c>
      <c r="AF47" s="18">
        <f t="shared" si="53"/>
        <v>4.4838290972397887</v>
      </c>
    </row>
    <row r="48" spans="1:32" x14ac:dyDescent="0.2">
      <c r="A48" t="str">
        <f>$A$10</f>
        <v>Associate professional occupations</v>
      </c>
      <c r="B48" s="18">
        <f t="shared" si="42"/>
        <v>2.0618671705970204</v>
      </c>
      <c r="C48" s="18">
        <f t="shared" si="42"/>
        <v>3.2751122120113996</v>
      </c>
      <c r="D48" s="18">
        <f t="shared" si="42"/>
        <v>-0.59717714756530871</v>
      </c>
      <c r="E48" s="18">
        <f t="shared" si="42"/>
        <v>0.80421340636569472</v>
      </c>
      <c r="F48" s="18">
        <f t="shared" ref="F48:F56" si="54">IF(F$6-D$6 &lt;&gt; 0,(EXP(LN(F10/D10)/(F$6-D$6))-1)*100,0)</f>
        <v>0.33490164906324615</v>
      </c>
      <c r="H48" s="18">
        <f t="shared" si="51"/>
        <v>0.33490164906324615</v>
      </c>
      <c r="I48" s="18">
        <f t="shared" si="51"/>
        <v>2.5513154743280975</v>
      </c>
      <c r="J48" s="18">
        <f t="shared" si="51"/>
        <v>2.7884024642638172</v>
      </c>
      <c r="L48" t="str">
        <f>$A$10</f>
        <v>Associate professional occupations</v>
      </c>
      <c r="M48" s="18">
        <f t="shared" si="43"/>
        <v>1.8623115575263638</v>
      </c>
      <c r="N48" s="18">
        <f t="shared" si="44"/>
        <v>1.4937248832607608</v>
      </c>
      <c r="O48" s="18">
        <f t="shared" si="45"/>
        <v>-1.7914083578858264</v>
      </c>
      <c r="P48" s="18">
        <f>IF(Q$6-P$6 &lt;&gt; 0,(EXP(LN(Q10/P10)/(Q$6-P$6))-1)*100,0)</f>
        <v>0.18770659833888814</v>
      </c>
      <c r="Q48" s="18">
        <f t="shared" ref="Q48:Q54" si="55">IF(Q$6-O$6 &lt;&gt; 0,(EXP(LN(Q10/O10)/(Q$6-O$6))-1)*100,0)</f>
        <v>-0.47639064955411481</v>
      </c>
      <c r="S48" s="18">
        <f t="shared" ref="S48:U48" si="56">IF($F$6-$D$6 &lt;&gt; 0,(EXP(LN(1+(S28/100))/($F$6-$D$6))-1)*100,0)</f>
        <v>-0.47639064955411481</v>
      </c>
      <c r="T48" s="18">
        <f t="shared" si="56"/>
        <v>1.9900773356389623</v>
      </c>
      <c r="U48" s="18">
        <f t="shared" si="56"/>
        <v>1.6316679030082604</v>
      </c>
      <c r="W48" t="str">
        <f>$A$10</f>
        <v>Associate professional occupations</v>
      </c>
      <c r="X48" s="18">
        <f t="shared" si="47"/>
        <v>2.3005436694243375</v>
      </c>
      <c r="Y48" s="18">
        <f t="shared" si="48"/>
        <v>5.3829805215575899</v>
      </c>
      <c r="Z48" s="18">
        <f t="shared" si="49"/>
        <v>0.69730557107228197</v>
      </c>
      <c r="AA48" s="18">
        <f t="shared" si="50"/>
        <v>1.3917170992614247</v>
      </c>
      <c r="AB48" s="18">
        <f t="shared" ref="AB48:AB54" si="57">IF(AB$6-Z$6 &lt;&gt; 0,(EXP(LN(AB10/Z10)/(AB$6-Z$6))-1)*100,0)</f>
        <v>1.159716138321798</v>
      </c>
      <c r="AD48" s="18">
        <f t="shared" ref="AD48:AF48" si="58">IF($F$6-$D$6 &lt;&gt; 0,(EXP(LN(1+(AD28/100))/($F$6-$D$6))-1)*100,0)</f>
        <v>1.159716138321798</v>
      </c>
      <c r="AE48" s="18">
        <f t="shared" si="58"/>
        <v>3.1425104108055768</v>
      </c>
      <c r="AF48" s="18">
        <f t="shared" si="58"/>
        <v>3.9167142233110575</v>
      </c>
    </row>
    <row r="49" spans="1:32" x14ac:dyDescent="0.2">
      <c r="A49" t="str">
        <f>$A$11</f>
        <v>Administrative and secretarial occupations</v>
      </c>
      <c r="B49" s="18">
        <f t="shared" si="42"/>
        <v>-0.74836291928649379</v>
      </c>
      <c r="C49" s="18">
        <f t="shared" si="42"/>
        <v>2.5693500659421442</v>
      </c>
      <c r="D49" s="18">
        <f t="shared" si="42"/>
        <v>-0.99537210257735209</v>
      </c>
      <c r="E49" s="18">
        <f t="shared" si="42"/>
        <v>-0.78606504957398071</v>
      </c>
      <c r="F49" s="18">
        <f t="shared" si="54"/>
        <v>-0.85588318764984184</v>
      </c>
      <c r="H49" s="18">
        <f t="shared" si="51"/>
        <v>-0.85588318764984184</v>
      </c>
      <c r="I49" s="18">
        <f t="shared" si="51"/>
        <v>2.549158766183357</v>
      </c>
      <c r="J49" s="18">
        <f t="shared" si="51"/>
        <v>1.9590353535436478</v>
      </c>
      <c r="L49" t="str">
        <f>$A$11</f>
        <v>Administrative and secretarial occupations</v>
      </c>
      <c r="M49" s="18">
        <f t="shared" si="43"/>
        <v>-1.0739021621763323</v>
      </c>
      <c r="N49" s="18">
        <f t="shared" si="44"/>
        <v>15.3169170901573</v>
      </c>
      <c r="O49" s="18">
        <f t="shared" si="45"/>
        <v>-0.42571780048293872</v>
      </c>
      <c r="P49" s="18">
        <f t="shared" si="46"/>
        <v>1.0747150483130685</v>
      </c>
      <c r="Q49" s="18">
        <f t="shared" si="55"/>
        <v>0.5720753053536809</v>
      </c>
      <c r="S49" s="18">
        <f t="shared" ref="S49:U49" si="59">IF($F$6-$D$6 &lt;&gt; 0,(EXP(LN(1+(S29/100))/($F$6-$D$6))-1)*100,0)</f>
        <v>0.5720753053536809</v>
      </c>
      <c r="T49" s="18">
        <f t="shared" si="59"/>
        <v>2.1660736074123665</v>
      </c>
      <c r="U49" s="18">
        <f t="shared" si="59"/>
        <v>2.5944657996073595</v>
      </c>
      <c r="W49" t="str">
        <f>$A$11</f>
        <v>Administrative and secretarial occupations</v>
      </c>
      <c r="X49" s="18">
        <f t="shared" si="47"/>
        <v>-0.61610192035571609</v>
      </c>
      <c r="Y49" s="18">
        <f t="shared" si="48"/>
        <v>-2.5503018510610764</v>
      </c>
      <c r="Z49" s="18">
        <f t="shared" si="49"/>
        <v>-1.2707637582190956</v>
      </c>
      <c r="AA49" s="18">
        <f t="shared" si="50"/>
        <v>-1.8397806517818638</v>
      </c>
      <c r="AB49" s="18">
        <f t="shared" si="57"/>
        <v>-1.6504736767533168</v>
      </c>
      <c r="AD49" s="18">
        <f t="shared" ref="AD49:AF49" si="60">IF($F$6-$D$6 &lt;&gt; 0,(EXP(LN(1+(AD29/100))/($F$6-$D$6))-1)*100,0)</f>
        <v>-1.6504736767533168</v>
      </c>
      <c r="AE49" s="18">
        <f t="shared" si="60"/>
        <v>2.7244244309201804</v>
      </c>
      <c r="AF49" s="18">
        <f t="shared" si="60"/>
        <v>1.6364607041855272</v>
      </c>
    </row>
    <row r="50" spans="1:32" x14ac:dyDescent="0.2">
      <c r="A50" t="str">
        <f>$A$12</f>
        <v>Skilled trades occupations</v>
      </c>
      <c r="B50" s="18">
        <f t="shared" si="42"/>
        <v>0.57277060286680115</v>
      </c>
      <c r="C50" s="18">
        <f t="shared" si="42"/>
        <v>-11.742987203873112</v>
      </c>
      <c r="D50" s="18">
        <f t="shared" si="42"/>
        <v>-0.33760718005336754</v>
      </c>
      <c r="E50" s="18">
        <f t="shared" si="42"/>
        <v>-0.50514469877857016</v>
      </c>
      <c r="F50" s="18">
        <f t="shared" si="54"/>
        <v>-0.44933017583282941</v>
      </c>
      <c r="H50" s="18">
        <f t="shared" si="51"/>
        <v>-0.44933017583282941</v>
      </c>
      <c r="I50" s="18">
        <f t="shared" si="51"/>
        <v>2.3023017250935363</v>
      </c>
      <c r="J50" s="18">
        <f t="shared" si="51"/>
        <v>1.9785922140053813</v>
      </c>
      <c r="L50" t="str">
        <f>$A$12</f>
        <v>Skilled trades occupations</v>
      </c>
      <c r="M50" s="18">
        <f t="shared" si="43"/>
        <v>0.96573245159188303</v>
      </c>
      <c r="N50" s="18">
        <f t="shared" si="44"/>
        <v>-13.668138992306368</v>
      </c>
      <c r="O50" s="18">
        <f t="shared" si="45"/>
        <v>-0.55525617173048936</v>
      </c>
      <c r="P50" s="18">
        <f t="shared" si="46"/>
        <v>-0.68073564479832482</v>
      </c>
      <c r="Q50" s="18">
        <f t="shared" si="55"/>
        <v>-0.638926755884206</v>
      </c>
      <c r="S50" s="18">
        <f t="shared" ref="S50:U50" si="61">IF($F$6-$D$6 &lt;&gt; 0,(EXP(LN(1+(S30/100))/($F$6-$D$6))-1)*100,0)</f>
        <v>-0.638926755884206</v>
      </c>
      <c r="T50" s="18">
        <f t="shared" si="61"/>
        <v>2.154877958507595</v>
      </c>
      <c r="U50" s="18">
        <f t="shared" si="61"/>
        <v>1.6867309710507872</v>
      </c>
      <c r="W50" t="str">
        <f>$A$12</f>
        <v>Skilled trades occupations</v>
      </c>
      <c r="X50" s="18">
        <f t="shared" si="47"/>
        <v>-2.8648884871391611</v>
      </c>
      <c r="Y50" s="18">
        <f t="shared" si="48"/>
        <v>6.8220540033009591</v>
      </c>
      <c r="Z50" s="18">
        <f t="shared" si="49"/>
        <v>1.2967887077253826</v>
      </c>
      <c r="AA50" s="18">
        <f t="shared" si="50"/>
        <v>0.66856710242502171</v>
      </c>
      <c r="AB50" s="18">
        <f t="shared" si="57"/>
        <v>0.87754020666879207</v>
      </c>
      <c r="AD50" s="18">
        <f t="shared" ref="AD50:AF50" si="62">IF($F$6-$D$6 &lt;&gt; 0,(EXP(LN(1+(AD30/100))/($F$6-$D$6))-1)*100,0)</f>
        <v>0.87754020666879207</v>
      </c>
      <c r="AE50" s="18">
        <f t="shared" si="62"/>
        <v>3.3597113800459821</v>
      </c>
      <c r="AF50" s="18">
        <f t="shared" si="62"/>
        <v>3.9253105355548268</v>
      </c>
    </row>
    <row r="51" spans="1:32" x14ac:dyDescent="0.2">
      <c r="A51" t="str">
        <f>$A$13</f>
        <v>Caring, leisure and other service occupations</v>
      </c>
      <c r="B51" s="18">
        <f t="shared" si="42"/>
        <v>-3.6628035490537947E-2</v>
      </c>
      <c r="C51" s="18">
        <f t="shared" si="42"/>
        <v>-3.3174881072535856</v>
      </c>
      <c r="D51" s="18">
        <f t="shared" si="42"/>
        <v>1.7829548778212079</v>
      </c>
      <c r="E51" s="18">
        <f t="shared" si="42"/>
        <v>1.0444022386341567</v>
      </c>
      <c r="F51" s="18">
        <f t="shared" si="54"/>
        <v>1.2899890731664865</v>
      </c>
      <c r="H51" s="18">
        <f t="shared" si="51"/>
        <v>1.2899890731664865</v>
      </c>
      <c r="I51" s="18">
        <f t="shared" si="51"/>
        <v>3.2334434058678418</v>
      </c>
      <c r="J51" s="18">
        <f t="shared" si="51"/>
        <v>4.0873564387609029</v>
      </c>
      <c r="L51" t="str">
        <f>$A$13</f>
        <v>Caring, leisure and other service occupations</v>
      </c>
      <c r="M51" s="18">
        <f t="shared" si="43"/>
        <v>0.69387461890291213</v>
      </c>
      <c r="N51" s="18">
        <f t="shared" si="44"/>
        <v>-5.8603504238784909</v>
      </c>
      <c r="O51" s="18">
        <f t="shared" si="45"/>
        <v>2.7353267903764467</v>
      </c>
      <c r="P51" s="18">
        <f t="shared" si="46"/>
        <v>1.3815765911159961</v>
      </c>
      <c r="Q51" s="18">
        <f t="shared" si="55"/>
        <v>1.8308329090302333</v>
      </c>
      <c r="S51" s="18">
        <f t="shared" ref="S51:U51" si="63">IF($F$6-$D$6 &lt;&gt; 0,(EXP(LN(1+(S31/100))/($F$6-$D$6))-1)*100,0)</f>
        <v>1.8308329090302333</v>
      </c>
      <c r="T51" s="18">
        <f t="shared" si="63"/>
        <v>2.7864909517896219</v>
      </c>
      <c r="U51" s="18">
        <f t="shared" si="63"/>
        <v>4.0844084631724398</v>
      </c>
      <c r="W51" t="str">
        <f>$A$13</f>
        <v>Caring, leisure and other service occupations</v>
      </c>
      <c r="X51" s="18">
        <f t="shared" si="47"/>
        <v>-0.19665197447629179</v>
      </c>
      <c r="Y51" s="18">
        <f t="shared" si="48"/>
        <v>-2.747957372573695</v>
      </c>
      <c r="Z51" s="18">
        <f t="shared" si="49"/>
        <v>1.5717009943610361</v>
      </c>
      <c r="AA51" s="18">
        <f t="shared" si="50"/>
        <v>0.96556838599757278</v>
      </c>
      <c r="AB51" s="18">
        <f t="shared" si="57"/>
        <v>1.167209617218079</v>
      </c>
      <c r="AD51" s="18">
        <f t="shared" ref="AD51:AF51" si="64">IF($F$6-$D$6 &lt;&gt; 0,(EXP(LN(1+(AD31/100))/($F$6-$D$6))-1)*100,0)</f>
        <v>1.167209617218079</v>
      </c>
      <c r="AE51" s="18">
        <f t="shared" si="64"/>
        <v>3.3268681462373495</v>
      </c>
      <c r="AF51" s="18">
        <f t="shared" si="64"/>
        <v>4.0879954187927448</v>
      </c>
    </row>
    <row r="52" spans="1:32" x14ac:dyDescent="0.2">
      <c r="A52" t="str">
        <f>$A$14</f>
        <v>Sales and customer service occupations</v>
      </c>
      <c r="B52" s="18">
        <f t="shared" si="42"/>
        <v>0.93566582165554024</v>
      </c>
      <c r="C52" s="18">
        <f t="shared" si="42"/>
        <v>-3.758645903121216</v>
      </c>
      <c r="D52" s="18">
        <f t="shared" si="42"/>
        <v>0.2151424905464383</v>
      </c>
      <c r="E52" s="18">
        <f t="shared" si="42"/>
        <v>6.2971378780929399E-2</v>
      </c>
      <c r="F52" s="18">
        <f t="shared" si="54"/>
        <v>0.11366939165480261</v>
      </c>
      <c r="H52" s="18">
        <f t="shared" si="51"/>
        <v>0.11366939165480261</v>
      </c>
      <c r="I52" s="18">
        <f t="shared" si="51"/>
        <v>2.5842933115573175</v>
      </c>
      <c r="J52" s="18">
        <f t="shared" si="51"/>
        <v>2.6640204188231209</v>
      </c>
      <c r="L52" t="str">
        <f>$A$14</f>
        <v>Sales and customer service occupations</v>
      </c>
      <c r="M52" s="18">
        <f t="shared" si="43"/>
        <v>0.40816445163089909</v>
      </c>
      <c r="N52" s="18">
        <f t="shared" si="44"/>
        <v>-1.9287163396248475</v>
      </c>
      <c r="O52" s="18">
        <f t="shared" si="45"/>
        <v>0.85955070991485805</v>
      </c>
      <c r="P52" s="18">
        <f t="shared" si="46"/>
        <v>0.3751389877097111</v>
      </c>
      <c r="Q52" s="18">
        <f t="shared" si="55"/>
        <v>0.5363505029459148</v>
      </c>
      <c r="S52" s="18">
        <f t="shared" ref="S52:U52" si="65">IF($F$6-$D$6 &lt;&gt; 0,(EXP(LN(1+(S32/100))/($F$6-$D$6))-1)*100,0)</f>
        <v>0.5363505029459148</v>
      </c>
      <c r="T52" s="18">
        <f t="shared" si="65"/>
        <v>2.0161487274328094</v>
      </c>
      <c r="U52" s="18">
        <f t="shared" si="65"/>
        <v>2.4256157131918643</v>
      </c>
      <c r="W52" t="str">
        <f>$A$14</f>
        <v>Sales and customer service occupations</v>
      </c>
      <c r="X52" s="18">
        <f t="shared" si="47"/>
        <v>1.2540786077661847</v>
      </c>
      <c r="Y52" s="18">
        <f t="shared" si="48"/>
        <v>-4.8402984452786679</v>
      </c>
      <c r="Z52" s="18">
        <f t="shared" si="49"/>
        <v>-0.18568967592651475</v>
      </c>
      <c r="AA52" s="18">
        <f t="shared" si="50"/>
        <v>-0.1420774600071617</v>
      </c>
      <c r="AB52" s="18">
        <f t="shared" si="57"/>
        <v>-0.15661698219567866</v>
      </c>
      <c r="AD52" s="18">
        <f t="shared" ref="AD52:AF52" si="66">IF($F$6-$D$6 &lt;&gt; 0,(EXP(LN(1+(AD32/100))/($F$6-$D$6))-1)*100,0)</f>
        <v>-0.15661698219567866</v>
      </c>
      <c r="AE52" s="18">
        <f t="shared" si="66"/>
        <v>2.9099545876033028</v>
      </c>
      <c r="AF52" s="18">
        <f t="shared" si="66"/>
        <v>2.805539725398698</v>
      </c>
    </row>
    <row r="53" spans="1:32" x14ac:dyDescent="0.2">
      <c r="A53" t="str">
        <f>$A$15</f>
        <v>Process, plant and machine operatives</v>
      </c>
      <c r="B53" s="18">
        <f t="shared" si="42"/>
        <v>2.1344313140289284</v>
      </c>
      <c r="C53" s="18">
        <f t="shared" si="42"/>
        <v>-11.931004588598981</v>
      </c>
      <c r="D53" s="18">
        <f t="shared" si="42"/>
        <v>1.703840802855483</v>
      </c>
      <c r="E53" s="18">
        <f t="shared" si="42"/>
        <v>-0.30100574929841084</v>
      </c>
      <c r="F53" s="18">
        <f t="shared" si="54"/>
        <v>0.36284632270575656</v>
      </c>
      <c r="H53" s="18">
        <f t="shared" si="51"/>
        <v>0.36284632270575656</v>
      </c>
      <c r="I53" s="18">
        <f t="shared" si="51"/>
        <v>2.7305241760551047</v>
      </c>
      <c r="J53" s="18">
        <f t="shared" si="51"/>
        <v>2.981454348850332</v>
      </c>
      <c r="L53" t="str">
        <f>$A$15</f>
        <v>Process, plant and machine operatives</v>
      </c>
      <c r="M53" s="18">
        <f t="shared" si="43"/>
        <v>2.3553005411860672</v>
      </c>
      <c r="N53" s="18">
        <f t="shared" si="44"/>
        <v>-11.726405606939029</v>
      </c>
      <c r="O53" s="18">
        <f t="shared" si="45"/>
        <v>1.3639430236022321</v>
      </c>
      <c r="P53" s="18">
        <f t="shared" si="46"/>
        <v>-0.27614093284717978</v>
      </c>
      <c r="Q53" s="18">
        <f t="shared" si="55"/>
        <v>0.26758377945479417</v>
      </c>
      <c r="S53" s="18">
        <f t="shared" ref="S53:U53" si="67">IF($F$6-$D$6 &lt;&gt; 0,(EXP(LN(1+(S33/100))/($F$6-$D$6))-1)*100,0)</f>
        <v>0.26758377945479417</v>
      </c>
      <c r="T53" s="18">
        <f t="shared" si="67"/>
        <v>2.6645791050400547</v>
      </c>
      <c r="U53" s="18">
        <f t="shared" si="67"/>
        <v>2.8508731425870737</v>
      </c>
      <c r="W53" t="str">
        <f>$A$15</f>
        <v>Process, plant and machine operatives</v>
      </c>
      <c r="X53" s="18">
        <f t="shared" si="47"/>
        <v>0.62011875963920993</v>
      </c>
      <c r="Y53" s="18">
        <f t="shared" si="48"/>
        <v>-13.395226351017598</v>
      </c>
      <c r="Z53" s="18">
        <f t="shared" si="49"/>
        <v>4.0554025783347214</v>
      </c>
      <c r="AA53" s="18">
        <f t="shared" si="50"/>
        <v>-0.46144188489879445</v>
      </c>
      <c r="AB53" s="18">
        <f t="shared" si="57"/>
        <v>1.0219564047325047</v>
      </c>
      <c r="AD53" s="18">
        <f t="shared" ref="AD53:AF53" si="68">IF($F$6-$D$6 &lt;&gt; 0,(EXP(LN(1+(AD33/100))/($F$6-$D$6))-1)*100,0)</f>
        <v>1.0219564047325047</v>
      </c>
      <c r="AE53" s="18">
        <f t="shared" si="68"/>
        <v>3.1944454199477557</v>
      </c>
      <c r="AF53" s="18">
        <f t="shared" si="68"/>
        <v>3.8698566722114913</v>
      </c>
    </row>
    <row r="54" spans="1:32" x14ac:dyDescent="0.2">
      <c r="A54" t="str">
        <f>$A$16</f>
        <v>Elementary occupations</v>
      </c>
      <c r="B54" s="18">
        <f t="shared" si="42"/>
        <v>-0.19392217527409716</v>
      </c>
      <c r="C54" s="18">
        <f t="shared" si="42"/>
        <v>-11.576676709488975</v>
      </c>
      <c r="D54" s="18">
        <f t="shared" si="42"/>
        <v>4.8039738825345069E-2</v>
      </c>
      <c r="E54" s="18">
        <f t="shared" si="42"/>
        <v>-0.41450451117113207</v>
      </c>
      <c r="F54" s="18">
        <f t="shared" si="54"/>
        <v>-0.26056118899639991</v>
      </c>
      <c r="H54" s="18">
        <f t="shared" si="51"/>
        <v>-0.26056118899639991</v>
      </c>
      <c r="I54" s="18">
        <f t="shared" si="51"/>
        <v>2.5663936331282944</v>
      </c>
      <c r="J54" s="18">
        <f t="shared" si="51"/>
        <v>2.3847117434831588</v>
      </c>
      <c r="L54" t="str">
        <f>$A$16</f>
        <v>Elementary occupations</v>
      </c>
      <c r="M54" s="18">
        <f t="shared" si="43"/>
        <v>-0.40887572682483109</v>
      </c>
      <c r="N54" s="18">
        <f t="shared" si="44"/>
        <v>-11.0263590039416</v>
      </c>
      <c r="O54" s="18">
        <f t="shared" si="45"/>
        <v>0.39902728327332326</v>
      </c>
      <c r="P54" s="18">
        <f t="shared" si="46"/>
        <v>-0.51321934833227223</v>
      </c>
      <c r="Q54" s="18">
        <f t="shared" si="55"/>
        <v>-0.21006186178446073</v>
      </c>
      <c r="S54" s="18">
        <f t="shared" ref="S54:U54" si="69">IF($F$6-$D$6 &lt;&gt; 0,(EXP(LN(1+(S34/100))/($F$6-$D$6))-1)*100,0)</f>
        <v>-0.21006186178446073</v>
      </c>
      <c r="T54" s="18">
        <f t="shared" si="69"/>
        <v>2.1941210452345095</v>
      </c>
      <c r="U54" s="18">
        <f t="shared" si="69"/>
        <v>2.0397391471000503</v>
      </c>
      <c r="W54" t="str">
        <f>$A$16</f>
        <v>Elementary occupations</v>
      </c>
      <c r="X54" s="18">
        <f t="shared" si="47"/>
        <v>5.942169164339095E-2</v>
      </c>
      <c r="Y54" s="18">
        <f t="shared" si="48"/>
        <v>-12.217718518087395</v>
      </c>
      <c r="Z54" s="18">
        <f t="shared" si="49"/>
        <v>-0.37280303084233912</v>
      </c>
      <c r="AA54" s="18">
        <f t="shared" si="50"/>
        <v>-0.29456112302221893</v>
      </c>
      <c r="AB54" s="18">
        <f t="shared" si="57"/>
        <v>-0.32064858402892638</v>
      </c>
      <c r="AD54" s="18">
        <f t="shared" ref="AD54:AF54" si="70">IF($F$6-$D$6 &lt;&gt; 0,(EXP(LN(1+(AD34/100))/($F$6-$D$6))-1)*100,0)</f>
        <v>-0.32064858402892638</v>
      </c>
      <c r="AE54" s="18">
        <f t="shared" si="70"/>
        <v>2.9828807670218227</v>
      </c>
      <c r="AF54" s="18">
        <f t="shared" si="70"/>
        <v>2.7721109825223689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1.0885906143612845</v>
      </c>
      <c r="C56" s="26">
        <f>IF(D$6-C$6 &lt;&gt; 0,(EXP(LN(D18/C18)/(D$6-C$6))-1)*100,0)</f>
        <v>-2.206152249969251</v>
      </c>
      <c r="D56" s="26">
        <f>IF(E$6-D$6 &lt;&gt; 0,(EXP(LN(E18/D18)/(E$6-D$6))-1)*100,0)</f>
        <v>0.52074514294224716</v>
      </c>
      <c r="E56" s="26">
        <f>IF(F$6-E$6 &lt;&gt; 0,(EXP(LN(F18/E18)/(F$6-E$6))-1)*100,0)</f>
        <v>0.42032303962924455</v>
      </c>
      <c r="F56" s="26">
        <f t="shared" si="54"/>
        <v>0.45378592205260748</v>
      </c>
      <c r="H56" s="26">
        <f t="shared" si="51"/>
        <v>0.45378592205260748</v>
      </c>
      <c r="I56" s="26">
        <f t="shared" ref="I56" si="71">IF($F$6-$D$6 &lt;&gt; 0,(EXP(LN(1+(I36/100))/($F$6-$D$6))-1)*100,0)</f>
        <v>2.7231384204873921</v>
      </c>
      <c r="J56" s="26">
        <f t="shared" ref="J56" si="72">IF($F$6-$D$6 &lt;&gt; 0,(EXP(LN(1+(J36/100))/($F$6-$D$6))-1)*100,0)</f>
        <v>3.037915370923816</v>
      </c>
      <c r="L56" s="24" t="str">
        <f>$A$18</f>
        <v>All occupations</v>
      </c>
      <c r="M56" s="26">
        <f>IF(N$6-M$6 &lt;&gt; 0,(EXP(LN(N18/M18)/(N$6-M$6))-1)*100,0)</f>
        <v>1.2167221668143657</v>
      </c>
      <c r="N56" s="26">
        <f>IF(O$6-N$6 &lt;&gt; 0,(EXP(LN(O18/N18)/(O$6-N$6))-1)*100,0)</f>
        <v>-3.6398470226692403</v>
      </c>
      <c r="O56" s="26">
        <f>IF(P$6-O$6 &lt;&gt; 0,(EXP(LN(P18/O18)/(P$6-O$6))-1)*100,0)</f>
        <v>0.28925149586733756</v>
      </c>
      <c r="P56" s="26">
        <f>IF(Q$6-P$6 &lt;&gt; 0,(EXP(LN(Q18/P18)/(Q$6-P$6))-1)*100,0)</f>
        <v>0.26405621721543593</v>
      </c>
      <c r="Q56" s="26">
        <f t="shared" ref="Q56" si="73">IF(Q$6-O$6 &lt;&gt; 0,(EXP(LN(Q18/O18)/(Q$6-O$6))-1)*100,0)</f>
        <v>0.27245394005286361</v>
      </c>
      <c r="S56" s="26">
        <f t="shared" ref="S56:U56" si="74">IF($F$6-$D$6 &lt;&gt; 0,(EXP(LN(1+(S36/100))/($F$6-$D$6))-1)*100,0)</f>
        <v>0.27245394005286361</v>
      </c>
      <c r="T56" s="26">
        <f t="shared" si="74"/>
        <v>2.310297176184184</v>
      </c>
      <c r="U56" s="26">
        <f t="shared" si="74"/>
        <v>2.5092736748649314</v>
      </c>
      <c r="W56" s="24" t="str">
        <f>$A$18</f>
        <v>All occupations</v>
      </c>
      <c r="X56" s="26">
        <f>IF(Y$6-X$6 &lt;&gt; 0,(EXP(LN(Y18/X18)/(Y$6-X$6))-1)*100,0)</f>
        <v>0.94661718081077151</v>
      </c>
      <c r="Y56" s="26">
        <f>IF(Z$6-Y$6 &lt;&gt; 0,(EXP(LN(Z18/Y18)/(Z$6-Y$6))-1)*100,0)</f>
        <v>-0.60692917559347359</v>
      </c>
      <c r="Z56" s="26">
        <f>IF(AA$6-Z$6 &lt;&gt; 0,(EXP(LN(AA18/Z18)/(AA$6-Z$6))-1)*100,0)</f>
        <v>0.76870983790748859</v>
      </c>
      <c r="AA56" s="26">
        <f>IF(AB$6-AA$6 &lt;&gt; 0,(EXP(LN(AB18/AA18)/(AB$6-AA$6))-1)*100,0)</f>
        <v>0.58298908393257243</v>
      </c>
      <c r="AB56" s="26">
        <f t="shared" ref="AB56" si="75">IF(AB$6-Z$6 &lt;&gt; 0,(EXP(LN(AB18/Z18)/(AB$6-Z$6))-1)*100,0)</f>
        <v>0.64485793843045425</v>
      </c>
      <c r="AD56" s="26">
        <f t="shared" ref="AD56:AF56" si="76">IF($F$6-$D$6 &lt;&gt; 0,(EXP(LN(1+(AD36/100))/($F$6-$D$6))-1)*100,0)</f>
        <v>0.64485793843045425</v>
      </c>
      <c r="AE56" s="26">
        <f t="shared" si="76"/>
        <v>3.1449080923668715</v>
      </c>
      <c r="AF56" s="26">
        <f t="shared" si="76"/>
        <v>3.5698562678797341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6.4930821989929655</v>
      </c>
      <c r="C64" s="27">
        <f t="shared" si="77"/>
        <v>2.108905338470322</v>
      </c>
      <c r="D64" s="27">
        <f t="shared" si="77"/>
        <v>1.6539566730376265</v>
      </c>
      <c r="E64" s="27">
        <f t="shared" si="77"/>
        <v>8.5605717858074968</v>
      </c>
      <c r="F64" s="27">
        <f>F8-D8</f>
        <v>10.214528458845123</v>
      </c>
      <c r="L64" t="str">
        <f>$A$8</f>
        <v>Managers, directors and senior officials</v>
      </c>
      <c r="M64" s="27">
        <f t="shared" ref="M64:M72" si="78">N8-M8</f>
        <v>2.9513854496704539</v>
      </c>
      <c r="N64" s="27">
        <f t="shared" ref="N64:N72" si="79">O8-N8</f>
        <v>0.79764075956311586</v>
      </c>
      <c r="O64" s="27">
        <f t="shared" ref="O64:O72" si="80">P8-O8</f>
        <v>-8.306654306930028E-2</v>
      </c>
      <c r="P64" s="27">
        <f t="shared" ref="P64:P72" si="81">Q8-P8</f>
        <v>3.6917493668190033</v>
      </c>
      <c r="Q64" s="27">
        <f>Q8-O8</f>
        <v>3.6086828237497031</v>
      </c>
      <c r="W64" t="str">
        <f>$A$8</f>
        <v>Managers, directors and senior officials</v>
      </c>
      <c r="X64" s="27">
        <f t="shared" ref="X64:X72" si="82">Y8-X8</f>
        <v>3.5416967493225506</v>
      </c>
      <c r="Y64" s="27">
        <f t="shared" ref="Y64:Y72" si="83">Z8-Y8</f>
        <v>1.3112645789071138</v>
      </c>
      <c r="Z64" s="27">
        <f t="shared" ref="Z64:Z72" si="84">AA8-Z8</f>
        <v>1.7370232161070582</v>
      </c>
      <c r="AA64" s="27">
        <f t="shared" ref="AA64:AA72" si="85">AB8-AA8</f>
        <v>4.8688224189884366</v>
      </c>
      <c r="AB64" s="27">
        <f>AB8-Z8</f>
        <v>6.6058456350954948</v>
      </c>
    </row>
    <row r="65" spans="1:31" x14ac:dyDescent="0.2">
      <c r="A65" t="str">
        <f>$A$9</f>
        <v>Professional occupations</v>
      </c>
      <c r="B65" s="27">
        <f t="shared" si="77"/>
        <v>12.790405310246371</v>
      </c>
      <c r="C65" s="27">
        <f t="shared" si="77"/>
        <v>7.2450023819847331</v>
      </c>
      <c r="D65" s="27">
        <f t="shared" si="77"/>
        <v>13.123491635231517</v>
      </c>
      <c r="E65" s="27">
        <f t="shared" si="77"/>
        <v>20.942266842254213</v>
      </c>
      <c r="F65" s="27">
        <f t="shared" ref="F65:F72" si="86">F9-D9</f>
        <v>34.06575847748573</v>
      </c>
      <c r="L65" t="str">
        <f>$A$9</f>
        <v>Professional occupations</v>
      </c>
      <c r="M65" s="27">
        <f t="shared" si="78"/>
        <v>6.2321262144318439</v>
      </c>
      <c r="N65" s="27">
        <f t="shared" si="79"/>
        <v>2.3778296850298943</v>
      </c>
      <c r="O65" s="27">
        <f t="shared" si="80"/>
        <v>4.95063294782436</v>
      </c>
      <c r="P65" s="27">
        <f t="shared" si="81"/>
        <v>6.6494216236810502</v>
      </c>
      <c r="Q65" s="27">
        <f t="shared" ref="Q65:Q72" si="87">Q9-O9</f>
        <v>11.60005457150541</v>
      </c>
      <c r="W65" t="str">
        <f>$A$9</f>
        <v>Professional occupations</v>
      </c>
      <c r="X65" s="27">
        <f t="shared" si="82"/>
        <v>6.5582790958145409</v>
      </c>
      <c r="Y65" s="27">
        <f t="shared" si="83"/>
        <v>4.867172696954853</v>
      </c>
      <c r="Z65" s="27">
        <f t="shared" si="84"/>
        <v>8.1728586874070714</v>
      </c>
      <c r="AA65" s="27">
        <f t="shared" si="85"/>
        <v>14.292845218573333</v>
      </c>
      <c r="AB65" s="27">
        <f t="shared" ref="AB65:AB72" si="88">AB9-Z9</f>
        <v>22.465703905980405</v>
      </c>
    </row>
    <row r="66" spans="1:31" x14ac:dyDescent="0.2">
      <c r="A66" t="str">
        <f>$A$10</f>
        <v>Associate professional occupations</v>
      </c>
      <c r="B66" s="27">
        <f t="shared" si="77"/>
        <v>6.4352065652626038</v>
      </c>
      <c r="C66" s="27">
        <f t="shared" si="77"/>
        <v>2.6885227860802416</v>
      </c>
      <c r="D66" s="27">
        <f t="shared" si="77"/>
        <v>-2.5013209077778953</v>
      </c>
      <c r="E66" s="27">
        <f t="shared" si="77"/>
        <v>6.8614693274921876</v>
      </c>
      <c r="F66" s="27">
        <f t="shared" si="86"/>
        <v>4.3601484197142923</v>
      </c>
      <c r="L66" t="str">
        <f>$A$10</f>
        <v>Associate professional occupations</v>
      </c>
      <c r="M66" s="27">
        <f t="shared" si="78"/>
        <v>3.1654498970168135</v>
      </c>
      <c r="N66" s="27">
        <f t="shared" si="79"/>
        <v>0.66456143853612559</v>
      </c>
      <c r="O66" s="27">
        <f t="shared" si="80"/>
        <v>-3.902196901972836</v>
      </c>
      <c r="P66" s="27">
        <f t="shared" si="81"/>
        <v>0.7809116954980766</v>
      </c>
      <c r="Q66" s="27">
        <f t="shared" si="87"/>
        <v>-3.1212852064747594</v>
      </c>
      <c r="W66" t="str">
        <f>$A$10</f>
        <v>Associate professional occupations</v>
      </c>
      <c r="X66" s="27">
        <f t="shared" si="82"/>
        <v>3.2697566682459254</v>
      </c>
      <c r="Y66" s="27">
        <f t="shared" si="83"/>
        <v>2.0239613475440379</v>
      </c>
      <c r="Z66" s="27">
        <f t="shared" si="84"/>
        <v>1.4008759941949762</v>
      </c>
      <c r="AA66" s="27">
        <f t="shared" si="85"/>
        <v>6.0805576319940826</v>
      </c>
      <c r="AB66" s="27">
        <f t="shared" si="88"/>
        <v>7.4814336261890588</v>
      </c>
    </row>
    <row r="67" spans="1:31" x14ac:dyDescent="0.2">
      <c r="A67" t="str">
        <f>$A$11</f>
        <v>Administrative and secretarial occupations</v>
      </c>
      <c r="B67" s="27">
        <f t="shared" si="77"/>
        <v>-2.5074712631212037</v>
      </c>
      <c r="C67" s="27">
        <f t="shared" si="77"/>
        <v>2.1121067932126749</v>
      </c>
      <c r="D67" s="27">
        <f t="shared" si="77"/>
        <v>-4.1135816093946431</v>
      </c>
      <c r="E67" s="27">
        <f t="shared" si="77"/>
        <v>-6.0860394664066035</v>
      </c>
      <c r="F67" s="27">
        <f t="shared" si="86"/>
        <v>-10.199621075801247</v>
      </c>
      <c r="L67" t="str">
        <f>$A$11</f>
        <v>Administrative and secretarial occupations</v>
      </c>
      <c r="M67" s="27">
        <f t="shared" si="78"/>
        <v>-1.0395735552174052</v>
      </c>
      <c r="N67" s="27">
        <f t="shared" si="79"/>
        <v>3.6078413407386627</v>
      </c>
      <c r="O67" s="27">
        <f t="shared" si="80"/>
        <v>-0.57327523338631536</v>
      </c>
      <c r="P67" s="27">
        <f t="shared" si="81"/>
        <v>2.9998145304612436</v>
      </c>
      <c r="Q67" s="27">
        <f t="shared" si="87"/>
        <v>2.4265392970749282</v>
      </c>
      <c r="W67" t="str">
        <f>$A$11</f>
        <v>Administrative and secretarial occupations</v>
      </c>
      <c r="X67" s="27">
        <f t="shared" si="82"/>
        <v>-1.4678977079036883</v>
      </c>
      <c r="Y67" s="27">
        <f t="shared" si="83"/>
        <v>-1.4957345475259132</v>
      </c>
      <c r="Z67" s="27">
        <f t="shared" si="84"/>
        <v>-3.5403063760084734</v>
      </c>
      <c r="AA67" s="27">
        <f t="shared" si="85"/>
        <v>-9.0858539968678329</v>
      </c>
      <c r="AB67" s="27">
        <f t="shared" si="88"/>
        <v>-12.626160372876306</v>
      </c>
    </row>
    <row r="68" spans="1:31" x14ac:dyDescent="0.2">
      <c r="A68" t="str">
        <f>$A$12</f>
        <v>Skilled trades occupations</v>
      </c>
      <c r="B68" s="27">
        <f t="shared" si="77"/>
        <v>1.8059830885985377</v>
      </c>
      <c r="C68" s="27">
        <f t="shared" si="77"/>
        <v>-9.3895274814878178</v>
      </c>
      <c r="D68" s="27">
        <f t="shared" si="77"/>
        <v>-1.1832149253196889</v>
      </c>
      <c r="E68" s="27">
        <f t="shared" si="77"/>
        <v>-3.4263796258078685</v>
      </c>
      <c r="F68" s="27">
        <f t="shared" si="86"/>
        <v>-4.6095945511275573</v>
      </c>
      <c r="L68" t="str">
        <f>$A$12</f>
        <v>Skilled trades occupations</v>
      </c>
      <c r="M68" s="27">
        <f t="shared" si="78"/>
        <v>2.7322592613708849</v>
      </c>
      <c r="N68" s="27">
        <f t="shared" si="79"/>
        <v>-9.9020338079923178</v>
      </c>
      <c r="O68" s="27">
        <f t="shared" si="80"/>
        <v>-1.7172228193203267</v>
      </c>
      <c r="P68" s="27">
        <f t="shared" si="81"/>
        <v>-4.0161329873889926</v>
      </c>
      <c r="Q68" s="27">
        <f t="shared" si="87"/>
        <v>-5.7333558067093193</v>
      </c>
      <c r="W68" t="str">
        <f>$A$12</f>
        <v>Skilled trades occupations</v>
      </c>
      <c r="X68" s="27">
        <f t="shared" si="82"/>
        <v>-0.92627617277240226</v>
      </c>
      <c r="Y68" s="27">
        <f t="shared" si="83"/>
        <v>0.51250632650448225</v>
      </c>
      <c r="Z68" s="27">
        <f t="shared" si="84"/>
        <v>0.53400789400067694</v>
      </c>
      <c r="AA68" s="27">
        <f t="shared" si="85"/>
        <v>0.58975336158109215</v>
      </c>
      <c r="AB68" s="27">
        <f t="shared" si="88"/>
        <v>1.1237612555817691</v>
      </c>
    </row>
    <row r="69" spans="1:31" x14ac:dyDescent="0.2">
      <c r="A69" t="str">
        <f>$A$13</f>
        <v>Caring, leisure and other service occupations</v>
      </c>
      <c r="B69" s="27">
        <f t="shared" si="77"/>
        <v>-0.11294401322452075</v>
      </c>
      <c r="C69" s="27">
        <f t="shared" si="77"/>
        <v>-2.5550604485160449</v>
      </c>
      <c r="D69" s="27">
        <f t="shared" si="77"/>
        <v>6.8791665493302077</v>
      </c>
      <c r="E69" s="27">
        <f t="shared" si="77"/>
        <v>8.9059721581408979</v>
      </c>
      <c r="F69" s="27">
        <f t="shared" si="86"/>
        <v>15.785138707471106</v>
      </c>
      <c r="L69" t="str">
        <f>$A$13</f>
        <v>Caring, leisure and other service occupations</v>
      </c>
      <c r="M69" s="27">
        <f t="shared" si="78"/>
        <v>0.38446859762832553</v>
      </c>
      <c r="N69" s="27">
        <f t="shared" si="79"/>
        <v>-0.82592025898886767</v>
      </c>
      <c r="O69" s="27">
        <f t="shared" si="80"/>
        <v>1.916558882255039</v>
      </c>
      <c r="P69" s="27">
        <f t="shared" si="81"/>
        <v>2.2331300791567834</v>
      </c>
      <c r="Q69" s="27">
        <f t="shared" si="87"/>
        <v>4.1496889614118224</v>
      </c>
      <c r="W69" t="str">
        <f>$A$13</f>
        <v>Caring, leisure and other service occupations</v>
      </c>
      <c r="X69" s="27">
        <f t="shared" si="82"/>
        <v>-0.49741261085279831</v>
      </c>
      <c r="Y69" s="27">
        <f t="shared" si="83"/>
        <v>-1.729140189527179</v>
      </c>
      <c r="Z69" s="27">
        <f t="shared" si="84"/>
        <v>4.962607667075261</v>
      </c>
      <c r="AA69" s="27">
        <f t="shared" si="85"/>
        <v>6.6728420789839618</v>
      </c>
      <c r="AB69" s="27">
        <f t="shared" si="88"/>
        <v>11.635449746059223</v>
      </c>
    </row>
    <row r="70" spans="1:31" x14ac:dyDescent="0.2">
      <c r="A70" t="str">
        <f>$A$14</f>
        <v>Sales and customer service occupations</v>
      </c>
      <c r="B70" s="27">
        <f t="shared" si="77"/>
        <v>2.606466813704273</v>
      </c>
      <c r="C70" s="27">
        <f t="shared" si="77"/>
        <v>-2.6791124589792759</v>
      </c>
      <c r="D70" s="27">
        <f t="shared" si="77"/>
        <v>0.7411159398606344</v>
      </c>
      <c r="E70" s="27">
        <f t="shared" si="77"/>
        <v>0.43788713668028834</v>
      </c>
      <c r="F70" s="27">
        <f t="shared" si="86"/>
        <v>1.1790030765409227</v>
      </c>
      <c r="L70" t="str">
        <f>$A$14</f>
        <v>Sales and customer service occupations</v>
      </c>
      <c r="M70" s="27">
        <f t="shared" si="78"/>
        <v>0.42795230277456042</v>
      </c>
      <c r="N70" s="27">
        <f t="shared" si="79"/>
        <v>-0.51072442029796505</v>
      </c>
      <c r="O70" s="27">
        <f t="shared" si="80"/>
        <v>1.1354486625402664</v>
      </c>
      <c r="P70" s="27">
        <f t="shared" si="81"/>
        <v>1.0341423115806982</v>
      </c>
      <c r="Q70" s="27">
        <f t="shared" si="87"/>
        <v>2.1695909741209647</v>
      </c>
      <c r="W70" t="str">
        <f>$A$14</f>
        <v>Sales and customer service occupations</v>
      </c>
      <c r="X70" s="27">
        <f t="shared" si="82"/>
        <v>2.1785145109297375</v>
      </c>
      <c r="Y70" s="27">
        <f t="shared" si="83"/>
        <v>-2.1683880386813641</v>
      </c>
      <c r="Z70" s="27">
        <f t="shared" si="84"/>
        <v>-0.39433272267955033</v>
      </c>
      <c r="AA70" s="27">
        <f t="shared" si="85"/>
        <v>-0.5962551749004561</v>
      </c>
      <c r="AB70" s="27">
        <f t="shared" si="88"/>
        <v>-0.99058789758000643</v>
      </c>
    </row>
    <row r="71" spans="1:31" x14ac:dyDescent="0.2">
      <c r="A71" t="str">
        <f>$A$15</f>
        <v>Process, plant and machine operatives</v>
      </c>
      <c r="B71" s="27">
        <f t="shared" si="77"/>
        <v>4.4091326326420983</v>
      </c>
      <c r="C71" s="27">
        <f t="shared" si="77"/>
        <v>-6.4937770669434229</v>
      </c>
      <c r="D71" s="27">
        <f t="shared" si="77"/>
        <v>4.2251398447937021</v>
      </c>
      <c r="E71" s="27">
        <f t="shared" si="77"/>
        <v>-1.5489226995816807</v>
      </c>
      <c r="F71" s="27">
        <f t="shared" si="86"/>
        <v>2.6762171452120214</v>
      </c>
      <c r="L71" t="str">
        <f>$A$15</f>
        <v>Process, plant and machine operatives</v>
      </c>
      <c r="M71" s="27">
        <f t="shared" si="78"/>
        <v>4.2461477548513784</v>
      </c>
      <c r="N71" s="27">
        <f t="shared" si="79"/>
        <v>-5.5999279873901315</v>
      </c>
      <c r="O71" s="27">
        <f t="shared" si="80"/>
        <v>2.9543454003814276</v>
      </c>
      <c r="P71" s="27">
        <f t="shared" si="81"/>
        <v>-1.2302861951731217</v>
      </c>
      <c r="Q71" s="27">
        <f t="shared" si="87"/>
        <v>1.7240592052083059</v>
      </c>
      <c r="W71" t="str">
        <f>$A$15</f>
        <v>Process, plant and machine operatives</v>
      </c>
      <c r="X71" s="27">
        <f t="shared" si="82"/>
        <v>0.162984877790743</v>
      </c>
      <c r="Y71" s="27">
        <f t="shared" si="83"/>
        <v>-0.89384907955328252</v>
      </c>
      <c r="Z71" s="27">
        <f t="shared" si="84"/>
        <v>1.2707944444122496</v>
      </c>
      <c r="AA71" s="27">
        <f t="shared" si="85"/>
        <v>-0.31863650440850044</v>
      </c>
      <c r="AB71" s="27">
        <f t="shared" si="88"/>
        <v>0.9521579400037492</v>
      </c>
    </row>
    <row r="72" spans="1:31" x14ac:dyDescent="0.2">
      <c r="A72" t="str">
        <f>$A$16</f>
        <v>Elementary occupations</v>
      </c>
      <c r="B72" s="27">
        <f t="shared" si="77"/>
        <v>-0.62786133310120817</v>
      </c>
      <c r="C72" s="27">
        <f t="shared" si="77"/>
        <v>-9.3250598438220038</v>
      </c>
      <c r="D72" s="27">
        <f t="shared" si="77"/>
        <v>0.17124680023883343</v>
      </c>
      <c r="E72" s="27">
        <f t="shared" si="77"/>
        <v>-2.9048254585791256</v>
      </c>
      <c r="F72" s="27">
        <f t="shared" si="86"/>
        <v>-2.7335786583402921</v>
      </c>
      <c r="L72" t="str">
        <f>$A$16</f>
        <v>Elementary occupations</v>
      </c>
      <c r="M72" s="27">
        <f t="shared" si="78"/>
        <v>-0.71616901768756946</v>
      </c>
      <c r="N72" s="27">
        <f t="shared" si="79"/>
        <v>-4.7790697415801446</v>
      </c>
      <c r="O72" s="27">
        <f t="shared" si="80"/>
        <v>0.77555231138273939</v>
      </c>
      <c r="P72" s="27">
        <f t="shared" si="81"/>
        <v>-1.9729440842029007</v>
      </c>
      <c r="Q72" s="27">
        <f t="shared" si="87"/>
        <v>-1.1973917728201613</v>
      </c>
      <c r="W72" t="str">
        <f>$A$16</f>
        <v>Elementary occupations</v>
      </c>
      <c r="X72" s="27">
        <f t="shared" si="82"/>
        <v>8.830768458619076E-2</v>
      </c>
      <c r="Y72" s="27">
        <f t="shared" si="83"/>
        <v>-4.5459901022416815</v>
      </c>
      <c r="Z72" s="27">
        <f t="shared" si="84"/>
        <v>-0.6043055111439628</v>
      </c>
      <c r="AA72" s="27">
        <f t="shared" si="85"/>
        <v>-0.93188137437625329</v>
      </c>
      <c r="AB72" s="27">
        <f t="shared" si="88"/>
        <v>-1.5361868855202161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31.291999999999916</v>
      </c>
      <c r="C74" s="29">
        <f t="shared" ref="C74" si="89">D18-C18</f>
        <v>-16.288000000000466</v>
      </c>
      <c r="D74" s="29">
        <f>E18-D18</f>
        <v>18.996000000000208</v>
      </c>
      <c r="E74" s="29">
        <f>F18-E18</f>
        <v>31.741999999999734</v>
      </c>
      <c r="F74" s="29">
        <f>F18-D18</f>
        <v>50.737999999999943</v>
      </c>
      <c r="L74" s="24" t="str">
        <f>$A$18</f>
        <v>All occupations</v>
      </c>
      <c r="M74" s="29">
        <f>N18-M18</f>
        <v>18.384046904839238</v>
      </c>
      <c r="N74" s="29">
        <f t="shared" ref="N74" si="90">O18-N18</f>
        <v>-14.169802992381562</v>
      </c>
      <c r="O74" s="29">
        <f>P18-O18</f>
        <v>5.4567767066350825</v>
      </c>
      <c r="P74" s="29">
        <f>Q18-P18</f>
        <v>10.169806340431762</v>
      </c>
      <c r="Q74" s="29">
        <f>Q18-O18</f>
        <v>15.626583047066845</v>
      </c>
      <c r="W74" s="24" t="str">
        <f>$A$18</f>
        <v>All occupations</v>
      </c>
      <c r="X74" s="29">
        <f>Y18-X18</f>
        <v>12.907953095160792</v>
      </c>
      <c r="Y74" s="29">
        <f t="shared" ref="Y74" si="91">Z18-Y18</f>
        <v>-2.1181970076189032</v>
      </c>
      <c r="Z74" s="29">
        <f>AA18-Z18</f>
        <v>13.539223293365296</v>
      </c>
      <c r="AA74" s="29">
        <f>AB18-AA18</f>
        <v>21.572193659567802</v>
      </c>
      <c r="AB74" s="29">
        <f>AB18-Z18</f>
        <v>35.111416952933098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58.08125341153756</v>
      </c>
      <c r="C80" s="11">
        <f t="shared" si="92"/>
        <v>64.574335610530525</v>
      </c>
      <c r="D80" s="11">
        <f t="shared" si="92"/>
        <v>66.683240949000847</v>
      </c>
      <c r="E80" s="11">
        <f t="shared" si="92"/>
        <v>68.337197622038474</v>
      </c>
      <c r="F80" s="11">
        <f t="shared" si="92"/>
        <v>76.897769407845971</v>
      </c>
      <c r="H80" s="40">
        <f>IF(D$6-B$6 &lt;&gt; 0,(EXP(LN(D8/B8)/(D$6-B$6))-1)*100,0)</f>
        <v>2.800717032291633</v>
      </c>
      <c r="I80" s="40">
        <f t="shared" ref="I80:I88" si="93">F46</f>
        <v>0.95468302375028014</v>
      </c>
      <c r="L80" t="str">
        <f t="shared" ref="L80:Q88" si="94">L8</f>
        <v>Managers, directors and senior officials</v>
      </c>
      <c r="M80" s="11">
        <f t="shared" si="94"/>
        <v>39.520775378226894</v>
      </c>
      <c r="N80" s="11">
        <f t="shared" si="94"/>
        <v>42.472160827897348</v>
      </c>
      <c r="O80" s="11">
        <f t="shared" si="94"/>
        <v>43.269801587460464</v>
      </c>
      <c r="P80" s="11">
        <f t="shared" si="94"/>
        <v>43.186735044391163</v>
      </c>
      <c r="Q80" s="11">
        <f t="shared" si="94"/>
        <v>46.878484411210167</v>
      </c>
      <c r="S80" s="40">
        <f t="shared" ref="S80:S88" si="95">IF(O$6-M$6 &lt;&gt; 0,(EXP(LN(O8/M8)/(O$6-M$6))-1)*100,0)</f>
        <v>1.8290962671295041</v>
      </c>
      <c r="T80" s="40">
        <f t="shared" ref="T80:T88" si="96">Q46</f>
        <v>0.53545410433257778</v>
      </c>
      <c r="W80" t="str">
        <f t="shared" ref="W80:AB88" si="97">W8</f>
        <v>Managers, directors and senior officials</v>
      </c>
      <c r="X80" s="11">
        <f t="shared" si="97"/>
        <v>18.560478033310662</v>
      </c>
      <c r="Y80" s="11">
        <f t="shared" si="97"/>
        <v>22.102174782633213</v>
      </c>
      <c r="Z80" s="11">
        <f t="shared" si="97"/>
        <v>23.413439361540327</v>
      </c>
      <c r="AA80" s="11">
        <f t="shared" si="97"/>
        <v>25.150462577647385</v>
      </c>
      <c r="AB80" s="11">
        <f t="shared" si="97"/>
        <v>30.019284996635822</v>
      </c>
      <c r="AD80" s="40">
        <f t="shared" ref="AD80:AD88" si="98">IF(Z$6-X$6 &lt;&gt; 0,(EXP(LN(Z8/X8)/(Z$6-X$6))-1)*100,0)</f>
        <v>4.755108614171788</v>
      </c>
      <c r="AE80" s="40">
        <f t="shared" ref="AE80:AE88" si="99">AB46</f>
        <v>1.6706675991451592</v>
      </c>
    </row>
    <row r="81" spans="1:31" x14ac:dyDescent="0.2">
      <c r="A81" t="str">
        <f t="shared" si="92"/>
        <v>Professional occupations</v>
      </c>
      <c r="B81" s="11">
        <f t="shared" si="92"/>
        <v>133.40751073614544</v>
      </c>
      <c r="C81" s="11">
        <f t="shared" si="92"/>
        <v>146.19791604639181</v>
      </c>
      <c r="D81" s="11">
        <f t="shared" si="92"/>
        <v>153.44291842837654</v>
      </c>
      <c r="E81" s="11">
        <f t="shared" si="92"/>
        <v>166.56641006360806</v>
      </c>
      <c r="F81" s="11">
        <f t="shared" si="92"/>
        <v>187.50867690586227</v>
      </c>
      <c r="H81" s="40">
        <f t="shared" ref="H81:H88" si="100">IF(D$6-B$6 &lt;&gt; 0,(EXP(LN(D9/B9)/(D$6-B$6))-1)*100,0)</f>
        <v>2.8379270675458645</v>
      </c>
      <c r="I81" s="40">
        <f t="shared" si="93"/>
        <v>1.345616278737527</v>
      </c>
      <c r="L81" t="str">
        <f t="shared" si="94"/>
        <v>Professional occupations</v>
      </c>
      <c r="M81" s="11">
        <f t="shared" si="94"/>
        <v>68.430979053941115</v>
      </c>
      <c r="N81" s="11">
        <f t="shared" si="94"/>
        <v>74.663105268372959</v>
      </c>
      <c r="O81" s="11">
        <f t="shared" si="94"/>
        <v>77.040934953402854</v>
      </c>
      <c r="P81" s="11">
        <f t="shared" si="94"/>
        <v>81.991567901227214</v>
      </c>
      <c r="Q81" s="11">
        <f t="shared" si="94"/>
        <v>88.640989524908264</v>
      </c>
      <c r="S81" s="40">
        <f t="shared" si="95"/>
        <v>2.3985385174117857</v>
      </c>
      <c r="T81" s="40">
        <f t="shared" si="96"/>
        <v>0.93943513545393653</v>
      </c>
      <c r="W81" t="str">
        <f t="shared" si="97"/>
        <v>Professional occupations</v>
      </c>
      <c r="X81" s="11">
        <f t="shared" si="97"/>
        <v>64.976531682204353</v>
      </c>
      <c r="Y81" s="11">
        <f t="shared" si="97"/>
        <v>71.534810778018894</v>
      </c>
      <c r="Z81" s="11">
        <f t="shared" si="97"/>
        <v>76.401983474973747</v>
      </c>
      <c r="AA81" s="11">
        <f t="shared" si="97"/>
        <v>84.574842162380818</v>
      </c>
      <c r="AB81" s="11">
        <f t="shared" si="97"/>
        <v>98.867687380954152</v>
      </c>
      <c r="AD81" s="40">
        <f t="shared" si="98"/>
        <v>3.2926980472886003</v>
      </c>
      <c r="AE81" s="40">
        <f t="shared" si="99"/>
        <v>1.7333430744431055</v>
      </c>
    </row>
    <row r="82" spans="1:31" x14ac:dyDescent="0.2">
      <c r="A82" t="str">
        <f t="shared" si="92"/>
        <v>Associate professional occupations</v>
      </c>
      <c r="B82" s="11">
        <f t="shared" si="92"/>
        <v>75.654279597078443</v>
      </c>
      <c r="C82" s="11">
        <f t="shared" si="92"/>
        <v>82.089486162341046</v>
      </c>
      <c r="D82" s="11">
        <f t="shared" si="92"/>
        <v>84.778008948421288</v>
      </c>
      <c r="E82" s="11">
        <f t="shared" si="92"/>
        <v>82.276688040643393</v>
      </c>
      <c r="F82" s="11">
        <f t="shared" si="92"/>
        <v>89.13815736813558</v>
      </c>
      <c r="H82" s="40">
        <f t="shared" si="100"/>
        <v>2.3033705588724418</v>
      </c>
      <c r="I82" s="40">
        <f t="shared" si="93"/>
        <v>0.33490164906324615</v>
      </c>
      <c r="L82" t="str">
        <f t="shared" si="94"/>
        <v>Associate professional occupations</v>
      </c>
      <c r="M82" s="11">
        <f t="shared" si="94"/>
        <v>41.324766874722897</v>
      </c>
      <c r="N82" s="11">
        <f t="shared" si="94"/>
        <v>44.490216771739711</v>
      </c>
      <c r="O82" s="11">
        <f t="shared" si="94"/>
        <v>45.154778210275836</v>
      </c>
      <c r="P82" s="11">
        <f t="shared" si="94"/>
        <v>41.252581308303</v>
      </c>
      <c r="Q82" s="11">
        <f t="shared" si="94"/>
        <v>42.033493003801077</v>
      </c>
      <c r="S82" s="40">
        <f t="shared" si="95"/>
        <v>1.7884872925719275</v>
      </c>
      <c r="T82" s="40">
        <f t="shared" si="96"/>
        <v>-0.47639064955411481</v>
      </c>
      <c r="W82" t="str">
        <f t="shared" si="97"/>
        <v>Associate professional occupations</v>
      </c>
      <c r="X82" s="11">
        <f t="shared" si="97"/>
        <v>34.329512722355489</v>
      </c>
      <c r="Y82" s="11">
        <f t="shared" si="97"/>
        <v>37.599269390601414</v>
      </c>
      <c r="Z82" s="11">
        <f t="shared" si="97"/>
        <v>39.623230738145452</v>
      </c>
      <c r="AA82" s="11">
        <f t="shared" si="97"/>
        <v>41.024106732340428</v>
      </c>
      <c r="AB82" s="11">
        <f t="shared" si="97"/>
        <v>47.104664364334511</v>
      </c>
      <c r="AD82" s="40">
        <f t="shared" si="98"/>
        <v>2.9097323998021007</v>
      </c>
      <c r="AE82" s="40">
        <f t="shared" si="99"/>
        <v>1.159716138321798</v>
      </c>
    </row>
    <row r="83" spans="1:31" x14ac:dyDescent="0.2">
      <c r="A83" t="str">
        <f t="shared" si="92"/>
        <v>Administrative and secretarial occupations</v>
      </c>
      <c r="B83" s="11">
        <f t="shared" si="92"/>
        <v>84.711403736534294</v>
      </c>
      <c r="C83" s="11">
        <f t="shared" si="92"/>
        <v>82.20393247341309</v>
      </c>
      <c r="D83" s="11">
        <f t="shared" si="92"/>
        <v>84.316039266625765</v>
      </c>
      <c r="E83" s="11">
        <f t="shared" si="92"/>
        <v>80.202457657231122</v>
      </c>
      <c r="F83" s="11">
        <f t="shared" si="92"/>
        <v>74.116418190824518</v>
      </c>
      <c r="H83" s="40">
        <f t="shared" si="100"/>
        <v>-9.3518610961751403E-2</v>
      </c>
      <c r="I83" s="40">
        <f t="shared" si="93"/>
        <v>-0.85588318764984184</v>
      </c>
      <c r="L83" t="str">
        <f t="shared" si="94"/>
        <v>Administrative and secretarial occupations</v>
      </c>
      <c r="M83" s="11">
        <f t="shared" si="94"/>
        <v>24.594191756141605</v>
      </c>
      <c r="N83" s="11">
        <f t="shared" si="94"/>
        <v>23.5546182009242</v>
      </c>
      <c r="O83" s="11">
        <f t="shared" si="94"/>
        <v>27.162459541662862</v>
      </c>
      <c r="P83" s="11">
        <f t="shared" si="94"/>
        <v>26.589184308276547</v>
      </c>
      <c r="Q83" s="11">
        <f t="shared" si="94"/>
        <v>29.58899883873779</v>
      </c>
      <c r="S83" s="40">
        <f t="shared" si="95"/>
        <v>2.0063734043494597</v>
      </c>
      <c r="T83" s="40">
        <f t="shared" si="96"/>
        <v>0.5720753053536809</v>
      </c>
      <c r="W83" t="str">
        <f t="shared" si="97"/>
        <v>Administrative and secretarial occupations</v>
      </c>
      <c r="X83" s="11">
        <f t="shared" si="97"/>
        <v>60.117211980392611</v>
      </c>
      <c r="Y83" s="11">
        <f t="shared" si="97"/>
        <v>58.649314272488922</v>
      </c>
      <c r="Z83" s="11">
        <f t="shared" si="97"/>
        <v>57.153579724963009</v>
      </c>
      <c r="AA83" s="11">
        <f t="shared" si="97"/>
        <v>53.613273348954536</v>
      </c>
      <c r="AB83" s="11">
        <f t="shared" si="97"/>
        <v>44.527419352086703</v>
      </c>
      <c r="AD83" s="40">
        <f t="shared" si="98"/>
        <v>-1.0059890151198569</v>
      </c>
      <c r="AE83" s="40">
        <f t="shared" si="99"/>
        <v>-1.6504736767533168</v>
      </c>
    </row>
    <row r="84" spans="1:31" x14ac:dyDescent="0.2">
      <c r="A84" t="str">
        <f t="shared" si="92"/>
        <v>Skilled trades occupations</v>
      </c>
      <c r="B84" s="11">
        <f t="shared" si="92"/>
        <v>78.152611078913878</v>
      </c>
      <c r="C84" s="11">
        <f t="shared" si="92"/>
        <v>79.958594167512416</v>
      </c>
      <c r="D84" s="11">
        <f t="shared" si="92"/>
        <v>70.569066686024598</v>
      </c>
      <c r="E84" s="11">
        <f t="shared" si="92"/>
        <v>69.385851760704909</v>
      </c>
      <c r="F84" s="11">
        <f t="shared" si="92"/>
        <v>65.959472134897041</v>
      </c>
      <c r="H84" s="40">
        <f t="shared" si="100"/>
        <v>-2.0207352191506378</v>
      </c>
      <c r="I84" s="40">
        <f t="shared" si="93"/>
        <v>-0.44933017583282941</v>
      </c>
      <c r="L84" t="str">
        <f t="shared" si="94"/>
        <v>Skilled trades occupations</v>
      </c>
      <c r="M84" s="11">
        <f t="shared" si="94"/>
        <v>69.713841949379571</v>
      </c>
      <c r="N84" s="11">
        <f t="shared" si="94"/>
        <v>72.446101210750456</v>
      </c>
      <c r="O84" s="11">
        <f t="shared" si="94"/>
        <v>62.544067402758138</v>
      </c>
      <c r="P84" s="11">
        <f t="shared" si="94"/>
        <v>60.826844583437811</v>
      </c>
      <c r="Q84" s="11">
        <f t="shared" si="94"/>
        <v>56.810711596048819</v>
      </c>
      <c r="S84" s="40">
        <f t="shared" si="95"/>
        <v>-2.1471631666683311</v>
      </c>
      <c r="T84" s="40">
        <f t="shared" si="96"/>
        <v>-0.638926755884206</v>
      </c>
      <c r="W84" t="str">
        <f t="shared" si="97"/>
        <v>Skilled trades occupations</v>
      </c>
      <c r="X84" s="11">
        <f t="shared" si="97"/>
        <v>8.4387691295343732</v>
      </c>
      <c r="Y84" s="11">
        <f t="shared" si="97"/>
        <v>7.5124929567619709</v>
      </c>
      <c r="Z84" s="11">
        <f t="shared" si="97"/>
        <v>8.0249992832664532</v>
      </c>
      <c r="AA84" s="11">
        <f t="shared" si="97"/>
        <v>8.5590071772671301</v>
      </c>
      <c r="AB84" s="11">
        <f t="shared" si="97"/>
        <v>9.1487605388482223</v>
      </c>
      <c r="AD84" s="40">
        <f t="shared" si="98"/>
        <v>-1.0004593840529208</v>
      </c>
      <c r="AE84" s="40">
        <f t="shared" si="99"/>
        <v>0.87754020666879207</v>
      </c>
    </row>
    <row r="85" spans="1:31" x14ac:dyDescent="0.2">
      <c r="A85" t="str">
        <f t="shared" si="92"/>
        <v>Caring, leisure and other service occupations</v>
      </c>
      <c r="B85" s="11">
        <f t="shared" si="92"/>
        <v>77.13086739114064</v>
      </c>
      <c r="C85" s="11">
        <f t="shared" si="92"/>
        <v>77.017923377916119</v>
      </c>
      <c r="D85" s="11">
        <f t="shared" si="92"/>
        <v>74.462862929400075</v>
      </c>
      <c r="E85" s="11">
        <f t="shared" si="92"/>
        <v>81.342029478730282</v>
      </c>
      <c r="F85" s="11">
        <f t="shared" si="92"/>
        <v>90.24800163687118</v>
      </c>
      <c r="H85" s="40">
        <f t="shared" si="100"/>
        <v>-0.70158807431790482</v>
      </c>
      <c r="I85" s="40">
        <f t="shared" si="93"/>
        <v>1.2899890731664865</v>
      </c>
      <c r="L85" t="str">
        <f t="shared" si="94"/>
        <v>Caring, leisure and other service occupations</v>
      </c>
      <c r="M85" s="11">
        <f t="shared" si="94"/>
        <v>13.708891001203607</v>
      </c>
      <c r="N85" s="11">
        <f t="shared" si="94"/>
        <v>14.093359598831933</v>
      </c>
      <c r="O85" s="11">
        <f t="shared" si="94"/>
        <v>13.267439339843065</v>
      </c>
      <c r="P85" s="11">
        <f t="shared" si="94"/>
        <v>15.183998222098104</v>
      </c>
      <c r="Q85" s="11">
        <f t="shared" si="94"/>
        <v>17.417128301254888</v>
      </c>
      <c r="S85" s="40">
        <f t="shared" si="95"/>
        <v>-0.65249667296465308</v>
      </c>
      <c r="T85" s="40">
        <f t="shared" si="96"/>
        <v>1.8308329090302333</v>
      </c>
      <c r="W85" t="str">
        <f t="shared" si="97"/>
        <v>Caring, leisure and other service occupations</v>
      </c>
      <c r="X85" s="11">
        <f t="shared" si="97"/>
        <v>63.421976389936972</v>
      </c>
      <c r="Y85" s="11">
        <f t="shared" si="97"/>
        <v>62.924563779084174</v>
      </c>
      <c r="Z85" s="11">
        <f t="shared" si="97"/>
        <v>61.195423589556995</v>
      </c>
      <c r="AA85" s="11">
        <f t="shared" si="97"/>
        <v>66.158031256632256</v>
      </c>
      <c r="AB85" s="11">
        <f t="shared" si="97"/>
        <v>72.830873335616218</v>
      </c>
      <c r="AD85" s="40">
        <f>IF(Z$6-X$6 &lt;&gt; 0,(EXP(LN(Z13/X13)/(Z$6-X$6))-1)*100,0)</f>
        <v>-0.71221212974728054</v>
      </c>
      <c r="AE85" s="40">
        <f t="shared" si="99"/>
        <v>1.167209617218079</v>
      </c>
    </row>
    <row r="86" spans="1:31" x14ac:dyDescent="0.2">
      <c r="A86" t="str">
        <f t="shared" si="92"/>
        <v>Sales and customer service occupations</v>
      </c>
      <c r="B86" s="11">
        <f t="shared" si="92"/>
        <v>68.672193853812018</v>
      </c>
      <c r="C86" s="11">
        <f t="shared" si="92"/>
        <v>71.278660667516291</v>
      </c>
      <c r="D86" s="11">
        <f t="shared" si="92"/>
        <v>68.599548208537016</v>
      </c>
      <c r="E86" s="11">
        <f t="shared" si="92"/>
        <v>69.34066414839765</v>
      </c>
      <c r="F86" s="11">
        <f t="shared" si="92"/>
        <v>69.778551285077938</v>
      </c>
      <c r="H86" s="40">
        <f t="shared" si="100"/>
        <v>-2.1166181047649335E-2</v>
      </c>
      <c r="I86" s="40">
        <f t="shared" si="93"/>
        <v>0.11366939165480261</v>
      </c>
      <c r="L86" t="str">
        <f t="shared" si="94"/>
        <v>Sales and customer service occupations</v>
      </c>
      <c r="M86" s="11">
        <f t="shared" si="94"/>
        <v>26.052064991904793</v>
      </c>
      <c r="N86" s="11">
        <f t="shared" si="94"/>
        <v>26.480017294679353</v>
      </c>
      <c r="O86" s="11">
        <f t="shared" si="94"/>
        <v>25.969292874381388</v>
      </c>
      <c r="P86" s="11">
        <f t="shared" si="94"/>
        <v>27.104741536921654</v>
      </c>
      <c r="Q86" s="11">
        <f t="shared" si="94"/>
        <v>28.138883848502353</v>
      </c>
      <c r="S86" s="40">
        <f t="shared" si="95"/>
        <v>-6.3624523672212163E-2</v>
      </c>
      <c r="T86" s="40">
        <f t="shared" si="96"/>
        <v>0.5363505029459148</v>
      </c>
      <c r="W86" t="str">
        <f t="shared" si="97"/>
        <v>Sales and customer service occupations</v>
      </c>
      <c r="X86" s="11">
        <f t="shared" si="97"/>
        <v>42.620128861907219</v>
      </c>
      <c r="Y86" s="11">
        <f t="shared" si="97"/>
        <v>44.798643372836956</v>
      </c>
      <c r="Z86" s="11">
        <f t="shared" si="97"/>
        <v>42.630255334155592</v>
      </c>
      <c r="AA86" s="11">
        <f t="shared" si="97"/>
        <v>42.235922611476042</v>
      </c>
      <c r="AB86" s="11">
        <f t="shared" si="97"/>
        <v>41.639667436575586</v>
      </c>
      <c r="AD86" s="40">
        <f t="shared" si="98"/>
        <v>4.7515154189881059E-3</v>
      </c>
      <c r="AE86" s="40">
        <f t="shared" si="99"/>
        <v>-0.15661698219567866</v>
      </c>
    </row>
    <row r="87" spans="1:31" x14ac:dyDescent="0.2">
      <c r="A87" t="str">
        <f t="shared" si="92"/>
        <v>Process, plant and machine operatives</v>
      </c>
      <c r="B87" s="11">
        <f t="shared" si="92"/>
        <v>50.018614995153968</v>
      </c>
      <c r="C87" s="11">
        <f t="shared" si="92"/>
        <v>54.427747627796066</v>
      </c>
      <c r="D87" s="11">
        <f t="shared" si="92"/>
        <v>47.933970560852643</v>
      </c>
      <c r="E87" s="11">
        <f t="shared" si="92"/>
        <v>52.159110405646345</v>
      </c>
      <c r="F87" s="11">
        <f t="shared" si="92"/>
        <v>50.610187706064664</v>
      </c>
      <c r="H87" s="40">
        <f t="shared" si="100"/>
        <v>-0.84780143077546333</v>
      </c>
      <c r="I87" s="40">
        <f t="shared" si="93"/>
        <v>0.36284632270575656</v>
      </c>
      <c r="L87" t="str">
        <f t="shared" si="94"/>
        <v>Process, plant and machine operatives</v>
      </c>
      <c r="M87" s="11">
        <f t="shared" si="94"/>
        <v>43.50870718617513</v>
      </c>
      <c r="N87" s="11">
        <f t="shared" si="94"/>
        <v>47.754854941026508</v>
      </c>
      <c r="O87" s="11">
        <f t="shared" si="94"/>
        <v>42.154926953636377</v>
      </c>
      <c r="P87" s="11">
        <f t="shared" si="94"/>
        <v>45.109272354017804</v>
      </c>
      <c r="Q87" s="11">
        <f t="shared" si="94"/>
        <v>43.878986158844683</v>
      </c>
      <c r="S87" s="40">
        <f t="shared" si="95"/>
        <v>-0.63019617547829254</v>
      </c>
      <c r="T87" s="40">
        <f t="shared" si="96"/>
        <v>0.26758377945479417</v>
      </c>
      <c r="W87" t="str">
        <f t="shared" si="97"/>
        <v>Process, plant and machine operatives</v>
      </c>
      <c r="X87" s="11">
        <f t="shared" si="97"/>
        <v>6.5099078089788165</v>
      </c>
      <c r="Y87" s="11">
        <f t="shared" si="97"/>
        <v>6.6728926867695595</v>
      </c>
      <c r="Z87" s="11">
        <f t="shared" si="97"/>
        <v>5.779043607216277</v>
      </c>
      <c r="AA87" s="11">
        <f t="shared" si="97"/>
        <v>7.0498380516285266</v>
      </c>
      <c r="AB87" s="11">
        <f t="shared" si="97"/>
        <v>6.7312015472200262</v>
      </c>
      <c r="AD87" s="40">
        <f t="shared" si="98"/>
        <v>-2.3536022075331564</v>
      </c>
      <c r="AE87" s="40">
        <f t="shared" si="99"/>
        <v>1.0219564047325047</v>
      </c>
    </row>
    <row r="88" spans="1:31" x14ac:dyDescent="0.2">
      <c r="A88" t="str">
        <f t="shared" si="92"/>
        <v>Elementary occupations</v>
      </c>
      <c r="B88" s="11">
        <f t="shared" si="92"/>
        <v>81.178265199684063</v>
      </c>
      <c r="C88" s="11">
        <f t="shared" si="92"/>
        <v>80.550403866582855</v>
      </c>
      <c r="D88" s="11">
        <f t="shared" si="92"/>
        <v>71.225344022760851</v>
      </c>
      <c r="E88" s="11">
        <f t="shared" si="92"/>
        <v>71.396590822999684</v>
      </c>
      <c r="F88" s="11">
        <f t="shared" si="92"/>
        <v>68.491765364420559</v>
      </c>
      <c r="H88" s="40">
        <f t="shared" si="100"/>
        <v>-2.5820563757280368</v>
      </c>
      <c r="I88" s="40">
        <f t="shared" si="93"/>
        <v>-0.26056118899639991</v>
      </c>
      <c r="L88" t="str">
        <f t="shared" si="94"/>
        <v>Elementary occupations</v>
      </c>
      <c r="M88" s="11">
        <f t="shared" si="94"/>
        <v>44.058397761298814</v>
      </c>
      <c r="N88" s="11">
        <f t="shared" si="94"/>
        <v>43.342228743611244</v>
      </c>
      <c r="O88" s="11">
        <f t="shared" si="94"/>
        <v>38.563159002031099</v>
      </c>
      <c r="P88" s="11">
        <f t="shared" si="94"/>
        <v>39.338711313413839</v>
      </c>
      <c r="Q88" s="11">
        <f t="shared" si="94"/>
        <v>37.365767229210938</v>
      </c>
      <c r="S88" s="40">
        <f t="shared" si="95"/>
        <v>-2.6291904641136177</v>
      </c>
      <c r="T88" s="40">
        <f t="shared" si="96"/>
        <v>-0.21006186178446073</v>
      </c>
      <c r="W88" t="str">
        <f t="shared" si="97"/>
        <v>Elementary occupations</v>
      </c>
      <c r="X88" s="11">
        <f t="shared" si="97"/>
        <v>37.119867438385342</v>
      </c>
      <c r="Y88" s="11">
        <f t="shared" si="97"/>
        <v>37.208175122971532</v>
      </c>
      <c r="Z88" s="11">
        <f t="shared" si="97"/>
        <v>32.662185020729851</v>
      </c>
      <c r="AA88" s="11">
        <f t="shared" si="97"/>
        <v>32.057879509585888</v>
      </c>
      <c r="AB88" s="11">
        <f t="shared" si="97"/>
        <v>31.125998135209635</v>
      </c>
      <c r="AD88" s="40">
        <f t="shared" si="98"/>
        <v>-2.5262300059218479</v>
      </c>
      <c r="AE88" s="40">
        <f t="shared" si="99"/>
        <v>-0.32064858402892638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707.00700000000029</v>
      </c>
      <c r="C90" s="34">
        <f t="shared" si="101"/>
        <v>738.29900000000021</v>
      </c>
      <c r="D90" s="34">
        <f t="shared" si="101"/>
        <v>722.01099999999974</v>
      </c>
      <c r="E90" s="34">
        <f t="shared" si="101"/>
        <v>741.00699999999995</v>
      </c>
      <c r="F90" s="34">
        <f t="shared" si="101"/>
        <v>772.74899999999968</v>
      </c>
      <c r="H90" s="43">
        <f>IF(D$6-B$6 &lt;&gt; 0,(EXP(LN(D18/B18)/(D$6-B$6))-1)*100,0)</f>
        <v>0.42087936780843549</v>
      </c>
      <c r="I90" s="43">
        <f>F56</f>
        <v>0.45378592205260748</v>
      </c>
      <c r="L90" s="24" t="str">
        <f t="shared" ref="L90:Q90" si="102">L18</f>
        <v>All occupations</v>
      </c>
      <c r="M90" s="34">
        <f t="shared" si="102"/>
        <v>370.91261595299443</v>
      </c>
      <c r="N90" s="34">
        <f t="shared" si="102"/>
        <v>389.29666285783367</v>
      </c>
      <c r="O90" s="34">
        <f t="shared" si="102"/>
        <v>375.1268598654521</v>
      </c>
      <c r="P90" s="34">
        <f t="shared" si="102"/>
        <v>380.58363657208719</v>
      </c>
      <c r="Q90" s="34">
        <f t="shared" si="102"/>
        <v>390.75344291251895</v>
      </c>
      <c r="S90" s="43">
        <f>IF(O$6-M$6 &lt;&gt; 0,(EXP(LN(O18/M18)/(O$6-M$6))-1)*100,0)</f>
        <v>0.22621073904121047</v>
      </c>
      <c r="T90" s="43">
        <f>Q56</f>
        <v>0.27245394005286361</v>
      </c>
      <c r="W90" s="24" t="str">
        <f t="shared" ref="W90:AB90" si="103">W18</f>
        <v>All occupations</v>
      </c>
      <c r="X90" s="34">
        <f t="shared" si="103"/>
        <v>336.09438404700586</v>
      </c>
      <c r="Y90" s="34">
        <f t="shared" si="103"/>
        <v>349.00233714216665</v>
      </c>
      <c r="Z90" s="34">
        <f t="shared" si="103"/>
        <v>346.88414013454775</v>
      </c>
      <c r="AA90" s="34">
        <f t="shared" si="103"/>
        <v>360.42336342791305</v>
      </c>
      <c r="AB90" s="34">
        <f t="shared" si="103"/>
        <v>381.99555708748085</v>
      </c>
      <c r="AD90" s="43">
        <f>IF(Z$6-X$6 &lt;&gt; 0,(EXP(LN(Z18/X18)/(Z$6-X$6))-1)*100,0)</f>
        <v>0.63397735631158803</v>
      </c>
      <c r="AE90" s="43">
        <f>AB56</f>
        <v>0.64485793843045425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Lancashire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Lancashire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Lancashire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37.777511788277842</v>
      </c>
      <c r="C8" s="11">
        <v>44.025420086186067</v>
      </c>
      <c r="D8" s="11">
        <v>45.006138670024988</v>
      </c>
      <c r="E8" s="11">
        <v>41.790911740828413</v>
      </c>
      <c r="F8" s="11">
        <v>45.926757710184496</v>
      </c>
      <c r="G8" s="10"/>
      <c r="H8" s="11">
        <f>F8-D8</f>
        <v>0.92061904015950802</v>
      </c>
      <c r="I8" s="11">
        <f>'RD T1'!E7</f>
        <v>22.061133429114324</v>
      </c>
      <c r="J8" s="11">
        <f>SUM(H8:I8)</f>
        <v>22.981752469273832</v>
      </c>
      <c r="L8" s="10" t="str">
        <f>name!D4</f>
        <v>11 Corporate managers and directors</v>
      </c>
      <c r="M8" s="11">
        <v>27.170551049700318</v>
      </c>
      <c r="N8" s="11">
        <v>30.178748133943003</v>
      </c>
      <c r="O8" s="11">
        <v>30.609419082585436</v>
      </c>
      <c r="P8" s="11">
        <v>27.282982128052243</v>
      </c>
      <c r="Q8" s="11">
        <v>28.540790685932969</v>
      </c>
      <c r="R8" s="10"/>
      <c r="S8" s="11">
        <f>Q8-O8</f>
        <v>-2.0686283966524677</v>
      </c>
      <c r="T8" s="11">
        <f>'RD T1'!T7</f>
        <v>13.006130220677383</v>
      </c>
      <c r="U8" s="11">
        <f>SUM(S8:T8)</f>
        <v>10.937501824024915</v>
      </c>
      <c r="W8" s="10" t="str">
        <f>name!D4</f>
        <v>11 Corporate managers and directors</v>
      </c>
      <c r="X8" s="11">
        <v>10.606960738577511</v>
      </c>
      <c r="Y8" s="11">
        <v>13.846671952243081</v>
      </c>
      <c r="Z8" s="11">
        <v>14.396719587439485</v>
      </c>
      <c r="AA8" s="11">
        <v>14.507929612776227</v>
      </c>
      <c r="AB8" s="11">
        <v>17.385967024251499</v>
      </c>
      <c r="AC8" s="10"/>
      <c r="AD8" s="11">
        <f>AB8-Z8</f>
        <v>2.9892474368120148</v>
      </c>
      <c r="AE8" s="11">
        <f>'RD T1'!T36</f>
        <v>9.0550032084369487</v>
      </c>
      <c r="AF8" s="11">
        <f>SUM(AD8:AE8)</f>
        <v>12.044250645248963</v>
      </c>
    </row>
    <row r="9" spans="1:32" x14ac:dyDescent="0.2">
      <c r="A9" s="10" t="str">
        <f>name!D5</f>
        <v>12 Other managers and proprietors</v>
      </c>
      <c r="B9" s="11">
        <v>20.303741623259715</v>
      </c>
      <c r="C9" s="11">
        <v>20.548915524344459</v>
      </c>
      <c r="D9" s="11">
        <v>21.677102278975863</v>
      </c>
      <c r="E9" s="11">
        <v>26.546285881210068</v>
      </c>
      <c r="F9" s="11">
        <v>30.971011697661478</v>
      </c>
      <c r="H9" s="11">
        <f t="shared" ref="H9:H32" si="2">F9-D9</f>
        <v>9.2939094186856153</v>
      </c>
      <c r="I9" s="11">
        <f>'RD T1'!E8</f>
        <v>15.323780243941611</v>
      </c>
      <c r="J9" s="11">
        <f>SUM(H9:I9)</f>
        <v>24.617689662627228</v>
      </c>
      <c r="L9" s="10" t="str">
        <f>name!D5</f>
        <v>12 Other managers and proprietors</v>
      </c>
      <c r="M9" s="11">
        <v>12.350224328526576</v>
      </c>
      <c r="N9" s="11">
        <v>12.293412693954346</v>
      </c>
      <c r="O9" s="11">
        <v>12.660382504875024</v>
      </c>
      <c r="P9" s="11">
        <v>15.903752916338918</v>
      </c>
      <c r="Q9" s="11">
        <v>18.337693725277202</v>
      </c>
      <c r="S9" s="11">
        <f t="shared" ref="S9:S32" si="3">Q9-O9</f>
        <v>5.6773112204021778</v>
      </c>
      <c r="T9" s="11">
        <f>'RD T1'!T8</f>
        <v>8.1802036785620729</v>
      </c>
      <c r="U9" s="11">
        <f>SUM(S9:T9)</f>
        <v>13.857514898964251</v>
      </c>
      <c r="W9" s="10" t="str">
        <f>name!D5</f>
        <v>12 Other managers and proprietors</v>
      </c>
      <c r="X9" s="11">
        <v>7.9535172947331505</v>
      </c>
      <c r="Y9" s="11">
        <v>8.2555028303901299</v>
      </c>
      <c r="Z9" s="11">
        <v>9.016719774100844</v>
      </c>
      <c r="AA9" s="11">
        <v>10.642532964871158</v>
      </c>
      <c r="AB9" s="11">
        <v>12.633317972384322</v>
      </c>
      <c r="AD9" s="11">
        <f t="shared" ref="AD9:AD32" si="4">AB9-Z9</f>
        <v>3.6165981982834783</v>
      </c>
      <c r="AE9" s="11">
        <f>'RD T1'!T37</f>
        <v>7.1435765653795364</v>
      </c>
      <c r="AF9" s="11">
        <f>SUM(AD9:AE9)</f>
        <v>10.760174763663015</v>
      </c>
    </row>
    <row r="10" spans="1:32" x14ac:dyDescent="0.2">
      <c r="A10" s="10" t="str">
        <f>name!D6</f>
        <v>21 Science, research, engineering and technology professionals</v>
      </c>
      <c r="B10" s="11">
        <v>35.035856689125062</v>
      </c>
      <c r="C10" s="11">
        <v>38.696770508103064</v>
      </c>
      <c r="D10" s="11">
        <v>39.884063073013927</v>
      </c>
      <c r="E10" s="11">
        <v>41.63068642270126</v>
      </c>
      <c r="F10" s="11">
        <v>45.891451378666247</v>
      </c>
      <c r="G10" s="11"/>
      <c r="H10" s="11">
        <f t="shared" si="2"/>
        <v>6.0073883056523201</v>
      </c>
      <c r="I10" s="11">
        <f>'RD T1'!E9</f>
        <v>15.765805925535007</v>
      </c>
      <c r="J10" s="11">
        <f t="shared" ref="J10:J32" si="5">SUM(H10:I10)</f>
        <v>21.773194231187325</v>
      </c>
      <c r="L10" s="10" t="str">
        <f>name!D6</f>
        <v>21 Science, research, engineering and technology professionals</v>
      </c>
      <c r="M10" s="11">
        <v>29.029109300668939</v>
      </c>
      <c r="N10" s="11">
        <v>32.407763049703163</v>
      </c>
      <c r="O10" s="11">
        <v>32.072423082460638</v>
      </c>
      <c r="P10" s="11">
        <v>32.363731079120633</v>
      </c>
      <c r="Q10" s="11">
        <v>34.437701112570842</v>
      </c>
      <c r="R10" s="11"/>
      <c r="S10" s="11">
        <f t="shared" si="3"/>
        <v>2.3652780301102041</v>
      </c>
      <c r="T10" s="11">
        <f>'RD T1'!T9</f>
        <v>10.759024241310527</v>
      </c>
      <c r="U10" s="11">
        <f t="shared" ref="U10:U32" si="6">SUM(S10:T10)</f>
        <v>13.124302271420731</v>
      </c>
      <c r="W10" s="10" t="str">
        <f>name!D6</f>
        <v>21 Science, research, engineering and technology professionals</v>
      </c>
      <c r="X10" s="11">
        <v>6.0067473884561311</v>
      </c>
      <c r="Y10" s="11">
        <v>6.2890074583999489</v>
      </c>
      <c r="Z10" s="11">
        <v>7.8116399905533092</v>
      </c>
      <c r="AA10" s="11">
        <v>9.2669553435806815</v>
      </c>
      <c r="AB10" s="11">
        <v>11.453750266095469</v>
      </c>
      <c r="AC10" s="11"/>
      <c r="AD10" s="11">
        <f t="shared" si="4"/>
        <v>3.6421102755421595</v>
      </c>
      <c r="AE10" s="11">
        <f>'RD T1'!T38</f>
        <v>5.0067816842244781</v>
      </c>
      <c r="AF10" s="11">
        <f t="shared" ref="AF10:AF32" si="7">SUM(AD10:AE10)</f>
        <v>8.6488919597666367</v>
      </c>
    </row>
    <row r="11" spans="1:32" x14ac:dyDescent="0.2">
      <c r="A11" s="10" t="str">
        <f>name!D7</f>
        <v>22 Health professionals</v>
      </c>
      <c r="B11" s="11">
        <v>30.969309810118482</v>
      </c>
      <c r="C11" s="11">
        <v>34.510207840211621</v>
      </c>
      <c r="D11" s="11">
        <v>34.976585544895286</v>
      </c>
      <c r="E11" s="11">
        <v>38.279988085031007</v>
      </c>
      <c r="F11" s="11">
        <v>43.213083769793819</v>
      </c>
      <c r="G11" s="11"/>
      <c r="H11" s="11">
        <f t="shared" si="2"/>
        <v>8.2364982248985328</v>
      </c>
      <c r="I11" s="11">
        <f>'RD T1'!E10</f>
        <v>20.670342291838892</v>
      </c>
      <c r="J11" s="11">
        <f t="shared" si="5"/>
        <v>28.906840516737425</v>
      </c>
      <c r="L11" s="10" t="str">
        <f>name!D7</f>
        <v>22 Health professionals</v>
      </c>
      <c r="M11" s="11">
        <v>8.4348767367888282</v>
      </c>
      <c r="N11" s="11">
        <v>9.0541723050600638</v>
      </c>
      <c r="O11" s="11">
        <v>9.463327188754171</v>
      </c>
      <c r="P11" s="11">
        <v>10.115005005876689</v>
      </c>
      <c r="Q11" s="11">
        <v>11.159310716340855</v>
      </c>
      <c r="R11" s="11"/>
      <c r="S11" s="11">
        <f t="shared" si="3"/>
        <v>1.6959835275866837</v>
      </c>
      <c r="T11" s="11">
        <f>'RD T1'!T10</f>
        <v>3.8912238881597823</v>
      </c>
      <c r="U11" s="11">
        <f t="shared" si="6"/>
        <v>5.587207415746466</v>
      </c>
      <c r="W11" s="10" t="str">
        <f>name!D7</f>
        <v>22 Health professionals</v>
      </c>
      <c r="X11" s="11">
        <v>22.534433073329645</v>
      </c>
      <c r="Y11" s="11">
        <v>25.456035535151486</v>
      </c>
      <c r="Z11" s="11">
        <v>25.513258356141094</v>
      </c>
      <c r="AA11" s="11">
        <v>28.164983079154236</v>
      </c>
      <c r="AB11" s="11">
        <v>32.053773053453021</v>
      </c>
      <c r="AC11" s="11"/>
      <c r="AD11" s="11">
        <f t="shared" si="4"/>
        <v>6.5405146973119273</v>
      </c>
      <c r="AE11" s="11">
        <f>'RD T1'!T39</f>
        <v>16.77911840367911</v>
      </c>
      <c r="AF11" s="11">
        <f t="shared" si="7"/>
        <v>23.319633100991037</v>
      </c>
    </row>
    <row r="12" spans="1:32" x14ac:dyDescent="0.2">
      <c r="A12" s="10" t="str">
        <f>name!D8</f>
        <v>23 Teaching and other educational professionals</v>
      </c>
      <c r="B12" s="11">
        <v>36.303133527291415</v>
      </c>
      <c r="C12" s="11">
        <v>37.398546866713396</v>
      </c>
      <c r="D12" s="11">
        <v>39.634053035345296</v>
      </c>
      <c r="E12" s="11">
        <v>43.221195182760262</v>
      </c>
      <c r="F12" s="11">
        <v>49.114224773960522</v>
      </c>
      <c r="G12" s="11"/>
      <c r="H12" s="11">
        <f t="shared" si="2"/>
        <v>9.4801717386152262</v>
      </c>
      <c r="I12" s="11">
        <f>'RD T1'!E11</f>
        <v>22.463313522987679</v>
      </c>
      <c r="J12" s="11">
        <f t="shared" si="5"/>
        <v>31.943485261602905</v>
      </c>
      <c r="L12" s="10" t="str">
        <f>name!D8</f>
        <v>23 Teaching and other educational professionals</v>
      </c>
      <c r="M12" s="11">
        <v>12.30311057091426</v>
      </c>
      <c r="N12" s="11">
        <v>12.709230101448663</v>
      </c>
      <c r="O12" s="11">
        <v>13.515110411728047</v>
      </c>
      <c r="P12" s="11">
        <v>15.099935507562689</v>
      </c>
      <c r="Q12" s="11">
        <v>16.650792960461608</v>
      </c>
      <c r="R12" s="11"/>
      <c r="S12" s="11">
        <f t="shared" si="3"/>
        <v>3.1356825487335609</v>
      </c>
      <c r="T12" s="11">
        <f>'RD T1'!T11</f>
        <v>6.5689889203348333</v>
      </c>
      <c r="U12" s="11">
        <f t="shared" si="6"/>
        <v>9.7046714690683942</v>
      </c>
      <c r="W12" s="10" t="str">
        <f>name!D8</f>
        <v>23 Teaching and other educational professionals</v>
      </c>
      <c r="X12" s="11">
        <v>24.00002295637718</v>
      </c>
      <c r="Y12" s="11">
        <v>24.68931676526481</v>
      </c>
      <c r="Z12" s="11">
        <v>26.118942623617279</v>
      </c>
      <c r="AA12" s="11">
        <v>28.121259675197596</v>
      </c>
      <c r="AB12" s="11">
        <v>32.46343181349885</v>
      </c>
      <c r="AC12" s="11"/>
      <c r="AD12" s="11">
        <f t="shared" si="4"/>
        <v>6.3444891898815712</v>
      </c>
      <c r="AE12" s="11">
        <f>'RD T1'!T40</f>
        <v>15.894324602652848</v>
      </c>
      <c r="AF12" s="11">
        <f t="shared" si="7"/>
        <v>22.238813792534419</v>
      </c>
    </row>
    <row r="13" spans="1:32" x14ac:dyDescent="0.2">
      <c r="A13" s="10" t="str">
        <f>name!D9</f>
        <v>24 Business, media and public service professionals</v>
      </c>
      <c r="B13" s="11">
        <v>31.099210709610485</v>
      </c>
      <c r="C13" s="11">
        <v>35.592390831363716</v>
      </c>
      <c r="D13" s="11">
        <v>38.948216775122042</v>
      </c>
      <c r="E13" s="11">
        <v>43.434540373115546</v>
      </c>
      <c r="F13" s="11">
        <v>49.289916983441699</v>
      </c>
      <c r="G13" s="11"/>
      <c r="H13" s="11">
        <f t="shared" si="2"/>
        <v>10.341700208319658</v>
      </c>
      <c r="I13" s="11">
        <f>'RD T1'!E12</f>
        <v>21.387810884113069</v>
      </c>
      <c r="J13" s="11">
        <f t="shared" si="5"/>
        <v>31.729511092432727</v>
      </c>
      <c r="L13" s="10" t="str">
        <f>name!D9</f>
        <v>24 Business, media and public service professionals</v>
      </c>
      <c r="M13" s="11">
        <v>18.663882445569079</v>
      </c>
      <c r="N13" s="11">
        <v>20.491939812161075</v>
      </c>
      <c r="O13" s="11">
        <v>21.990074270460003</v>
      </c>
      <c r="P13" s="11">
        <v>24.4128963086672</v>
      </c>
      <c r="Q13" s="11">
        <v>26.393184735534962</v>
      </c>
      <c r="R13" s="11"/>
      <c r="S13" s="11">
        <f t="shared" si="3"/>
        <v>4.4031104650749597</v>
      </c>
      <c r="T13" s="11">
        <f>'RD T1'!T12</f>
        <v>10.419142847951916</v>
      </c>
      <c r="U13" s="11">
        <f t="shared" si="6"/>
        <v>14.822253313026875</v>
      </c>
      <c r="W13" s="10" t="str">
        <f>name!D9</f>
        <v>24 Business, media and public service professionals</v>
      </c>
      <c r="X13" s="11">
        <v>12.435328264041404</v>
      </c>
      <c r="Y13" s="11">
        <v>15.100451019202646</v>
      </c>
      <c r="Z13" s="11">
        <v>16.958142504662064</v>
      </c>
      <c r="AA13" s="11">
        <v>19.021644064448314</v>
      </c>
      <c r="AB13" s="11">
        <v>22.896732247906815</v>
      </c>
      <c r="AC13" s="11"/>
      <c r="AD13" s="11">
        <f t="shared" si="4"/>
        <v>5.9385897432447514</v>
      </c>
      <c r="AE13" s="11">
        <f>'RD T1'!T41</f>
        <v>10.968668036161153</v>
      </c>
      <c r="AF13" s="11">
        <f t="shared" si="7"/>
        <v>16.907257779405903</v>
      </c>
    </row>
    <row r="14" spans="1:32" x14ac:dyDescent="0.2">
      <c r="A14" s="10" t="str">
        <f>name!D10</f>
        <v>31 Science, engineering and technology associate professionals</v>
      </c>
      <c r="B14" s="11">
        <v>12.108665110477475</v>
      </c>
      <c r="C14" s="11">
        <v>13.864104282817944</v>
      </c>
      <c r="D14" s="11">
        <v>14.985668020147742</v>
      </c>
      <c r="E14" s="11">
        <v>12.980203702159496</v>
      </c>
      <c r="F14" s="11">
        <v>13.705747273213634</v>
      </c>
      <c r="G14" s="11"/>
      <c r="H14" s="11">
        <f t="shared" si="2"/>
        <v>-1.2799207469341081</v>
      </c>
      <c r="I14" s="11">
        <f>'RD T1'!E13</f>
        <v>5.3857130572348106</v>
      </c>
      <c r="J14" s="11">
        <f t="shared" si="5"/>
        <v>4.1057923103007026</v>
      </c>
      <c r="L14" s="10" t="str">
        <f>name!D10</f>
        <v>31 Science, engineering and technology associate professionals</v>
      </c>
      <c r="M14" s="11">
        <v>9.2232050261472178</v>
      </c>
      <c r="N14" s="11">
        <v>10.920743345418416</v>
      </c>
      <c r="O14" s="11">
        <v>11.382830123094935</v>
      </c>
      <c r="P14" s="11">
        <v>9.2153421969839044</v>
      </c>
      <c r="Q14" s="11">
        <v>9.2440993344337468</v>
      </c>
      <c r="R14" s="11"/>
      <c r="S14" s="11">
        <f t="shared" si="3"/>
        <v>-2.1387307886611886</v>
      </c>
      <c r="T14" s="11">
        <f>'RD T1'!T13</f>
        <v>3.4064579499694876</v>
      </c>
      <c r="U14" s="11">
        <f t="shared" si="6"/>
        <v>1.267727161308299</v>
      </c>
      <c r="W14" s="10" t="str">
        <f>name!D10</f>
        <v>31 Science, engineering and technology associate professionals</v>
      </c>
      <c r="X14" s="11">
        <v>2.885460084330254</v>
      </c>
      <c r="Y14" s="11">
        <v>2.9433609373995195</v>
      </c>
      <c r="Z14" s="11">
        <v>3.6028378970528037</v>
      </c>
      <c r="AA14" s="11">
        <v>3.7648615051755869</v>
      </c>
      <c r="AB14" s="11">
        <v>4.4616479387798984</v>
      </c>
      <c r="AC14" s="11"/>
      <c r="AD14" s="11">
        <f t="shared" si="4"/>
        <v>0.85881004172709474</v>
      </c>
      <c r="AE14" s="11">
        <f>'RD T1'!T42</f>
        <v>1.9792551072653224</v>
      </c>
      <c r="AF14" s="11">
        <f t="shared" si="7"/>
        <v>2.8380651489924169</v>
      </c>
    </row>
    <row r="15" spans="1:32" x14ac:dyDescent="0.2">
      <c r="A15" s="10" t="str">
        <f>name!D11</f>
        <v>32 Health and social care associate professionals</v>
      </c>
      <c r="B15" s="11">
        <v>14.113408297183124</v>
      </c>
      <c r="C15" s="11">
        <v>15.443945626090038</v>
      </c>
      <c r="D15" s="11">
        <v>16.0328126807822</v>
      </c>
      <c r="E15" s="11">
        <v>16.709462008768519</v>
      </c>
      <c r="F15" s="11">
        <v>19.071667082340007</v>
      </c>
      <c r="G15" s="11"/>
      <c r="H15" s="11">
        <f t="shared" si="2"/>
        <v>3.0388544015578063</v>
      </c>
      <c r="I15" s="11">
        <f>'RD T1'!E14</f>
        <v>9.8586368047391861</v>
      </c>
      <c r="J15" s="11">
        <f t="shared" si="5"/>
        <v>12.897491206296992</v>
      </c>
      <c r="L15" s="10" t="str">
        <f>name!D11</f>
        <v>32 Health and social care associate professionals</v>
      </c>
      <c r="M15" s="11">
        <v>3.4208861956267373</v>
      </c>
      <c r="N15" s="11">
        <v>3.3958799514656683</v>
      </c>
      <c r="O15" s="11">
        <v>3.5347842776040816</v>
      </c>
      <c r="P15" s="11">
        <v>3.264496278735431</v>
      </c>
      <c r="Q15" s="11">
        <v>3.5279061846426627</v>
      </c>
      <c r="R15" s="11"/>
      <c r="S15" s="11">
        <f t="shared" si="3"/>
        <v>-6.8780929614189468E-3</v>
      </c>
      <c r="T15" s="11">
        <f>'RD T1'!T14</f>
        <v>1.5914945818592479</v>
      </c>
      <c r="U15" s="11">
        <f t="shared" si="6"/>
        <v>1.5846164888978289</v>
      </c>
      <c r="W15" s="10" t="str">
        <f>name!D11</f>
        <v>32 Health and social care associate professionals</v>
      </c>
      <c r="X15" s="11">
        <v>10.692522101556385</v>
      </c>
      <c r="Y15" s="11">
        <v>12.048065674624368</v>
      </c>
      <c r="Z15" s="11">
        <v>12.498028403178116</v>
      </c>
      <c r="AA15" s="11">
        <v>13.444965730033102</v>
      </c>
      <c r="AB15" s="11">
        <v>15.543760897697339</v>
      </c>
      <c r="AC15" s="11"/>
      <c r="AD15" s="11">
        <f t="shared" si="4"/>
        <v>3.045732494519223</v>
      </c>
      <c r="AE15" s="11">
        <f>'RD T1'!T43</f>
        <v>8.2671422228799383</v>
      </c>
      <c r="AF15" s="11">
        <f t="shared" si="7"/>
        <v>11.312874717399161</v>
      </c>
    </row>
    <row r="16" spans="1:32" x14ac:dyDescent="0.2">
      <c r="A16" s="10" t="str">
        <f>name!D12</f>
        <v>33 Protective service occupations</v>
      </c>
      <c r="B16" s="11">
        <v>7.2068260586768806</v>
      </c>
      <c r="C16" s="11">
        <v>7.149224239095286</v>
      </c>
      <c r="D16" s="11">
        <v>7.3592215092718964</v>
      </c>
      <c r="E16" s="11">
        <v>8.3854466053520333</v>
      </c>
      <c r="F16" s="11">
        <v>9.448889485247193</v>
      </c>
      <c r="G16" s="11"/>
      <c r="H16" s="11">
        <f t="shared" si="2"/>
        <v>2.0896679759752965</v>
      </c>
      <c r="I16" s="11">
        <f>'RD T1'!E15</f>
        <v>2.8781526044193768</v>
      </c>
      <c r="J16" s="11">
        <f t="shared" si="5"/>
        <v>4.9678205803946733</v>
      </c>
      <c r="L16" s="10" t="str">
        <f>name!D12</f>
        <v>33 Protective service occupations</v>
      </c>
      <c r="M16" s="11">
        <v>5.8243131946441808</v>
      </c>
      <c r="N16" s="11">
        <v>5.6844191554089498</v>
      </c>
      <c r="O16" s="11">
        <v>5.734046724304835</v>
      </c>
      <c r="P16" s="11">
        <v>6.2793881223884753</v>
      </c>
      <c r="Q16" s="11">
        <v>6.6728752573519463</v>
      </c>
      <c r="R16" s="11"/>
      <c r="S16" s="11">
        <f t="shared" si="3"/>
        <v>0.93882853304711134</v>
      </c>
      <c r="T16" s="11">
        <f>'RD T1'!T15</f>
        <v>1.7729182814868012</v>
      </c>
      <c r="U16" s="11">
        <f t="shared" si="6"/>
        <v>2.7117468145339125</v>
      </c>
      <c r="W16" s="10" t="str">
        <f>name!D12</f>
        <v>33 Protective service occupations</v>
      </c>
      <c r="X16" s="11">
        <v>1.3825128640326929</v>
      </c>
      <c r="Y16" s="11">
        <v>1.4648050836863304</v>
      </c>
      <c r="Z16" s="11">
        <v>1.6251747849670548</v>
      </c>
      <c r="AA16" s="11">
        <v>2.1060584829635673</v>
      </c>
      <c r="AB16" s="11">
        <v>2.7760142278952307</v>
      </c>
      <c r="AC16" s="11"/>
      <c r="AD16" s="11">
        <f t="shared" si="4"/>
        <v>1.1508394429281759</v>
      </c>
      <c r="AE16" s="11">
        <f>'RD T1'!T44</f>
        <v>1.1052343229325754</v>
      </c>
      <c r="AF16" s="11">
        <f t="shared" si="7"/>
        <v>2.2560737658607515</v>
      </c>
    </row>
    <row r="17" spans="1:32" x14ac:dyDescent="0.2">
      <c r="A17" s="10" t="str">
        <f>name!D13</f>
        <v>34 Culture, media and sports occupations</v>
      </c>
      <c r="B17" s="11">
        <v>7.7904605340656845</v>
      </c>
      <c r="C17" s="11">
        <v>8.754594387733043</v>
      </c>
      <c r="D17" s="11">
        <v>8.464577985109953</v>
      </c>
      <c r="E17" s="11">
        <v>7.992758892355476</v>
      </c>
      <c r="F17" s="11">
        <v>9.0099767639803741</v>
      </c>
      <c r="G17" s="11"/>
      <c r="H17" s="11">
        <f t="shared" si="2"/>
        <v>0.5453987788704211</v>
      </c>
      <c r="I17" s="11">
        <f>'RD T1'!E16</f>
        <v>3.8230008240255935</v>
      </c>
      <c r="J17" s="11">
        <f t="shared" si="5"/>
        <v>4.3683996028960141</v>
      </c>
      <c r="L17" s="10" t="str">
        <f>name!D13</f>
        <v>34 Culture, media and sports occupations</v>
      </c>
      <c r="M17" s="11">
        <v>4.3351120241004173</v>
      </c>
      <c r="N17" s="11">
        <v>5.1287033764617131</v>
      </c>
      <c r="O17" s="11">
        <v>4.5671851265093188</v>
      </c>
      <c r="P17" s="11">
        <v>4.2531321140404135</v>
      </c>
      <c r="Q17" s="11">
        <v>4.6075816523365578</v>
      </c>
      <c r="R17" s="11"/>
      <c r="S17" s="11">
        <f t="shared" si="3"/>
        <v>4.039652582723896E-2</v>
      </c>
      <c r="T17" s="11">
        <f>'RD T1'!T16</f>
        <v>1.7672663282622776</v>
      </c>
      <c r="U17" s="11">
        <f t="shared" si="6"/>
        <v>1.8076628540895165</v>
      </c>
      <c r="W17" s="10" t="str">
        <f>name!D13</f>
        <v>34 Culture, media and sports occupations</v>
      </c>
      <c r="X17" s="11">
        <v>3.4553485099652654</v>
      </c>
      <c r="Y17" s="11">
        <v>3.6258910112713352</v>
      </c>
      <c r="Z17" s="11">
        <v>3.8973928586006279</v>
      </c>
      <c r="AA17" s="11">
        <v>3.7396267783150741</v>
      </c>
      <c r="AB17" s="11">
        <v>4.4023951116438118</v>
      </c>
      <c r="AC17" s="11"/>
      <c r="AD17" s="11">
        <f t="shared" si="4"/>
        <v>0.50500225304318391</v>
      </c>
      <c r="AE17" s="11">
        <f>'RD T1'!T45</f>
        <v>2.0557344957633163</v>
      </c>
      <c r="AF17" s="11">
        <f t="shared" si="7"/>
        <v>2.5607367488065003</v>
      </c>
    </row>
    <row r="18" spans="1:32" x14ac:dyDescent="0.2">
      <c r="A18" s="10" t="str">
        <f>name!D14</f>
        <v>35 Business and public service associate professionals</v>
      </c>
      <c r="B18" s="11">
        <v>34.434919596675286</v>
      </c>
      <c r="C18" s="11">
        <v>36.877617626604739</v>
      </c>
      <c r="D18" s="11">
        <v>37.935728753109494</v>
      </c>
      <c r="E18" s="11">
        <v>36.208816832007876</v>
      </c>
      <c r="F18" s="11">
        <v>37.901876763354366</v>
      </c>
      <c r="G18" s="11"/>
      <c r="H18" s="11">
        <f t="shared" si="2"/>
        <v>-3.3851989755127931E-2</v>
      </c>
      <c r="I18" s="11">
        <f>'RD T1'!E17</f>
        <v>16.985616245974075</v>
      </c>
      <c r="J18" s="11">
        <f t="shared" si="5"/>
        <v>16.951764256218947</v>
      </c>
      <c r="L18" s="10" t="str">
        <f>name!D14</f>
        <v>35 Business and public service associate professionals</v>
      </c>
      <c r="M18" s="11">
        <v>18.521250434204344</v>
      </c>
      <c r="N18" s="11">
        <v>19.360470942984961</v>
      </c>
      <c r="O18" s="11">
        <v>19.935931958762662</v>
      </c>
      <c r="P18" s="11">
        <v>18.24022259615478</v>
      </c>
      <c r="Q18" s="11">
        <v>17.981030575036165</v>
      </c>
      <c r="R18" s="11"/>
      <c r="S18" s="11">
        <f t="shared" si="3"/>
        <v>-1.9549013837264972</v>
      </c>
      <c r="T18" s="11">
        <f>'RD T1'!T17</f>
        <v>6.990851329321921</v>
      </c>
      <c r="U18" s="11">
        <f t="shared" si="6"/>
        <v>5.0359499455954237</v>
      </c>
      <c r="W18" s="10" t="str">
        <f>name!D14</f>
        <v>35 Business and public service associate professionals</v>
      </c>
      <c r="X18" s="11">
        <v>15.913669162470892</v>
      </c>
      <c r="Y18" s="11">
        <v>17.51714668361986</v>
      </c>
      <c r="Z18" s="11">
        <v>17.999796794346853</v>
      </c>
      <c r="AA18" s="11">
        <v>17.968594235853097</v>
      </c>
      <c r="AB18" s="11">
        <v>19.92084618831823</v>
      </c>
      <c r="AC18" s="11"/>
      <c r="AD18" s="11">
        <f t="shared" si="4"/>
        <v>1.9210493939713764</v>
      </c>
      <c r="AE18" s="11">
        <f>'RD T1'!T46</f>
        <v>9.9947649166521533</v>
      </c>
      <c r="AF18" s="11">
        <f t="shared" si="7"/>
        <v>11.91581431062353</v>
      </c>
    </row>
    <row r="19" spans="1:32" x14ac:dyDescent="0.2">
      <c r="A19" s="10" t="str">
        <f>name!D15</f>
        <v>41 Administrative occupations</v>
      </c>
      <c r="B19" s="11">
        <v>68.879351713357252</v>
      </c>
      <c r="C19" s="11">
        <v>67.901611265759115</v>
      </c>
      <c r="D19" s="11">
        <v>70.452570164759109</v>
      </c>
      <c r="E19" s="11">
        <v>65.484673857265605</v>
      </c>
      <c r="F19" s="11">
        <v>63.449254683207997</v>
      </c>
      <c r="G19" s="11"/>
      <c r="H19" s="11">
        <f t="shared" si="2"/>
        <v>-7.0033154815511125</v>
      </c>
      <c r="I19" s="11">
        <f>'RD T1'!E18</f>
        <v>31.707662221220723</v>
      </c>
      <c r="J19" s="11">
        <f t="shared" si="5"/>
        <v>24.70434673966961</v>
      </c>
      <c r="L19" s="10" t="str">
        <f>name!D15</f>
        <v>41 Administrative occupations</v>
      </c>
      <c r="M19" s="11">
        <v>23.227631848291185</v>
      </c>
      <c r="N19" s="11">
        <v>22.454076970454985</v>
      </c>
      <c r="O19" s="11">
        <v>26.071633144715147</v>
      </c>
      <c r="P19" s="11">
        <v>25.223979510271697</v>
      </c>
      <c r="Q19" s="11">
        <v>27.895080143906331</v>
      </c>
      <c r="R19" s="11"/>
      <c r="S19" s="11">
        <f t="shared" si="3"/>
        <v>1.8234469991911837</v>
      </c>
      <c r="T19" s="11">
        <f>'RD T1'!T18</f>
        <v>9.8117530911973816</v>
      </c>
      <c r="U19" s="11">
        <f t="shared" si="6"/>
        <v>11.635200090388565</v>
      </c>
      <c r="W19" s="10" t="str">
        <f>name!D15</f>
        <v>41 Administrative occupations</v>
      </c>
      <c r="X19" s="11">
        <v>45.651719865065992</v>
      </c>
      <c r="Y19" s="11">
        <v>45.447534295304152</v>
      </c>
      <c r="Z19" s="11">
        <v>44.380937020044065</v>
      </c>
      <c r="AA19" s="11">
        <v>40.260694346993873</v>
      </c>
      <c r="AB19" s="11">
        <v>35.554174539301641</v>
      </c>
      <c r="AC19" s="11"/>
      <c r="AD19" s="11">
        <f t="shared" si="4"/>
        <v>-8.8267624807424241</v>
      </c>
      <c r="AE19" s="11">
        <f>'RD T1'!T47</f>
        <v>21.895909130023348</v>
      </c>
      <c r="AF19" s="11">
        <f t="shared" si="7"/>
        <v>13.069146649280924</v>
      </c>
    </row>
    <row r="20" spans="1:32" x14ac:dyDescent="0.2">
      <c r="A20" s="10" t="str">
        <f>name!D16</f>
        <v>42 Secretarial and related occupations</v>
      </c>
      <c r="B20" s="11">
        <v>15.832052023177036</v>
      </c>
      <c r="C20" s="11">
        <v>14.302321207653979</v>
      </c>
      <c r="D20" s="11">
        <v>13.863469101866659</v>
      </c>
      <c r="E20" s="11">
        <v>14.717783799965519</v>
      </c>
      <c r="F20" s="11">
        <v>10.66716350761652</v>
      </c>
      <c r="G20" s="11"/>
      <c r="H20" s="11">
        <f t="shared" si="2"/>
        <v>-3.1963055942501395</v>
      </c>
      <c r="I20" s="11">
        <f>'RD T1'!E19</f>
        <v>6.9725084187933426</v>
      </c>
      <c r="J20" s="11">
        <f t="shared" si="5"/>
        <v>3.7762028245432031</v>
      </c>
      <c r="L20" s="10" t="str">
        <f>name!D16</f>
        <v>42 Secretarial and related occupations</v>
      </c>
      <c r="M20" s="11">
        <v>1.3665599078504211</v>
      </c>
      <c r="N20" s="11">
        <v>1.1005412304692153</v>
      </c>
      <c r="O20" s="11">
        <v>1.0908263969477159</v>
      </c>
      <c r="P20" s="11">
        <v>1.365204798004851</v>
      </c>
      <c r="Q20" s="11">
        <v>1.6939186948314584</v>
      </c>
      <c r="R20" s="11"/>
      <c r="S20" s="11">
        <f t="shared" si="3"/>
        <v>0.60309229788374252</v>
      </c>
      <c r="T20" s="11">
        <f>'RD T1'!T19</f>
        <v>0.4859483443501072</v>
      </c>
      <c r="U20" s="11">
        <f t="shared" si="6"/>
        <v>1.0890406422338497</v>
      </c>
      <c r="W20" s="10" t="str">
        <f>name!D16</f>
        <v>42 Secretarial and related occupations</v>
      </c>
      <c r="X20" s="11">
        <v>14.465492115326617</v>
      </c>
      <c r="Y20" s="11">
        <v>13.201779977184771</v>
      </c>
      <c r="Z20" s="11">
        <v>12.772642704918942</v>
      </c>
      <c r="AA20" s="11">
        <v>13.352579001960667</v>
      </c>
      <c r="AB20" s="11">
        <v>8.9732448127850617</v>
      </c>
      <c r="AC20" s="11"/>
      <c r="AD20" s="11">
        <f t="shared" si="4"/>
        <v>-3.7993978921338805</v>
      </c>
      <c r="AE20" s="11">
        <f>'RD T1'!T48</f>
        <v>6.4865600744432363</v>
      </c>
      <c r="AF20" s="11">
        <f t="shared" si="7"/>
        <v>2.6871621823093559</v>
      </c>
    </row>
    <row r="21" spans="1:32" x14ac:dyDescent="0.2">
      <c r="A21" s="10" t="str">
        <f>name!D17</f>
        <v>51 Skilled agricultural and related trades</v>
      </c>
      <c r="B21" s="11">
        <v>7.9354591093374243</v>
      </c>
      <c r="C21" s="11">
        <v>8.4551292700295519</v>
      </c>
      <c r="D21" s="11">
        <v>8.111688206331733</v>
      </c>
      <c r="E21" s="11">
        <v>8.1428471162445124</v>
      </c>
      <c r="F21" s="11">
        <v>8.7867701205435438</v>
      </c>
      <c r="G21" s="11"/>
      <c r="H21" s="11">
        <f t="shared" si="2"/>
        <v>0.67508191421181074</v>
      </c>
      <c r="I21" s="11">
        <f>'RD T1'!E20</f>
        <v>4.6514575094508022</v>
      </c>
      <c r="J21" s="11">
        <f t="shared" si="5"/>
        <v>5.3265394236626129</v>
      </c>
      <c r="L21" s="10" t="str">
        <f>name!D17</f>
        <v>51 Skilled agricultural and related trades</v>
      </c>
      <c r="M21" s="11">
        <v>6.1886905199954763</v>
      </c>
      <c r="N21" s="11">
        <v>7.2432387263108593</v>
      </c>
      <c r="O21" s="11">
        <v>6.6044052074306903</v>
      </c>
      <c r="P21" s="11">
        <v>6.5055044375603392</v>
      </c>
      <c r="Q21" s="11">
        <v>6.9317017049836185</v>
      </c>
      <c r="R21" s="11"/>
      <c r="S21" s="11">
        <f t="shared" si="3"/>
        <v>0.32729649755292822</v>
      </c>
      <c r="T21" s="11">
        <f>'RD T1'!T20</f>
        <v>3.5256772178578486</v>
      </c>
      <c r="U21" s="11">
        <f t="shared" si="6"/>
        <v>3.8529737154107768</v>
      </c>
      <c r="W21" s="10" t="str">
        <f>name!D17</f>
        <v>51 Skilled agricultural and related trades</v>
      </c>
      <c r="X21" s="11">
        <v>1.7467685893419533</v>
      </c>
      <c r="Y21" s="11">
        <v>1.2118905437186926</v>
      </c>
      <c r="Z21" s="11">
        <v>1.507282998901043</v>
      </c>
      <c r="AA21" s="11">
        <v>1.6373426786841754</v>
      </c>
      <c r="AB21" s="11">
        <v>1.8550684155599217</v>
      </c>
      <c r="AC21" s="11"/>
      <c r="AD21" s="11">
        <f t="shared" si="4"/>
        <v>0.34778541665887874</v>
      </c>
      <c r="AE21" s="11">
        <f>'RD T1'!T49</f>
        <v>1.1257802915929545</v>
      </c>
      <c r="AF21" s="11">
        <f t="shared" si="7"/>
        <v>1.4735657082518332</v>
      </c>
    </row>
    <row r="22" spans="1:32" x14ac:dyDescent="0.2">
      <c r="A22" s="10" t="str">
        <f>name!D18</f>
        <v>52 Skilled metal, electrical and electronic trades</v>
      </c>
      <c r="B22" s="11">
        <v>29.387457570005584</v>
      </c>
      <c r="C22" s="11">
        <v>31.20722339569086</v>
      </c>
      <c r="D22" s="11">
        <v>26.467408374897616</v>
      </c>
      <c r="E22" s="11">
        <v>25.12803381137752</v>
      </c>
      <c r="F22" s="11">
        <v>22.957969924663267</v>
      </c>
      <c r="G22" s="11"/>
      <c r="H22" s="11">
        <f t="shared" si="2"/>
        <v>-3.5094384502343487</v>
      </c>
      <c r="I22" s="11">
        <f>'RD T1'!E21</f>
        <v>9.1745110540140171</v>
      </c>
      <c r="J22" s="11">
        <f t="shared" si="5"/>
        <v>5.6650726037796684</v>
      </c>
      <c r="L22" s="10" t="str">
        <f>name!D18</f>
        <v>52 Skilled metal, electrical and electronic trades</v>
      </c>
      <c r="M22" s="11">
        <v>29.043463632882148</v>
      </c>
      <c r="N22" s="11">
        <v>30.645893171154189</v>
      </c>
      <c r="O22" s="11">
        <v>26.031565289626933</v>
      </c>
      <c r="P22" s="11">
        <v>24.144002022586161</v>
      </c>
      <c r="Q22" s="11">
        <v>21.676631561411625</v>
      </c>
      <c r="R22" s="11"/>
      <c r="S22" s="11">
        <f t="shared" si="3"/>
        <v>-4.3549337282153076</v>
      </c>
      <c r="T22" s="11">
        <f>'RD T1'!T21</f>
        <v>8.5943862986424318</v>
      </c>
      <c r="U22" s="11">
        <f t="shared" si="6"/>
        <v>4.2394525704271242</v>
      </c>
      <c r="W22" s="10" t="str">
        <f>name!D18</f>
        <v>52 Skilled metal, electrical and electronic trades</v>
      </c>
      <c r="X22" s="11">
        <v>0.3439939371234727</v>
      </c>
      <c r="Y22" s="11">
        <v>0.56133022453666093</v>
      </c>
      <c r="Z22" s="11">
        <v>0.4358430852706705</v>
      </c>
      <c r="AA22" s="11">
        <v>0.98403178879137143</v>
      </c>
      <c r="AB22" s="11">
        <v>1.2813383632516659</v>
      </c>
      <c r="AC22" s="11"/>
      <c r="AD22" s="11">
        <f t="shared" si="4"/>
        <v>0.84549527798099544</v>
      </c>
      <c r="AE22" s="11">
        <f>'RD T1'!T50</f>
        <v>0.58012475537158492</v>
      </c>
      <c r="AF22" s="11">
        <f t="shared" si="7"/>
        <v>1.4256200333525804</v>
      </c>
    </row>
    <row r="23" spans="1:32" x14ac:dyDescent="0.2">
      <c r="A23" s="10" t="str">
        <f>name!D19</f>
        <v>53 Skilled construction and building trades</v>
      </c>
      <c r="B23" s="11">
        <v>24.863493467272153</v>
      </c>
      <c r="C23" s="11">
        <v>26.377045774910489</v>
      </c>
      <c r="D23" s="11">
        <v>22.491043326596063</v>
      </c>
      <c r="E23" s="11">
        <v>23.116285594648993</v>
      </c>
      <c r="F23" s="11">
        <v>21.692386734610398</v>
      </c>
      <c r="G23" s="11"/>
      <c r="H23" s="11">
        <f t="shared" si="2"/>
        <v>-0.79865659198566519</v>
      </c>
      <c r="I23" s="11">
        <f>'RD T1'!E22</f>
        <v>9.3445948776160979</v>
      </c>
      <c r="J23" s="11">
        <f t="shared" si="5"/>
        <v>8.5459382856304327</v>
      </c>
      <c r="L23" s="10" t="str">
        <f>name!D19</f>
        <v>53 Skilled construction and building trades</v>
      </c>
      <c r="M23" s="11">
        <v>24.620123672663478</v>
      </c>
      <c r="N23" s="11">
        <v>26.061338620293977</v>
      </c>
      <c r="O23" s="11">
        <v>22.162806994111975</v>
      </c>
      <c r="P23" s="11">
        <v>22.73940497194118</v>
      </c>
      <c r="Q23" s="11">
        <v>21.248685643662419</v>
      </c>
      <c r="R23" s="11"/>
      <c r="S23" s="11">
        <f t="shared" si="3"/>
        <v>-0.91412135044955534</v>
      </c>
      <c r="T23" s="11">
        <f>'RD T1'!T22</f>
        <v>9.1299393587318747</v>
      </c>
      <c r="U23" s="11">
        <f t="shared" si="6"/>
        <v>8.2158180082823193</v>
      </c>
      <c r="W23" s="10" t="str">
        <f>name!D19</f>
        <v>53 Skilled construction and building trades</v>
      </c>
      <c r="X23" s="11">
        <v>0.24336979460869282</v>
      </c>
      <c r="Y23" s="11">
        <v>0.31570715461653864</v>
      </c>
      <c r="Z23" s="11">
        <v>0.32823633248410822</v>
      </c>
      <c r="AA23" s="11">
        <v>0.37688062270781991</v>
      </c>
      <c r="AB23" s="11">
        <v>0.44370109094795829</v>
      </c>
      <c r="AC23" s="11"/>
      <c r="AD23" s="11">
        <f t="shared" si="4"/>
        <v>0.11546475846385007</v>
      </c>
      <c r="AE23" s="11">
        <f>'RD T1'!T51</f>
        <v>0.21465551888422499</v>
      </c>
      <c r="AF23" s="11">
        <f t="shared" si="7"/>
        <v>0.33012027734807503</v>
      </c>
    </row>
    <row r="24" spans="1:32" x14ac:dyDescent="0.2">
      <c r="A24" s="10" t="str">
        <f>name!D20</f>
        <v>54 Textiles, printing and other skilled trades</v>
      </c>
      <c r="B24" s="11">
        <v>15.966200932298714</v>
      </c>
      <c r="C24" s="11">
        <v>13.919195726881519</v>
      </c>
      <c r="D24" s="11">
        <v>13.498926778199188</v>
      </c>
      <c r="E24" s="11">
        <v>12.99868523843389</v>
      </c>
      <c r="F24" s="11">
        <v>12.52234535507983</v>
      </c>
      <c r="G24" s="11"/>
      <c r="H24" s="11">
        <f t="shared" si="2"/>
        <v>-0.97658142311935769</v>
      </c>
      <c r="I24" s="11">
        <f>'RD T1'!E23</f>
        <v>5.5480699071382444</v>
      </c>
      <c r="J24" s="11">
        <f t="shared" si="5"/>
        <v>4.5714884840188867</v>
      </c>
      <c r="L24" s="10" t="str">
        <f>name!D20</f>
        <v>54 Textiles, printing and other skilled trades</v>
      </c>
      <c r="M24" s="11">
        <v>9.8615641238384555</v>
      </c>
      <c r="N24" s="11">
        <v>8.4956306929914298</v>
      </c>
      <c r="O24" s="11">
        <v>7.745289911588543</v>
      </c>
      <c r="P24" s="11">
        <v>7.437933151350129</v>
      </c>
      <c r="Q24" s="11">
        <v>6.9536926859911574</v>
      </c>
      <c r="R24" s="11"/>
      <c r="S24" s="11">
        <f t="shared" si="3"/>
        <v>-0.79159722559738555</v>
      </c>
      <c r="T24" s="11">
        <f>'RD T1'!T23</f>
        <v>2.3197310048552477</v>
      </c>
      <c r="U24" s="11">
        <f t="shared" si="6"/>
        <v>1.5281337792578622</v>
      </c>
      <c r="W24" s="10" t="str">
        <f>name!D20</f>
        <v>54 Textiles, printing and other skilled trades</v>
      </c>
      <c r="X24" s="11">
        <v>6.1046368084602545</v>
      </c>
      <c r="Y24" s="11">
        <v>5.4235650338900783</v>
      </c>
      <c r="Z24" s="11">
        <v>5.7536368666106315</v>
      </c>
      <c r="AA24" s="11">
        <v>5.5607520870837641</v>
      </c>
      <c r="AB24" s="11">
        <v>5.5686526690886762</v>
      </c>
      <c r="AC24" s="11"/>
      <c r="AD24" s="11">
        <f t="shared" si="4"/>
        <v>-0.18498419752195527</v>
      </c>
      <c r="AE24" s="11">
        <f>'RD T1'!T52</f>
        <v>3.2283389022829989</v>
      </c>
      <c r="AF24" s="11">
        <f t="shared" si="7"/>
        <v>3.0433547047610436</v>
      </c>
    </row>
    <row r="25" spans="1:32" x14ac:dyDescent="0.2">
      <c r="A25" s="10" t="str">
        <f>name!D21</f>
        <v>61 Caring personal service occupations</v>
      </c>
      <c r="B25" s="11">
        <v>61.180652992749742</v>
      </c>
      <c r="C25" s="11">
        <v>60.860490767209036</v>
      </c>
      <c r="D25" s="11">
        <v>60.283350675350285</v>
      </c>
      <c r="E25" s="11">
        <v>67.317787504564947</v>
      </c>
      <c r="F25" s="11">
        <v>76.16735112451353</v>
      </c>
      <c r="G25" s="11"/>
      <c r="H25" s="11">
        <f t="shared" si="2"/>
        <v>15.884000449163246</v>
      </c>
      <c r="I25" s="11">
        <f>'RD T1'!E24</f>
        <v>38.514292639002988</v>
      </c>
      <c r="J25" s="11">
        <f t="shared" si="5"/>
        <v>54.398293088166234</v>
      </c>
      <c r="L25" s="10" t="str">
        <f>name!D21</f>
        <v>61 Caring personal service occupations</v>
      </c>
      <c r="M25" s="11">
        <v>8.6702601265405335</v>
      </c>
      <c r="N25" s="11">
        <v>8.885884731378999</v>
      </c>
      <c r="O25" s="11">
        <v>8.2595451507810118</v>
      </c>
      <c r="P25" s="11">
        <v>10.359516991419321</v>
      </c>
      <c r="Q25" s="11">
        <v>12.317797136899197</v>
      </c>
      <c r="R25" s="11"/>
      <c r="S25" s="11">
        <f t="shared" si="3"/>
        <v>4.0582519861181847</v>
      </c>
      <c r="T25" s="11">
        <f>'RD T1'!T24</f>
        <v>4.6792607391103322</v>
      </c>
      <c r="U25" s="11">
        <f t="shared" si="6"/>
        <v>8.7375127252285161</v>
      </c>
      <c r="W25" s="10" t="str">
        <f>name!D21</f>
        <v>61 Caring personal service occupations</v>
      </c>
      <c r="X25" s="11">
        <v>52.510392866209159</v>
      </c>
      <c r="Y25" s="11">
        <v>51.974606035830014</v>
      </c>
      <c r="Z25" s="11">
        <v>52.023805524569283</v>
      </c>
      <c r="AA25" s="11">
        <v>56.958270513145699</v>
      </c>
      <c r="AB25" s="11">
        <v>63.849553987614271</v>
      </c>
      <c r="AC25" s="11"/>
      <c r="AD25" s="11">
        <f t="shared" si="4"/>
        <v>11.825748463044988</v>
      </c>
      <c r="AE25" s="11">
        <f>'RD T1'!T53</f>
        <v>33.835031899892655</v>
      </c>
      <c r="AF25" s="11">
        <f t="shared" si="7"/>
        <v>45.660780362937643</v>
      </c>
    </row>
    <row r="26" spans="1:32" x14ac:dyDescent="0.2">
      <c r="A26" s="10" t="str">
        <f>name!D22</f>
        <v>62 Leisure, travel and related personal service occupations</v>
      </c>
      <c r="B26" s="11">
        <v>15.25742196249446</v>
      </c>
      <c r="C26" s="11">
        <v>15.570996668098877</v>
      </c>
      <c r="D26" s="11">
        <v>13.453816663897449</v>
      </c>
      <c r="E26" s="11">
        <v>13.445760600996863</v>
      </c>
      <c r="F26" s="11">
        <v>13.453436637289041</v>
      </c>
      <c r="G26" s="11"/>
      <c r="H26" s="11">
        <f t="shared" si="2"/>
        <v>-3.8002660840774638E-4</v>
      </c>
      <c r="I26" s="11">
        <f>'RD T1'!E25</f>
        <v>6.7554215492570489</v>
      </c>
      <c r="J26" s="11">
        <f t="shared" si="5"/>
        <v>6.7550415226486411</v>
      </c>
      <c r="L26" s="10" t="str">
        <f>name!D22</f>
        <v>62 Leisure, travel and related personal service occupations</v>
      </c>
      <c r="M26" s="11">
        <v>4.4907774059456056</v>
      </c>
      <c r="N26" s="11">
        <v>4.7894385760379281</v>
      </c>
      <c r="O26" s="11">
        <v>4.4270371248036584</v>
      </c>
      <c r="P26" s="11">
        <v>4.433001006588861</v>
      </c>
      <c r="Q26" s="11">
        <v>4.6538973776604813</v>
      </c>
      <c r="R26" s="11"/>
      <c r="S26" s="11">
        <f t="shared" si="3"/>
        <v>0.22686025285682287</v>
      </c>
      <c r="T26" s="11">
        <f>'RD T1'!T25</f>
        <v>1.9183850327921403</v>
      </c>
      <c r="U26" s="11">
        <f t="shared" si="6"/>
        <v>2.1452452856489632</v>
      </c>
      <c r="W26" s="10" t="str">
        <f>name!D22</f>
        <v>62 Leisure, travel and related personal service occupations</v>
      </c>
      <c r="X26" s="11">
        <v>10.766644556548854</v>
      </c>
      <c r="Y26" s="11">
        <v>10.781558092060957</v>
      </c>
      <c r="Z26" s="11">
        <v>9.0267795390937611</v>
      </c>
      <c r="AA26" s="11">
        <v>9.0127595944079957</v>
      </c>
      <c r="AB26" s="11">
        <v>8.7995392596285527</v>
      </c>
      <c r="AC26" s="11"/>
      <c r="AD26" s="11">
        <f t="shared" si="4"/>
        <v>-0.22724027946520842</v>
      </c>
      <c r="AE26" s="11">
        <f>'RD T1'!T54</f>
        <v>4.8370365164649085</v>
      </c>
      <c r="AF26" s="11">
        <f t="shared" si="7"/>
        <v>4.6097962369997001</v>
      </c>
    </row>
    <row r="27" spans="1:32" x14ac:dyDescent="0.2">
      <c r="A27" s="10" t="str">
        <f>name!D23</f>
        <v>63 Community and civil enforcement occupations</v>
      </c>
      <c r="B27" s="11">
        <v>0.69279243589642947</v>
      </c>
      <c r="C27" s="11">
        <v>0.58643594260820875</v>
      </c>
      <c r="D27" s="11">
        <v>0.72569559015234819</v>
      </c>
      <c r="E27" s="11">
        <v>0.57848137316846893</v>
      </c>
      <c r="F27" s="11">
        <v>0.62721387506860038</v>
      </c>
      <c r="G27" s="11"/>
      <c r="H27" s="11">
        <f t="shared" si="2"/>
        <v>-9.8481715083747812E-2</v>
      </c>
      <c r="I27" s="11">
        <f>'RD T1'!E26</f>
        <v>0.28529854177040087</v>
      </c>
      <c r="J27" s="11">
        <f t="shared" si="5"/>
        <v>0.18681682668665306</v>
      </c>
      <c r="L27" s="10" t="str">
        <f>name!D23</f>
        <v>63 Community and civil enforcement occupations</v>
      </c>
      <c r="M27" s="11">
        <v>0.54785346871746754</v>
      </c>
      <c r="N27" s="11">
        <v>0.41803629141500492</v>
      </c>
      <c r="O27" s="11">
        <v>0.58085706425839589</v>
      </c>
      <c r="P27" s="11">
        <v>0.391480224089921</v>
      </c>
      <c r="Q27" s="11">
        <v>0.4454337866952095</v>
      </c>
      <c r="R27" s="11"/>
      <c r="S27" s="11">
        <f t="shared" si="3"/>
        <v>-0.13542327756318639</v>
      </c>
      <c r="T27" s="11">
        <f>'RD T1'!T26</f>
        <v>0.17168467559136052</v>
      </c>
      <c r="U27" s="11">
        <f t="shared" si="6"/>
        <v>3.626139802817413E-2</v>
      </c>
      <c r="W27" s="10" t="str">
        <f>name!D23</f>
        <v>63 Community and civil enforcement occupations</v>
      </c>
      <c r="X27" s="11">
        <v>0.14493896717896196</v>
      </c>
      <c r="Y27" s="11">
        <v>0.16839965119320449</v>
      </c>
      <c r="Z27" s="11">
        <v>0.14483852589395257</v>
      </c>
      <c r="AA27" s="11">
        <v>0.18700114907854792</v>
      </c>
      <c r="AB27" s="11">
        <v>0.18178008837339085</v>
      </c>
      <c r="AC27" s="11"/>
      <c r="AD27" s="11">
        <f t="shared" si="4"/>
        <v>3.6941562479438278E-2</v>
      </c>
      <c r="AE27" s="11">
        <f>'RD T1'!T55</f>
        <v>0.1136138661790403</v>
      </c>
      <c r="AF27" s="11">
        <f t="shared" si="7"/>
        <v>0.1505554286584786</v>
      </c>
    </row>
    <row r="28" spans="1:32" x14ac:dyDescent="0.2">
      <c r="A28" s="10" t="str">
        <f>name!D24</f>
        <v>71 Sales occupations</v>
      </c>
      <c r="B28" s="11">
        <v>56.151990816308896</v>
      </c>
      <c r="C28" s="11">
        <v>57.558297695890587</v>
      </c>
      <c r="D28" s="11">
        <v>54.880467596171393</v>
      </c>
      <c r="E28" s="11">
        <v>51.529364723821452</v>
      </c>
      <c r="F28" s="11">
        <v>49.008747733509317</v>
      </c>
      <c r="G28" s="11"/>
      <c r="H28" s="11">
        <f t="shared" si="2"/>
        <v>-5.8717198626620757</v>
      </c>
      <c r="I28" s="11">
        <f>'RD T1'!E27</f>
        <v>23.820134899386815</v>
      </c>
      <c r="J28" s="11">
        <f t="shared" si="5"/>
        <v>17.948415036724739</v>
      </c>
      <c r="L28" s="10" t="str">
        <f>name!D24</f>
        <v>71 Sales occupations</v>
      </c>
      <c r="M28" s="11">
        <v>20.48712516135911</v>
      </c>
      <c r="N28" s="11">
        <v>21.148877574534236</v>
      </c>
      <c r="O28" s="11">
        <v>20.093942597708551</v>
      </c>
      <c r="P28" s="11">
        <v>18.885698995221162</v>
      </c>
      <c r="Q28" s="11">
        <v>18.201380321551998</v>
      </c>
      <c r="R28" s="11"/>
      <c r="S28" s="11">
        <f t="shared" si="3"/>
        <v>-1.8925622761565535</v>
      </c>
      <c r="T28" s="11">
        <f>'RD T1'!T27</f>
        <v>6.1479468148526779</v>
      </c>
      <c r="U28" s="11">
        <f t="shared" si="6"/>
        <v>4.2553845386961244</v>
      </c>
      <c r="W28" s="10" t="str">
        <f>name!D24</f>
        <v>71 Sales occupations</v>
      </c>
      <c r="X28" s="11">
        <v>35.664865654949779</v>
      </c>
      <c r="Y28" s="11">
        <v>36.409420121356384</v>
      </c>
      <c r="Z28" s="11">
        <v>34.786524998462831</v>
      </c>
      <c r="AA28" s="11">
        <v>32.643665728600347</v>
      </c>
      <c r="AB28" s="11">
        <v>30.807367411957319</v>
      </c>
      <c r="AC28" s="11"/>
      <c r="AD28" s="11">
        <f t="shared" si="4"/>
        <v>-3.9791575865055115</v>
      </c>
      <c r="AE28" s="11">
        <f>'RD T1'!T56</f>
        <v>17.672188084534138</v>
      </c>
      <c r="AF28" s="11">
        <f t="shared" si="7"/>
        <v>13.693030498028627</v>
      </c>
    </row>
    <row r="29" spans="1:32" x14ac:dyDescent="0.2">
      <c r="A29" s="10" t="str">
        <f>name!D25</f>
        <v>72 Customer service occupations</v>
      </c>
      <c r="B29" s="11">
        <v>12.520203037503125</v>
      </c>
      <c r="C29" s="11">
        <v>13.720362971625701</v>
      </c>
      <c r="D29" s="11">
        <v>13.719080612365623</v>
      </c>
      <c r="E29" s="11">
        <v>17.811299424576191</v>
      </c>
      <c r="F29" s="11">
        <v>20.769803551568625</v>
      </c>
      <c r="G29" s="11"/>
      <c r="H29" s="11">
        <f t="shared" si="2"/>
        <v>7.050722939203002</v>
      </c>
      <c r="I29" s="11">
        <f>'RD T1'!E28</f>
        <v>8.1655717358280899</v>
      </c>
      <c r="J29" s="11">
        <f t="shared" si="5"/>
        <v>15.216294675031092</v>
      </c>
      <c r="L29" s="10" t="str">
        <f>name!D25</f>
        <v>72 Customer service occupations</v>
      </c>
      <c r="M29" s="11">
        <v>5.5649398305456845</v>
      </c>
      <c r="N29" s="11">
        <v>5.3311397201451181</v>
      </c>
      <c r="O29" s="11">
        <v>5.8753502766728376</v>
      </c>
      <c r="P29" s="11">
        <v>8.2190425417004924</v>
      </c>
      <c r="Q29" s="11">
        <v>9.9375035269503549</v>
      </c>
      <c r="R29" s="11"/>
      <c r="S29" s="11">
        <f t="shared" si="3"/>
        <v>4.0621532502775173</v>
      </c>
      <c r="T29" s="11">
        <f>'RD T1'!T28</f>
        <v>2.91710408521906</v>
      </c>
      <c r="U29" s="11">
        <f t="shared" si="6"/>
        <v>6.9792573354965768</v>
      </c>
      <c r="W29" s="10" t="str">
        <f>name!D25</f>
        <v>72 Customer service occupations</v>
      </c>
      <c r="X29" s="11">
        <v>6.9552632069574383</v>
      </c>
      <c r="Y29" s="11">
        <v>8.3892232514805727</v>
      </c>
      <c r="Z29" s="11">
        <v>7.8437303356927606</v>
      </c>
      <c r="AA29" s="11">
        <v>9.5922568828756969</v>
      </c>
      <c r="AB29" s="11">
        <v>10.832300024618268</v>
      </c>
      <c r="AC29" s="11"/>
      <c r="AD29" s="11">
        <f t="shared" si="4"/>
        <v>2.9885696889255078</v>
      </c>
      <c r="AE29" s="11">
        <f>'RD T1'!T57</f>
        <v>5.2484676506090278</v>
      </c>
      <c r="AF29" s="11">
        <f t="shared" si="7"/>
        <v>8.2370373395345347</v>
      </c>
    </row>
    <row r="30" spans="1:32" x14ac:dyDescent="0.2">
      <c r="A30" s="10" t="str">
        <f>name!D26</f>
        <v>81 Process, plant and machine operatives</v>
      </c>
      <c r="B30" s="11">
        <v>22.368935249298925</v>
      </c>
      <c r="C30" s="11">
        <v>21.725437754951749</v>
      </c>
      <c r="D30" s="11">
        <v>18.661432399910886</v>
      </c>
      <c r="E30" s="11">
        <v>21.286686839842645</v>
      </c>
      <c r="F30" s="11">
        <v>19.584572019401847</v>
      </c>
      <c r="G30" s="11"/>
      <c r="H30" s="11">
        <f t="shared" si="2"/>
        <v>0.92313961949096068</v>
      </c>
      <c r="I30" s="11">
        <f>'RD T1'!E29</f>
        <v>7.9314230285516469</v>
      </c>
      <c r="J30" s="11">
        <f t="shared" si="5"/>
        <v>8.8545626480426076</v>
      </c>
      <c r="L30" s="10" t="str">
        <f>name!D26</f>
        <v>81 Process, plant and machine operatives</v>
      </c>
      <c r="M30" s="11">
        <v>16.97439877467561</v>
      </c>
      <c r="N30" s="11">
        <v>16.140693930444627</v>
      </c>
      <c r="O30" s="11">
        <v>13.92907224129371</v>
      </c>
      <c r="P30" s="11">
        <v>15.806156370172754</v>
      </c>
      <c r="Q30" s="11">
        <v>14.686773268519261</v>
      </c>
      <c r="R30" s="11"/>
      <c r="S30" s="11">
        <f t="shared" si="3"/>
        <v>0.75770102722555066</v>
      </c>
      <c r="T30" s="11">
        <f>'RD T1'!T29</f>
        <v>5.4130275026098751</v>
      </c>
      <c r="U30" s="11">
        <f t="shared" si="6"/>
        <v>6.1707285298354257</v>
      </c>
      <c r="W30" s="10" t="str">
        <f>name!D26</f>
        <v>81 Process, plant and machine operatives</v>
      </c>
      <c r="X30" s="11">
        <v>5.394536474623302</v>
      </c>
      <c r="Y30" s="11">
        <v>5.5847438245071155</v>
      </c>
      <c r="Z30" s="11">
        <v>4.7323601586172153</v>
      </c>
      <c r="AA30" s="11">
        <v>5.4805304696699011</v>
      </c>
      <c r="AB30" s="11">
        <v>4.8977987508825951</v>
      </c>
      <c r="AC30" s="11"/>
      <c r="AD30" s="11">
        <f t="shared" si="4"/>
        <v>0.16543859226537982</v>
      </c>
      <c r="AE30" s="11">
        <f>'RD T1'!T58</f>
        <v>2.5183955259417701</v>
      </c>
      <c r="AF30" s="11">
        <f t="shared" si="7"/>
        <v>2.6838341182071499</v>
      </c>
    </row>
    <row r="31" spans="1:32" x14ac:dyDescent="0.2">
      <c r="A31" s="10" t="str">
        <f>name!D27</f>
        <v>82 Transport and mobile machine drivers and operatives</v>
      </c>
      <c r="B31" s="11">
        <v>27.649679745855039</v>
      </c>
      <c r="C31" s="11">
        <v>32.702309872844317</v>
      </c>
      <c r="D31" s="11">
        <v>29.272538160941753</v>
      </c>
      <c r="E31" s="11">
        <v>30.872423565803697</v>
      </c>
      <c r="F31" s="11">
        <v>31.025615686662817</v>
      </c>
      <c r="G31" s="11"/>
      <c r="H31" s="11">
        <f t="shared" si="2"/>
        <v>1.7530775257210642</v>
      </c>
      <c r="I31" s="11">
        <f>'RD T1'!E30</f>
        <v>15.936511280461263</v>
      </c>
      <c r="J31" s="11">
        <f t="shared" si="5"/>
        <v>17.689588806182329</v>
      </c>
      <c r="L31" s="10" t="str">
        <f>name!D27</f>
        <v>82 Transport and mobile machine drivers and operatives</v>
      </c>
      <c r="M31" s="11">
        <v>26.534308411499516</v>
      </c>
      <c r="N31" s="11">
        <v>31.614161010581878</v>
      </c>
      <c r="O31" s="11">
        <v>28.225854712342663</v>
      </c>
      <c r="P31" s="11">
        <v>29.303115983845046</v>
      </c>
      <c r="Q31" s="11">
        <v>29.192212890325422</v>
      </c>
      <c r="R31" s="11"/>
      <c r="S31" s="11">
        <f t="shared" si="3"/>
        <v>0.9663581779827588</v>
      </c>
      <c r="T31" s="11">
        <f>'RD T1'!T30</f>
        <v>14.972035369239789</v>
      </c>
      <c r="U31" s="11">
        <f t="shared" si="6"/>
        <v>15.938393547222548</v>
      </c>
      <c r="W31" s="10" t="str">
        <f>name!D27</f>
        <v>82 Transport and mobile machine drivers and operatives</v>
      </c>
      <c r="X31" s="11">
        <v>1.1153713343555147</v>
      </c>
      <c r="Y31" s="11">
        <v>1.088148862262444</v>
      </c>
      <c r="Z31" s="11">
        <v>1.0466834485990615</v>
      </c>
      <c r="AA31" s="11">
        <v>1.5693075819586257</v>
      </c>
      <c r="AB31" s="11">
        <v>1.8334027963374315</v>
      </c>
      <c r="AC31" s="11"/>
      <c r="AD31" s="11">
        <f t="shared" si="4"/>
        <v>0.78671934773837005</v>
      </c>
      <c r="AE31" s="11">
        <f>'RD T1'!T59</f>
        <v>0.96447591122147514</v>
      </c>
      <c r="AF31" s="11">
        <f t="shared" si="7"/>
        <v>1.7511952589598452</v>
      </c>
    </row>
    <row r="32" spans="1:32" x14ac:dyDescent="0.2">
      <c r="A32" s="10" t="str">
        <f>name!D28</f>
        <v>91 Elementary trades and related occupations</v>
      </c>
      <c r="B32" s="11">
        <v>13.250448991049701</v>
      </c>
      <c r="C32" s="11">
        <v>12.518043468824244</v>
      </c>
      <c r="D32" s="11">
        <v>10.521661089325116</v>
      </c>
      <c r="E32" s="11">
        <v>8.7379083909976174</v>
      </c>
      <c r="F32" s="11">
        <v>8.202468787624202</v>
      </c>
      <c r="G32" s="11"/>
      <c r="H32" s="11">
        <f t="shared" si="2"/>
        <v>-2.3191923017009142</v>
      </c>
      <c r="I32" s="11">
        <f>'RD T1'!E31</f>
        <v>3.4379162880729242</v>
      </c>
      <c r="J32" s="11">
        <f t="shared" si="5"/>
        <v>1.11872398637201</v>
      </c>
      <c r="L32" s="10" t="str">
        <f>name!D28</f>
        <v>91 Elementary trades and related occupations</v>
      </c>
      <c r="M32" s="11">
        <v>9.9651375679963596</v>
      </c>
      <c r="N32" s="11">
        <v>9.4160571662797015</v>
      </c>
      <c r="O32" s="11">
        <v>8.1460127323209353</v>
      </c>
      <c r="P32" s="11">
        <v>6.7400377732432855</v>
      </c>
      <c r="Q32" s="11">
        <v>6.2959270315583913</v>
      </c>
      <c r="R32" s="11"/>
      <c r="S32" s="11">
        <f t="shared" si="3"/>
        <v>-1.850085700762544</v>
      </c>
      <c r="T32" s="11">
        <f>'RD T1'!T31</f>
        <v>2.2277903779721426</v>
      </c>
      <c r="U32" s="11">
        <f t="shared" si="6"/>
        <v>0.37770467720959866</v>
      </c>
      <c r="W32" s="10" t="str">
        <f>name!D28</f>
        <v>91 Elementary trades and related occupations</v>
      </c>
      <c r="X32" s="11">
        <v>3.2853114230533285</v>
      </c>
      <c r="Y32" s="11">
        <v>3.1019863025445193</v>
      </c>
      <c r="Z32" s="11">
        <v>2.3756483570041853</v>
      </c>
      <c r="AA32" s="11">
        <v>1.9978706177543453</v>
      </c>
      <c r="AB32" s="11">
        <v>1.906541756065818</v>
      </c>
      <c r="AC32" s="11"/>
      <c r="AD32" s="11">
        <f t="shared" si="4"/>
        <v>-0.46910660093836731</v>
      </c>
      <c r="AE32" s="11">
        <f>'RD T1'!T60</f>
        <v>1.2101259101007804</v>
      </c>
      <c r="AF32" s="11">
        <f t="shared" si="7"/>
        <v>0.7410193091624131</v>
      </c>
    </row>
    <row r="33" spans="1:32" x14ac:dyDescent="0.2">
      <c r="A33" s="10" t="str">
        <f>name!D29</f>
        <v>92 Elementary administration and service occupations</v>
      </c>
      <c r="B33" s="11">
        <v>67.927816208634354</v>
      </c>
      <c r="C33" s="11">
        <v>68.032360397758609</v>
      </c>
      <c r="D33" s="11">
        <v>60.703682933435729</v>
      </c>
      <c r="E33" s="11">
        <v>62.65868243200206</v>
      </c>
      <c r="F33" s="11">
        <v>60.289296576796353</v>
      </c>
      <c r="G33" s="11"/>
      <c r="H33" s="11">
        <f t="shared" ref="H33" si="8">F33-D33</f>
        <v>-0.41438635663937617</v>
      </c>
      <c r="I33" s="11">
        <f>'RD T1'!E32</f>
        <v>29.499105904543448</v>
      </c>
      <c r="J33" s="11">
        <f>SUM(H33:I33)</f>
        <v>29.084719547904072</v>
      </c>
      <c r="L33" s="10" t="str">
        <f>name!D29</f>
        <v>92 Elementary administration and service occupations</v>
      </c>
      <c r="M33" s="11">
        <v>34.093260193302456</v>
      </c>
      <c r="N33" s="11">
        <v>33.926171577331544</v>
      </c>
      <c r="O33" s="11">
        <v>30.417146269710162</v>
      </c>
      <c r="P33" s="11">
        <v>32.598673540170552</v>
      </c>
      <c r="Q33" s="11">
        <v>31.069840197652546</v>
      </c>
      <c r="R33" s="11"/>
      <c r="S33" s="11">
        <f t="shared" ref="S33" si="9">Q33-O33</f>
        <v>0.65269392794238357</v>
      </c>
      <c r="T33" s="11">
        <f>'RD T1'!T32</f>
        <v>12.611514358602646</v>
      </c>
      <c r="U33" s="11">
        <f t="shared" ref="U33" si="10">SUM(S33:T33)</f>
        <v>13.264208286545029</v>
      </c>
      <c r="W33" s="10" t="str">
        <f>name!D29</f>
        <v>92 Elementary administration and service occupations</v>
      </c>
      <c r="X33" s="11">
        <v>33.834556015332012</v>
      </c>
      <c r="Y33" s="11">
        <v>34.106188820427015</v>
      </c>
      <c r="Z33" s="11">
        <v>30.286536663725663</v>
      </c>
      <c r="AA33" s="11">
        <v>30.060008891831544</v>
      </c>
      <c r="AB33" s="11">
        <v>29.219456379143818</v>
      </c>
      <c r="AC33" s="11"/>
      <c r="AD33" s="11">
        <f t="shared" ref="AD33" si="11">AB33-Z33</f>
        <v>-1.067080284581845</v>
      </c>
      <c r="AE33" s="11">
        <f>'RD T1'!T61</f>
        <v>16.887591545940801</v>
      </c>
      <c r="AF33" s="11">
        <f t="shared" ref="AF33" si="12">SUM(AD33:AE33)</f>
        <v>15.820511261358956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707.00700000000029</v>
      </c>
      <c r="C35" s="34">
        <f>SUM(C8:C33)</f>
        <v>738.29900000000009</v>
      </c>
      <c r="D35" s="34">
        <f>SUM(D8:D33)</f>
        <v>722.01099999999951</v>
      </c>
      <c r="E35" s="34">
        <f>SUM(E8:E33)</f>
        <v>741.00699999999995</v>
      </c>
      <c r="F35" s="34">
        <f>SUM(F8:F33)</f>
        <v>772.74899999999991</v>
      </c>
      <c r="G35" s="11"/>
      <c r="H35" s="34">
        <f>F35-D35</f>
        <v>50.738000000000397</v>
      </c>
      <c r="I35" s="34">
        <f>SUM(I8:I33)</f>
        <v>358.34778568903147</v>
      </c>
      <c r="J35" s="34">
        <f>SUM(J8:J33)</f>
        <v>409.08578568903141</v>
      </c>
      <c r="L35" s="231" t="str">
        <f>name!D3</f>
        <v>All occupations</v>
      </c>
      <c r="M35" s="34">
        <f>SUM(M8:M33)</f>
        <v>370.91261595299443</v>
      </c>
      <c r="N35" s="34">
        <f>SUM(N8:N33)</f>
        <v>389.29666285783378</v>
      </c>
      <c r="O35" s="34">
        <f>SUM(O8:O33)</f>
        <v>375.12685986545205</v>
      </c>
      <c r="P35" s="34">
        <f>SUM(P8:P33)</f>
        <v>380.58363657208713</v>
      </c>
      <c r="Q35" s="34">
        <f>SUM(Q8:Q33)</f>
        <v>390.75344291251901</v>
      </c>
      <c r="R35" s="11"/>
      <c r="S35" s="34">
        <f>Q35-O35</f>
        <v>15.626583047066958</v>
      </c>
      <c r="T35" s="34">
        <f>SUM(T8:T33)</f>
        <v>153.27988653952119</v>
      </c>
      <c r="U35" s="34">
        <f>SUM(U8:U33)</f>
        <v>168.90646958658806</v>
      </c>
      <c r="W35" s="231" t="str">
        <f>name!D3</f>
        <v>All occupations</v>
      </c>
      <c r="X35" s="34">
        <f>SUM(X8:X33)</f>
        <v>336.0943840470058</v>
      </c>
      <c r="Y35" s="34">
        <f>SUM(Y8:Y33)</f>
        <v>349.00233714216671</v>
      </c>
      <c r="Z35" s="34">
        <f>SUM(Z8:Z33)</f>
        <v>346.88414013454769</v>
      </c>
      <c r="AA35" s="34">
        <f>SUM(AA8:AA33)</f>
        <v>360.42336342791305</v>
      </c>
      <c r="AB35" s="34">
        <f>SUM(AB8:AB33)</f>
        <v>381.99555708748085</v>
      </c>
      <c r="AC35" s="11"/>
      <c r="AD35" s="34">
        <f t="shared" ref="AD35" si="13">AB35-Z35</f>
        <v>35.111416952933155</v>
      </c>
      <c r="AE35" s="34">
        <f>SUM(AE8:AE33)</f>
        <v>205.06789914951034</v>
      </c>
      <c r="AF35" s="34">
        <f>SUM(AF8:AF33)</f>
        <v>240.17931610244352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Lancashire (Continued)</v>
      </c>
      <c r="L38" s="19" t="str">
        <f>CONCATENATE(L$1," (Continued)")</f>
        <v>Occupation Table 2.1  Males: Employment Change by Occupation (SOC 2020) and Replacement Demand, 2015-2035, Lancashire (Continued)</v>
      </c>
      <c r="W38" s="19" t="str">
        <f>CONCATENATE(W$1," (Continued)")</f>
        <v>Occupation Table 2.2  Females: Employment Change by Occupation (SOC 2020) and Replacement Demand, 2015-2035, Lancashire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5.3433009557582638</v>
      </c>
      <c r="C45" s="173">
        <f t="shared" si="20"/>
        <v>5.9630881372162312</v>
      </c>
      <c r="D45" s="173">
        <f t="shared" si="20"/>
        <v>6.2334422425731768</v>
      </c>
      <c r="E45" s="173">
        <f t="shared" si="20"/>
        <v>5.6397458783558614</v>
      </c>
      <c r="F45" s="173">
        <f t="shared" si="20"/>
        <v>5.9432956510049841</v>
      </c>
      <c r="H45" s="68">
        <f t="shared" ref="H45:H70" si="21">IF(D8&gt;0,(H8/D8)*100,0)</f>
        <v>2.045541046987573</v>
      </c>
      <c r="I45" s="69">
        <f t="shared" ref="I45:I70" si="22">IF(D8&gt;0,I8/D8*100,0)</f>
        <v>49.018054161148228</v>
      </c>
      <c r="J45" s="69">
        <f t="shared" ref="J45:J70" si="23">IF(D8&gt;0,(J8/D8)*100,0)</f>
        <v>51.063595208135801</v>
      </c>
      <c r="L45" t="str">
        <f t="shared" ref="L45:L70" si="24">L8</f>
        <v>11 Corporate managers and directors</v>
      </c>
      <c r="M45" s="173">
        <f t="shared" ref="M45:Q45" si="25">M8/M$35*100</f>
        <v>7.325324046983515</v>
      </c>
      <c r="N45" s="173">
        <f t="shared" si="25"/>
        <v>7.7521209435499063</v>
      </c>
      <c r="O45" s="173">
        <f t="shared" si="25"/>
        <v>8.1597513687940708</v>
      </c>
      <c r="P45" s="173">
        <f t="shared" si="25"/>
        <v>7.1687218015440131</v>
      </c>
      <c r="Q45" s="173">
        <f t="shared" si="25"/>
        <v>7.3040407457964776</v>
      </c>
      <c r="S45" s="68">
        <f t="shared" ref="S45:S70" si="26">IF(O8&gt;0,(S8/O8)*100,0)</f>
        <v>-6.7581432730599218</v>
      </c>
      <c r="T45" s="69">
        <f t="shared" ref="T45:T70" si="27">IF(O8&gt;0,T8/O8*100,0)</f>
        <v>42.490614361502004</v>
      </c>
      <c r="U45" s="69">
        <f t="shared" ref="U45:U70" si="28">IF(O8&gt;0,(U8/O8)*100,0)</f>
        <v>35.732471088442082</v>
      </c>
      <c r="W45" t="str">
        <f t="shared" ref="W45:W70" si="29">W8</f>
        <v>11 Corporate managers and directors</v>
      </c>
      <c r="X45" s="173">
        <f t="shared" ref="X45:AB45" si="30">X8/X$35*100</f>
        <v>3.1559470321569054</v>
      </c>
      <c r="Y45" s="173">
        <f t="shared" si="30"/>
        <v>3.9675012109167094</v>
      </c>
      <c r="Z45" s="173">
        <f t="shared" si="30"/>
        <v>4.1502962867819084</v>
      </c>
      <c r="AA45" s="173">
        <f t="shared" si="30"/>
        <v>4.025246719522916</v>
      </c>
      <c r="AB45" s="173">
        <f t="shared" si="30"/>
        <v>4.5513532033750685</v>
      </c>
      <c r="AD45" s="68">
        <f t="shared" ref="AD45:AD70" si="31">IF(Z8&gt;0,(AD8/Z8)*100,0)</f>
        <v>20.763392789979768</v>
      </c>
      <c r="AE45" s="69">
        <f t="shared" ref="AE45:AE70" si="32">IF(Z8&gt;0,AE8/Z8*100,0)</f>
        <v>62.896294905521721</v>
      </c>
      <c r="AF45" s="69">
        <f t="shared" ref="AF45:AF70" si="33">IF(Z8&gt;0,(AF8/Z8)*100,0)</f>
        <v>83.659687695501489</v>
      </c>
    </row>
    <row r="46" spans="1:32" x14ac:dyDescent="0.2">
      <c r="A46" t="str">
        <f t="shared" si="19"/>
        <v>12 Other managers and proprietors</v>
      </c>
      <c r="B46" s="173">
        <f t="shared" si="20"/>
        <v>2.8717879205240835</v>
      </c>
      <c r="C46" s="173">
        <f t="shared" si="20"/>
        <v>2.783278255062577</v>
      </c>
      <c r="D46" s="173">
        <f t="shared" si="20"/>
        <v>3.0023229949371792</v>
      </c>
      <c r="E46" s="173">
        <f t="shared" si="20"/>
        <v>3.5824608784006182</v>
      </c>
      <c r="F46" s="173">
        <f t="shared" si="20"/>
        <v>4.0079005857867802</v>
      </c>
      <c r="H46" s="68">
        <f t="shared" si="21"/>
        <v>42.874316405747507</v>
      </c>
      <c r="I46" s="69">
        <f t="shared" si="22"/>
        <v>70.691091672357899</v>
      </c>
      <c r="J46" s="69">
        <f t="shared" si="23"/>
        <v>113.56540807810542</v>
      </c>
      <c r="L46" t="str">
        <f t="shared" si="24"/>
        <v>12 Other managers and proprietors</v>
      </c>
      <c r="M46" s="173">
        <f t="shared" ref="M46:Q46" si="34">M9/M$35*100</f>
        <v>3.3296856988255454</v>
      </c>
      <c r="N46" s="173">
        <f t="shared" si="34"/>
        <v>3.1578520616406482</v>
      </c>
      <c r="O46" s="173">
        <f t="shared" si="34"/>
        <v>3.3749602759493054</v>
      </c>
      <c r="P46" s="173">
        <f t="shared" si="34"/>
        <v>4.1787800073549812</v>
      </c>
      <c r="Q46" s="173">
        <f t="shared" si="34"/>
        <v>4.6929065009882978</v>
      </c>
      <c r="S46" s="68">
        <f t="shared" si="26"/>
        <v>44.843125539185444</v>
      </c>
      <c r="T46" s="69">
        <f t="shared" si="27"/>
        <v>64.612610838670889</v>
      </c>
      <c r="U46" s="69">
        <f t="shared" si="28"/>
        <v>109.45573637785633</v>
      </c>
      <c r="W46" t="str">
        <f t="shared" si="29"/>
        <v>12 Other managers and proprietors</v>
      </c>
      <c r="X46" s="173">
        <f t="shared" ref="X46:AB46" si="35">X9/X$35*100</f>
        <v>2.3664534940937245</v>
      </c>
      <c r="Y46" s="173">
        <f t="shared" si="35"/>
        <v>2.3654577496503228</v>
      </c>
      <c r="Z46" s="173">
        <f t="shared" si="35"/>
        <v>2.5993462170405031</v>
      </c>
      <c r="AA46" s="173">
        <f t="shared" si="35"/>
        <v>2.9527866516898902</v>
      </c>
      <c r="AB46" s="173">
        <f t="shared" si="35"/>
        <v>3.3071897664744734</v>
      </c>
      <c r="AD46" s="68">
        <f t="shared" si="31"/>
        <v>40.109910132414299</v>
      </c>
      <c r="AE46" s="69">
        <f t="shared" si="32"/>
        <v>79.225890837800833</v>
      </c>
      <c r="AF46" s="69">
        <f t="shared" si="33"/>
        <v>119.33580097021512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4.9555176524596005</v>
      </c>
      <c r="C47" s="173">
        <f t="shared" si="20"/>
        <v>5.2413413140344307</v>
      </c>
      <c r="D47" s="173">
        <f t="shared" si="20"/>
        <v>5.5240242978311898</v>
      </c>
      <c r="E47" s="173">
        <f t="shared" si="20"/>
        <v>5.6181232326686876</v>
      </c>
      <c r="F47" s="173">
        <f t="shared" si="20"/>
        <v>5.9387267248053703</v>
      </c>
      <c r="H47" s="68">
        <f t="shared" si="21"/>
        <v>15.06212718261645</v>
      </c>
      <c r="I47" s="69">
        <f t="shared" si="22"/>
        <v>39.529086835193468</v>
      </c>
      <c r="J47" s="69">
        <f t="shared" si="23"/>
        <v>54.591214017809911</v>
      </c>
      <c r="L47" t="str">
        <f t="shared" si="24"/>
        <v>21 Science, research, engineering and technology professionals</v>
      </c>
      <c r="M47" s="173">
        <f t="shared" ref="M47:Q47" si="36">M10/M$35*100</f>
        <v>7.826401166237976</v>
      </c>
      <c r="N47" s="173">
        <f t="shared" si="36"/>
        <v>8.3246958275463232</v>
      </c>
      <c r="O47" s="173">
        <f t="shared" si="36"/>
        <v>8.5497538336668715</v>
      </c>
      <c r="P47" s="173">
        <f t="shared" si="36"/>
        <v>8.5037106089532433</v>
      </c>
      <c r="Q47" s="173">
        <f t="shared" si="36"/>
        <v>8.813153597799694</v>
      </c>
      <c r="S47" s="68">
        <f t="shared" si="26"/>
        <v>7.3748030325893819</v>
      </c>
      <c r="T47" s="69">
        <f t="shared" si="27"/>
        <v>33.546028666584554</v>
      </c>
      <c r="U47" s="69">
        <f t="shared" si="28"/>
        <v>40.920831699173938</v>
      </c>
      <c r="W47" t="str">
        <f t="shared" si="29"/>
        <v>21 Science, research, engineering and technology professionals</v>
      </c>
      <c r="X47" s="173">
        <f t="shared" ref="X47:AB47" si="37">X10/X$35*100</f>
        <v>1.7872203980700951</v>
      </c>
      <c r="Y47" s="173">
        <f t="shared" si="37"/>
        <v>1.801995800342767</v>
      </c>
      <c r="Z47" s="173">
        <f t="shared" si="37"/>
        <v>2.2519449829915454</v>
      </c>
      <c r="AA47" s="173">
        <f t="shared" si="37"/>
        <v>2.5711305880519402</v>
      </c>
      <c r="AB47" s="173">
        <f t="shared" si="37"/>
        <v>2.9983988173643716</v>
      </c>
      <c r="AD47" s="68">
        <f t="shared" si="31"/>
        <v>46.624143969084578</v>
      </c>
      <c r="AE47" s="69">
        <f t="shared" si="32"/>
        <v>64.093861087802651</v>
      </c>
      <c r="AF47" s="69">
        <f t="shared" si="33"/>
        <v>110.71800505688721</v>
      </c>
    </row>
    <row r="48" spans="1:32" x14ac:dyDescent="0.2">
      <c r="A48" t="str">
        <f t="shared" si="19"/>
        <v>22 Health professionals</v>
      </c>
      <c r="B48" s="173">
        <f t="shared" si="20"/>
        <v>4.3803399132000775</v>
      </c>
      <c r="C48" s="173">
        <f t="shared" si="20"/>
        <v>4.6742861415512706</v>
      </c>
      <c r="D48" s="173">
        <f t="shared" si="20"/>
        <v>4.8443286244801413</v>
      </c>
      <c r="E48" s="173">
        <f t="shared" si="20"/>
        <v>5.1659414938092372</v>
      </c>
      <c r="F48" s="173">
        <f t="shared" si="20"/>
        <v>5.5921241916578115</v>
      </c>
      <c r="H48" s="68">
        <f t="shared" si="21"/>
        <v>23.548605721751539</v>
      </c>
      <c r="I48" s="69">
        <f t="shared" si="22"/>
        <v>59.097656245795719</v>
      </c>
      <c r="J48" s="69">
        <f t="shared" si="23"/>
        <v>82.646261967547261</v>
      </c>
      <c r="L48" t="str">
        <f t="shared" si="24"/>
        <v>22 Health professionals</v>
      </c>
      <c r="M48" s="173">
        <f t="shared" ref="M48:Q48" si="38">M11/M$35*100</f>
        <v>2.2740873116749891</v>
      </c>
      <c r="N48" s="173">
        <f t="shared" si="38"/>
        <v>2.3257770150386654</v>
      </c>
      <c r="O48" s="173">
        <f t="shared" si="38"/>
        <v>2.5227005051433569</v>
      </c>
      <c r="P48" s="173">
        <f t="shared" si="38"/>
        <v>2.6577614048208784</v>
      </c>
      <c r="Q48" s="173">
        <f t="shared" si="38"/>
        <v>2.8558445021402346</v>
      </c>
      <c r="S48" s="68">
        <f t="shared" si="26"/>
        <v>17.921641022854214</v>
      </c>
      <c r="T48" s="69">
        <f t="shared" si="27"/>
        <v>41.118982896247665</v>
      </c>
      <c r="U48" s="69">
        <f t="shared" si="28"/>
        <v>59.040623919101876</v>
      </c>
      <c r="W48" t="str">
        <f t="shared" si="29"/>
        <v>22 Health professionals</v>
      </c>
      <c r="X48" s="173">
        <f t="shared" ref="X48:AB48" si="39">X11/X$35*100</f>
        <v>6.7047931006719841</v>
      </c>
      <c r="Y48" s="173">
        <f t="shared" si="39"/>
        <v>7.293944144787182</v>
      </c>
      <c r="Z48" s="173">
        <f t="shared" si="39"/>
        <v>7.3549797768918292</v>
      </c>
      <c r="AA48" s="173">
        <f t="shared" si="39"/>
        <v>7.8144165825663556</v>
      </c>
      <c r="AB48" s="173">
        <f t="shared" si="39"/>
        <v>8.3911376608268728</v>
      </c>
      <c r="AD48" s="68">
        <f t="shared" si="31"/>
        <v>25.635748307850342</v>
      </c>
      <c r="AE48" s="69">
        <f t="shared" si="32"/>
        <v>65.766270107323805</v>
      </c>
      <c r="AF48" s="69">
        <f t="shared" si="33"/>
        <v>91.40201841517414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5.1347629552877692</v>
      </c>
      <c r="C49" s="173">
        <f t="shared" si="20"/>
        <v>5.0655014928522712</v>
      </c>
      <c r="D49" s="173">
        <f t="shared" si="20"/>
        <v>5.4893973963478846</v>
      </c>
      <c r="E49" s="173">
        <f t="shared" si="20"/>
        <v>5.8327647623787993</v>
      </c>
      <c r="F49" s="173">
        <f t="shared" si="20"/>
        <v>6.3557797905866629</v>
      </c>
      <c r="H49" s="68">
        <f t="shared" si="21"/>
        <v>23.919258850869713</v>
      </c>
      <c r="I49" s="69">
        <f t="shared" si="22"/>
        <v>56.676801393375278</v>
      </c>
      <c r="J49" s="69">
        <f t="shared" si="23"/>
        <v>80.596060244244995</v>
      </c>
      <c r="L49" t="str">
        <f t="shared" si="24"/>
        <v>23 Teaching and other educational professionals</v>
      </c>
      <c r="M49" s="173">
        <f t="shared" ref="M49:Q49" si="40">M12/M$35*100</f>
        <v>3.3169835809719204</v>
      </c>
      <c r="N49" s="173">
        <f t="shared" si="40"/>
        <v>3.264664538388276</v>
      </c>
      <c r="O49" s="173">
        <f t="shared" si="40"/>
        <v>3.6028106376001854</v>
      </c>
      <c r="P49" s="173">
        <f t="shared" si="40"/>
        <v>3.9675734993673535</v>
      </c>
      <c r="Q49" s="173">
        <f t="shared" si="40"/>
        <v>4.2612018556646092</v>
      </c>
      <c r="S49" s="68">
        <f t="shared" si="26"/>
        <v>23.201309151070646</v>
      </c>
      <c r="T49" s="69">
        <f t="shared" si="27"/>
        <v>48.604774361550476</v>
      </c>
      <c r="U49" s="69">
        <f t="shared" si="28"/>
        <v>71.806083512621115</v>
      </c>
      <c r="W49" t="str">
        <f t="shared" si="29"/>
        <v>23 Teaching and other educational professionals</v>
      </c>
      <c r="X49" s="173">
        <f t="shared" ref="X49:AB49" si="41">X12/X$35*100</f>
        <v>7.1408580730764486</v>
      </c>
      <c r="Y49" s="173">
        <f t="shared" si="41"/>
        <v>7.0742554240281699</v>
      </c>
      <c r="Z49" s="173">
        <f t="shared" si="41"/>
        <v>7.529586856720055</v>
      </c>
      <c r="AA49" s="173">
        <f t="shared" si="41"/>
        <v>7.8022854588953487</v>
      </c>
      <c r="AB49" s="173">
        <f t="shared" si="41"/>
        <v>8.4983794212204398</v>
      </c>
      <c r="AD49" s="68">
        <f t="shared" si="31"/>
        <v>24.290758172364736</v>
      </c>
      <c r="AE49" s="69">
        <f t="shared" si="32"/>
        <v>60.853629611640081</v>
      </c>
      <c r="AF49" s="69">
        <f t="shared" si="33"/>
        <v>85.14438778400482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4.3987132672817202</v>
      </c>
      <c r="C50" s="173">
        <f t="shared" si="20"/>
        <v>4.8208640173376516</v>
      </c>
      <c r="D50" s="173">
        <f t="shared" si="20"/>
        <v>5.3944076717836804</v>
      </c>
      <c r="E50" s="173">
        <f t="shared" si="20"/>
        <v>5.8615560140613452</v>
      </c>
      <c r="F50" s="173">
        <f t="shared" si="20"/>
        <v>6.3785157901778859</v>
      </c>
      <c r="H50" s="68">
        <f t="shared" si="21"/>
        <v>26.552435681536419</v>
      </c>
      <c r="I50" s="69">
        <f t="shared" si="22"/>
        <v>54.913453438963131</v>
      </c>
      <c r="J50" s="69">
        <f t="shared" si="23"/>
        <v>81.46588912049954</v>
      </c>
      <c r="L50" t="str">
        <f t="shared" si="24"/>
        <v>24 Business, media and public service professionals</v>
      </c>
      <c r="M50" s="173">
        <f t="shared" ref="M50:Q50" si="42">M13/M$35*100</f>
        <v>5.0318812687499275</v>
      </c>
      <c r="N50" s="173">
        <f t="shared" si="42"/>
        <v>5.2638364947003078</v>
      </c>
      <c r="O50" s="173">
        <f t="shared" si="42"/>
        <v>5.862036719617266</v>
      </c>
      <c r="P50" s="173">
        <f t="shared" si="42"/>
        <v>6.4145943132379273</v>
      </c>
      <c r="Q50" s="173">
        <f t="shared" si="42"/>
        <v>6.7544343406959584</v>
      </c>
      <c r="S50" s="68">
        <f t="shared" si="26"/>
        <v>20.023172322750199</v>
      </c>
      <c r="T50" s="69">
        <f t="shared" si="27"/>
        <v>47.381117134053049</v>
      </c>
      <c r="U50" s="69">
        <f t="shared" si="28"/>
        <v>67.404289456803241</v>
      </c>
      <c r="W50" t="str">
        <f t="shared" si="29"/>
        <v>24 Business, media and public service professionals</v>
      </c>
      <c r="X50" s="173">
        <f t="shared" ref="X50:AB50" si="43">X13/X$35*100</f>
        <v>3.6999512203400018</v>
      </c>
      <c r="Y50" s="173">
        <f t="shared" si="43"/>
        <v>4.3267478214770376</v>
      </c>
      <c r="Z50" s="173">
        <f t="shared" si="43"/>
        <v>4.8887050581454732</v>
      </c>
      <c r="AA50" s="173">
        <f t="shared" si="43"/>
        <v>5.2775835294186644</v>
      </c>
      <c r="AB50" s="173">
        <f t="shared" si="43"/>
        <v>5.9939786793549628</v>
      </c>
      <c r="AD50" s="68">
        <f t="shared" si="31"/>
        <v>35.01910507953415</v>
      </c>
      <c r="AE50" s="69">
        <f t="shared" si="32"/>
        <v>64.680834195995757</v>
      </c>
      <c r="AF50" s="69">
        <f t="shared" si="33"/>
        <v>99.6999392755299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1.7126655196451335</v>
      </c>
      <c r="C51" s="173">
        <f t="shared" si="20"/>
        <v>1.8778441096111389</v>
      </c>
      <c r="D51" s="173">
        <f t="shared" si="20"/>
        <v>2.0755456662222254</v>
      </c>
      <c r="E51" s="173">
        <f t="shared" si="20"/>
        <v>1.7516978519986313</v>
      </c>
      <c r="F51" s="173">
        <f t="shared" si="20"/>
        <v>1.7736350707944797</v>
      </c>
      <c r="H51" s="68">
        <f t="shared" si="21"/>
        <v>-8.5409655759976548</v>
      </c>
      <c r="I51" s="69">
        <f t="shared" si="22"/>
        <v>35.939092271321471</v>
      </c>
      <c r="J51" s="69">
        <f t="shared" si="23"/>
        <v>27.398126695323814</v>
      </c>
      <c r="L51" t="str">
        <f t="shared" si="24"/>
        <v>31 Science, engineering and technology associate professionals</v>
      </c>
      <c r="M51" s="173">
        <f t="shared" ref="M51:Q51" si="44">M14/M$35*100</f>
        <v>2.4866247815404776</v>
      </c>
      <c r="N51" s="173">
        <f t="shared" si="44"/>
        <v>2.8052496687870487</v>
      </c>
      <c r="O51" s="173">
        <f t="shared" si="44"/>
        <v>3.0343948516983432</v>
      </c>
      <c r="P51" s="173">
        <f t="shared" si="44"/>
        <v>2.4213711025482851</v>
      </c>
      <c r="Q51" s="173">
        <f t="shared" si="44"/>
        <v>2.365711550877696</v>
      </c>
      <c r="S51" s="68">
        <f t="shared" si="26"/>
        <v>-18.789095203326099</v>
      </c>
      <c r="T51" s="69">
        <f t="shared" si="27"/>
        <v>29.926282946611249</v>
      </c>
      <c r="U51" s="69">
        <f t="shared" si="28"/>
        <v>11.137187743285148</v>
      </c>
      <c r="W51" t="str">
        <f t="shared" si="29"/>
        <v>31 Science, engineering and technology associate professionals</v>
      </c>
      <c r="X51" s="173">
        <f t="shared" ref="X51:AB51" si="45">X14/X$35*100</f>
        <v>0.85852671787776635</v>
      </c>
      <c r="Y51" s="173">
        <f t="shared" si="45"/>
        <v>0.84336424836047341</v>
      </c>
      <c r="Z51" s="173">
        <f t="shared" si="45"/>
        <v>1.0386286025228346</v>
      </c>
      <c r="AA51" s="173">
        <f t="shared" si="45"/>
        <v>1.0445664424660925</v>
      </c>
      <c r="AB51" s="173">
        <f t="shared" si="45"/>
        <v>1.1679842490309738</v>
      </c>
      <c r="AD51" s="68">
        <f t="shared" si="31"/>
        <v>23.837043638006005</v>
      </c>
      <c r="AE51" s="69">
        <f t="shared" si="32"/>
        <v>54.936002224368586</v>
      </c>
      <c r="AF51" s="69">
        <f t="shared" si="33"/>
        <v>78.773045862374573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1.99621903279361</v>
      </c>
      <c r="C52" s="173">
        <f t="shared" si="20"/>
        <v>2.0918280569376413</v>
      </c>
      <c r="D52" s="173">
        <f t="shared" si="20"/>
        <v>2.2205773431128071</v>
      </c>
      <c r="E52" s="173">
        <f t="shared" si="20"/>
        <v>2.2549668233590938</v>
      </c>
      <c r="F52" s="173">
        <f t="shared" si="20"/>
        <v>2.4680286978488497</v>
      </c>
      <c r="H52" s="68">
        <f t="shared" si="21"/>
        <v>18.953969350620195</v>
      </c>
      <c r="I52" s="69">
        <f t="shared" si="22"/>
        <v>61.490376024640291</v>
      </c>
      <c r="J52" s="69">
        <f t="shared" si="23"/>
        <v>80.444345375260482</v>
      </c>
      <c r="L52" t="str">
        <f t="shared" si="24"/>
        <v>32 Health and social care associate professionals</v>
      </c>
      <c r="M52" s="173">
        <f t="shared" ref="M52:Q52" si="46">M15/M$35*100</f>
        <v>0.92228898357565292</v>
      </c>
      <c r="N52" s="173">
        <f t="shared" si="46"/>
        <v>0.87231160075620806</v>
      </c>
      <c r="O52" s="173">
        <f t="shared" si="46"/>
        <v>0.94229037048211217</v>
      </c>
      <c r="P52" s="173">
        <f t="shared" si="46"/>
        <v>0.85776054591803141</v>
      </c>
      <c r="Q52" s="173">
        <f t="shared" si="46"/>
        <v>0.90284711462733858</v>
      </c>
      <c r="S52" s="68">
        <f t="shared" si="26"/>
        <v>-0.19458310384024335</v>
      </c>
      <c r="T52" s="69">
        <f t="shared" si="27"/>
        <v>45.023810701624527</v>
      </c>
      <c r="U52" s="69">
        <f t="shared" si="28"/>
        <v>44.829227597784289</v>
      </c>
      <c r="W52" t="str">
        <f t="shared" si="29"/>
        <v>32 Health and social care associate professionals</v>
      </c>
      <c r="X52" s="173">
        <f t="shared" ref="X52:AB52" si="47">X15/X$35*100</f>
        <v>3.1814045723718314</v>
      </c>
      <c r="Y52" s="173">
        <f t="shared" si="47"/>
        <v>3.4521446971618892</v>
      </c>
      <c r="Z52" s="173">
        <f t="shared" si="47"/>
        <v>3.6029402780797195</v>
      </c>
      <c r="AA52" s="173">
        <f t="shared" si="47"/>
        <v>3.7303258041212359</v>
      </c>
      <c r="AB52" s="173">
        <f t="shared" si="47"/>
        <v>4.0690946816791538</v>
      </c>
      <c r="AD52" s="68">
        <f t="shared" si="31"/>
        <v>24.369703734588452</v>
      </c>
      <c r="AE52" s="69">
        <f t="shared" si="32"/>
        <v>66.147571090314457</v>
      </c>
      <c r="AF52" s="69">
        <f t="shared" si="33"/>
        <v>90.517274824902913</v>
      </c>
    </row>
    <row r="53" spans="1:32" x14ac:dyDescent="0.2">
      <c r="A53" t="str">
        <f t="shared" si="19"/>
        <v>33 Protective service occupations</v>
      </c>
      <c r="B53" s="173">
        <f t="shared" si="20"/>
        <v>1.0193429568132815</v>
      </c>
      <c r="C53" s="173">
        <f t="shared" si="20"/>
        <v>0.96833725077445387</v>
      </c>
      <c r="D53" s="173">
        <f t="shared" si="20"/>
        <v>1.0192672285147875</v>
      </c>
      <c r="E53" s="173">
        <f t="shared" si="20"/>
        <v>1.1316285278481897</v>
      </c>
      <c r="F53" s="173">
        <f t="shared" si="20"/>
        <v>1.2227630815759314</v>
      </c>
      <c r="H53" s="68">
        <f t="shared" si="21"/>
        <v>28.395231388843506</v>
      </c>
      <c r="I53" s="69">
        <f t="shared" si="22"/>
        <v>39.1094710329508</v>
      </c>
      <c r="J53" s="69">
        <f t="shared" si="23"/>
        <v>67.504702421794306</v>
      </c>
      <c r="L53" t="str">
        <f t="shared" si="24"/>
        <v>33 Protective service occupations</v>
      </c>
      <c r="M53" s="173">
        <f t="shared" ref="M53:Q53" si="48">M16/M$35*100</f>
        <v>1.5702655946818194</v>
      </c>
      <c r="N53" s="173">
        <f t="shared" si="48"/>
        <v>1.4601766975549</v>
      </c>
      <c r="O53" s="173">
        <f t="shared" si="48"/>
        <v>1.5285620246871907</v>
      </c>
      <c r="P53" s="173">
        <f t="shared" si="48"/>
        <v>1.6499364447055211</v>
      </c>
      <c r="Q53" s="173">
        <f t="shared" si="48"/>
        <v>1.7076945522514191</v>
      </c>
      <c r="S53" s="68">
        <f t="shared" si="26"/>
        <v>16.372879018716574</v>
      </c>
      <c r="T53" s="69">
        <f t="shared" si="27"/>
        <v>30.919146053902104</v>
      </c>
      <c r="U53" s="69">
        <f t="shared" si="28"/>
        <v>47.292025072618678</v>
      </c>
      <c r="W53" t="str">
        <f t="shared" si="29"/>
        <v>33 Protective service occupations</v>
      </c>
      <c r="X53" s="173">
        <f t="shared" ref="X53:AB53" si="49">X16/X$35*100</f>
        <v>0.41134661263466282</v>
      </c>
      <c r="Y53" s="173">
        <f t="shared" si="49"/>
        <v>0.41971211301362704</v>
      </c>
      <c r="Z53" s="173">
        <f t="shared" si="49"/>
        <v>0.46850651181016523</v>
      </c>
      <c r="AA53" s="173">
        <f t="shared" si="49"/>
        <v>0.58432906871887413</v>
      </c>
      <c r="AB53" s="173">
        <f t="shared" si="49"/>
        <v>0.7267137474218045</v>
      </c>
      <c r="AD53" s="68">
        <f t="shared" si="31"/>
        <v>70.813272121466326</v>
      </c>
      <c r="AE53" s="69">
        <f t="shared" si="32"/>
        <v>68.007105029935616</v>
      </c>
      <c r="AF53" s="69">
        <f t="shared" si="33"/>
        <v>138.82037715140197</v>
      </c>
    </row>
    <row r="54" spans="1:32" x14ac:dyDescent="0.2">
      <c r="A54" t="str">
        <f t="shared" si="19"/>
        <v>34 Culture, media and sports occupations</v>
      </c>
      <c r="B54" s="173">
        <f t="shared" si="20"/>
        <v>1.1018929846614929</v>
      </c>
      <c r="C54" s="173">
        <f t="shared" si="20"/>
        <v>1.1857789849008384</v>
      </c>
      <c r="D54" s="173">
        <f t="shared" si="20"/>
        <v>1.1723613608532222</v>
      </c>
      <c r="E54" s="173">
        <f t="shared" si="20"/>
        <v>1.0786347352124173</v>
      </c>
      <c r="F54" s="173">
        <f t="shared" si="20"/>
        <v>1.1659642088155888</v>
      </c>
      <c r="H54" s="68">
        <f t="shared" si="21"/>
        <v>6.4433073902778446</v>
      </c>
      <c r="I54" s="69">
        <f t="shared" si="22"/>
        <v>45.164694929276308</v>
      </c>
      <c r="J54" s="69">
        <f t="shared" si="23"/>
        <v>51.608002319554146</v>
      </c>
      <c r="L54" t="str">
        <f t="shared" si="24"/>
        <v>34 Culture, media and sports occupations</v>
      </c>
      <c r="M54" s="173">
        <f t="shared" ref="M54:Q54" si="50">M17/M$35*100</f>
        <v>1.1687690948344027</v>
      </c>
      <c r="N54" s="173">
        <f t="shared" si="50"/>
        <v>1.3174280351677843</v>
      </c>
      <c r="O54" s="173">
        <f t="shared" si="50"/>
        <v>1.2175041606318049</v>
      </c>
      <c r="P54" s="173">
        <f t="shared" si="50"/>
        <v>1.1175288964991585</v>
      </c>
      <c r="Q54" s="173">
        <f t="shared" si="50"/>
        <v>1.1791531810938112</v>
      </c>
      <c r="S54" s="68">
        <f t="shared" si="26"/>
        <v>0.88449503815304864</v>
      </c>
      <c r="T54" s="69">
        <f t="shared" si="27"/>
        <v>38.694869581802834</v>
      </c>
      <c r="U54" s="69">
        <f t="shared" si="28"/>
        <v>39.579364619955882</v>
      </c>
      <c r="W54" t="str">
        <f t="shared" si="29"/>
        <v>34 Culture, media and sports occupations</v>
      </c>
      <c r="X54" s="173">
        <f t="shared" ref="X54:AB54" si="51">X17/X$35*100</f>
        <v>1.0280887375618881</v>
      </c>
      <c r="Y54" s="173">
        <f t="shared" si="51"/>
        <v>1.0389302951270272</v>
      </c>
      <c r="Z54" s="173">
        <f t="shared" si="51"/>
        <v>1.1235431107023015</v>
      </c>
      <c r="AA54" s="173">
        <f t="shared" si="51"/>
        <v>1.037565029843861</v>
      </c>
      <c r="AB54" s="173">
        <f t="shared" si="51"/>
        <v>1.1524728573310654</v>
      </c>
      <c r="AD54" s="68">
        <f t="shared" si="31"/>
        <v>12.957437737608693</v>
      </c>
      <c r="AE54" s="69">
        <f t="shared" si="32"/>
        <v>52.746401770270467</v>
      </c>
      <c r="AF54" s="69">
        <f t="shared" si="33"/>
        <v>65.703839507879152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4.8705203196963076</v>
      </c>
      <c r="C55" s="173">
        <f t="shared" si="52"/>
        <v>4.9949434614708581</v>
      </c>
      <c r="D55" s="173">
        <f t="shared" si="52"/>
        <v>5.2541760102144588</v>
      </c>
      <c r="E55" s="173">
        <f t="shared" si="52"/>
        <v>4.8864338436759542</v>
      </c>
      <c r="F55" s="173">
        <f t="shared" si="52"/>
        <v>4.904810845870311</v>
      </c>
      <c r="H55" s="68">
        <f t="shared" si="21"/>
        <v>-8.9235111246816809E-2</v>
      </c>
      <c r="I55" s="69">
        <f t="shared" si="22"/>
        <v>44.774719780707542</v>
      </c>
      <c r="J55" s="69">
        <f t="shared" si="23"/>
        <v>44.68548466946072</v>
      </c>
      <c r="L55" t="str">
        <f t="shared" si="24"/>
        <v>35 Business and public service associate professionals</v>
      </c>
      <c r="M55" s="173">
        <f t="shared" ref="M55:Q55" si="53">M18/M$35*100</f>
        <v>4.9934269252657435</v>
      </c>
      <c r="N55" s="173">
        <f t="shared" si="53"/>
        <v>4.9731921154575014</v>
      </c>
      <c r="O55" s="173">
        <f t="shared" si="53"/>
        <v>5.3144506810077923</v>
      </c>
      <c r="P55" s="173">
        <f t="shared" si="53"/>
        <v>4.7926975422391456</v>
      </c>
      <c r="Q55" s="173">
        <f t="shared" si="53"/>
        <v>4.60163074725914</v>
      </c>
      <c r="S55" s="68">
        <f t="shared" si="26"/>
        <v>-9.8059192204818775</v>
      </c>
      <c r="T55" s="69">
        <f t="shared" si="27"/>
        <v>35.066589030211624</v>
      </c>
      <c r="U55" s="69">
        <f t="shared" si="28"/>
        <v>25.260669809729748</v>
      </c>
      <c r="W55" t="str">
        <f t="shared" si="29"/>
        <v>35 Business and public service associate professionals</v>
      </c>
      <c r="X55" s="173">
        <f t="shared" ref="X55:AB55" si="54">X18/X$35*100</f>
        <v>4.7348810089743196</v>
      </c>
      <c r="Y55" s="173">
        <f t="shared" si="54"/>
        <v>5.0192061253974405</v>
      </c>
      <c r="Z55" s="173">
        <f t="shared" si="54"/>
        <v>5.1889938777152453</v>
      </c>
      <c r="AA55" s="173">
        <f t="shared" si="54"/>
        <v>4.9854132831338855</v>
      </c>
      <c r="AB55" s="173">
        <f t="shared" si="54"/>
        <v>5.2149418543515038</v>
      </c>
      <c r="AD55" s="68">
        <f t="shared" si="31"/>
        <v>10.672617118514999</v>
      </c>
      <c r="AE55" s="69">
        <f t="shared" si="32"/>
        <v>55.527098615864269</v>
      </c>
      <c r="AF55" s="69">
        <f t="shared" si="33"/>
        <v>66.199715734379268</v>
      </c>
    </row>
    <row r="56" spans="1:32" x14ac:dyDescent="0.2">
      <c r="A56" t="str">
        <f t="shared" si="19"/>
        <v>41 Administrative occupations</v>
      </c>
      <c r="B56" s="173">
        <f t="shared" si="52"/>
        <v>9.742386102734093</v>
      </c>
      <c r="C56" s="173">
        <f t="shared" si="52"/>
        <v>9.1970341644454479</v>
      </c>
      <c r="D56" s="173">
        <f t="shared" si="52"/>
        <v>9.7578250421058907</v>
      </c>
      <c r="E56" s="173">
        <f t="shared" si="52"/>
        <v>8.8372544196297209</v>
      </c>
      <c r="F56" s="173">
        <f t="shared" si="52"/>
        <v>8.2108491480685188</v>
      </c>
      <c r="H56" s="68">
        <f t="shared" si="21"/>
        <v>-9.9404684104118353</v>
      </c>
      <c r="I56" s="69">
        <f t="shared" si="22"/>
        <v>45.005685593967335</v>
      </c>
      <c r="J56" s="69">
        <f t="shared" si="23"/>
        <v>35.065217183555504</v>
      </c>
      <c r="L56" t="str">
        <f t="shared" si="24"/>
        <v>41 Administrative occupations</v>
      </c>
      <c r="M56" s="173">
        <f t="shared" ref="M56:Q56" si="55">M19/M$35*100</f>
        <v>6.2622922082636343</v>
      </c>
      <c r="N56" s="173">
        <f t="shared" si="55"/>
        <v>5.7678575525459692</v>
      </c>
      <c r="O56" s="173">
        <f t="shared" si="55"/>
        <v>6.9500843405525119</v>
      </c>
      <c r="P56" s="173">
        <f t="shared" si="55"/>
        <v>6.6277099397819148</v>
      </c>
      <c r="Q56" s="173">
        <f t="shared" si="55"/>
        <v>7.1387931827260749</v>
      </c>
      <c r="S56" s="68">
        <f t="shared" si="26"/>
        <v>6.9939884052135248</v>
      </c>
      <c r="T56" s="69">
        <f t="shared" si="27"/>
        <v>37.633826146354295</v>
      </c>
      <c r="U56" s="69">
        <f t="shared" si="28"/>
        <v>44.627814551567816</v>
      </c>
      <c r="W56" t="str">
        <f t="shared" si="29"/>
        <v>41 Administrative occupations</v>
      </c>
      <c r="X56" s="173">
        <f t="shared" ref="X56:AB56" si="56">X19/X$35*100</f>
        <v>13.583005855486475</v>
      </c>
      <c r="Y56" s="173">
        <f t="shared" si="56"/>
        <v>13.022128925397716</v>
      </c>
      <c r="Z56" s="173">
        <f t="shared" si="56"/>
        <v>12.794167240632509</v>
      </c>
      <c r="AA56" s="173">
        <f t="shared" si="56"/>
        <v>11.170389722820026</v>
      </c>
      <c r="AB56" s="173">
        <f t="shared" si="56"/>
        <v>9.3074837860376931</v>
      </c>
      <c r="AD56" s="68">
        <f t="shared" si="31"/>
        <v>-19.888634791004826</v>
      </c>
      <c r="AE56" s="69">
        <f t="shared" si="32"/>
        <v>49.336293012773361</v>
      </c>
      <c r="AF56" s="69">
        <f t="shared" si="33"/>
        <v>29.447658221768542</v>
      </c>
    </row>
    <row r="57" spans="1:32" x14ac:dyDescent="0.2">
      <c r="A57" t="str">
        <f t="shared" si="19"/>
        <v>42 Secretarial and related occupations</v>
      </c>
      <c r="B57" s="173">
        <f t="shared" si="52"/>
        <v>2.2393062619149497</v>
      </c>
      <c r="C57" s="173">
        <f t="shared" si="52"/>
        <v>1.9371990491188498</v>
      </c>
      <c r="D57" s="173">
        <f t="shared" si="52"/>
        <v>1.9201188211629281</v>
      </c>
      <c r="E57" s="173">
        <f t="shared" si="52"/>
        <v>1.9861868781220042</v>
      </c>
      <c r="F57" s="173">
        <f t="shared" si="52"/>
        <v>1.3804176398308534</v>
      </c>
      <c r="H57" s="68">
        <f t="shared" si="21"/>
        <v>-23.055597201278935</v>
      </c>
      <c r="I57" s="69">
        <f t="shared" si="22"/>
        <v>50.29411013621781</v>
      </c>
      <c r="J57" s="69">
        <f t="shared" si="23"/>
        <v>27.238512934938868</v>
      </c>
      <c r="L57" t="str">
        <f t="shared" si="24"/>
        <v>42 Secretarial and related occupations</v>
      </c>
      <c r="M57" s="173">
        <f t="shared" ref="M57:Q57" si="57">M20/M$35*100</f>
        <v>0.36843176777346515</v>
      </c>
      <c r="N57" s="173">
        <f t="shared" si="57"/>
        <v>0.2826998881495984</v>
      </c>
      <c r="O57" s="173">
        <f t="shared" si="57"/>
        <v>0.29078866742279291</v>
      </c>
      <c r="P57" s="173">
        <f t="shared" si="57"/>
        <v>0.35871347762117056</v>
      </c>
      <c r="Q57" s="173">
        <f t="shared" si="57"/>
        <v>0.43350064485821799</v>
      </c>
      <c r="S57" s="68">
        <f t="shared" si="26"/>
        <v>55.287651598025015</v>
      </c>
      <c r="T57" s="69">
        <f t="shared" si="27"/>
        <v>44.548641810452914</v>
      </c>
      <c r="U57" s="69">
        <f t="shared" si="28"/>
        <v>99.836293408477914</v>
      </c>
      <c r="W57" t="str">
        <f t="shared" si="29"/>
        <v>42 Secretarial and related occupations</v>
      </c>
      <c r="X57" s="173">
        <f t="shared" ref="X57:AB57" si="58">X20/X$35*100</f>
        <v>4.3039969728573295</v>
      </c>
      <c r="Y57" s="173">
        <f t="shared" si="58"/>
        <v>3.7827196474638516</v>
      </c>
      <c r="Z57" s="173">
        <f t="shared" si="58"/>
        <v>3.6821062790488934</v>
      </c>
      <c r="AA57" s="173">
        <f t="shared" si="58"/>
        <v>3.7046929685598107</v>
      </c>
      <c r="AB57" s="173">
        <f t="shared" si="58"/>
        <v>2.3490442876355493</v>
      </c>
      <c r="AD57" s="68">
        <f t="shared" si="31"/>
        <v>-29.746372617709515</v>
      </c>
      <c r="AE57" s="69">
        <f t="shared" si="32"/>
        <v>50.784792343288224</v>
      </c>
      <c r="AF57" s="69">
        <f t="shared" si="33"/>
        <v>21.038419725578702</v>
      </c>
    </row>
    <row r="58" spans="1:32" x14ac:dyDescent="0.2">
      <c r="A58" t="str">
        <f t="shared" si="19"/>
        <v>51 Skilled agricultural and related trades</v>
      </c>
      <c r="B58" s="173">
        <f t="shared" si="52"/>
        <v>1.1224017738632603</v>
      </c>
      <c r="C58" s="173">
        <f t="shared" si="52"/>
        <v>1.1452174891242641</v>
      </c>
      <c r="D58" s="173">
        <f t="shared" si="52"/>
        <v>1.1234854048389482</v>
      </c>
      <c r="E58" s="173">
        <f t="shared" si="52"/>
        <v>1.0988893649107923</v>
      </c>
      <c r="F58" s="173">
        <f t="shared" si="52"/>
        <v>1.1370794553656549</v>
      </c>
      <c r="H58" s="68">
        <f t="shared" si="21"/>
        <v>8.3223355858878136</v>
      </c>
      <c r="I58" s="69">
        <f t="shared" si="22"/>
        <v>57.342656560936575</v>
      </c>
      <c r="J58" s="69">
        <f t="shared" si="23"/>
        <v>65.664992146824403</v>
      </c>
      <c r="L58" t="str">
        <f t="shared" si="24"/>
        <v>51 Skilled agricultural and related trades</v>
      </c>
      <c r="M58" s="173">
        <f t="shared" ref="M58:Q58" si="59">M21/M$35*100</f>
        <v>1.6685036458236207</v>
      </c>
      <c r="N58" s="173">
        <f t="shared" si="59"/>
        <v>1.8605961513099327</v>
      </c>
      <c r="O58" s="173">
        <f t="shared" si="59"/>
        <v>1.7605791304305733</v>
      </c>
      <c r="P58" s="173">
        <f t="shared" si="59"/>
        <v>1.7093494865295185</v>
      </c>
      <c r="Q58" s="173">
        <f t="shared" si="59"/>
        <v>1.7739323429417542</v>
      </c>
      <c r="S58" s="68">
        <f t="shared" si="26"/>
        <v>4.9557301115425698</v>
      </c>
      <c r="T58" s="69">
        <f t="shared" si="27"/>
        <v>53.383720518708778</v>
      </c>
      <c r="U58" s="69">
        <f t="shared" si="28"/>
        <v>58.339450630251356</v>
      </c>
      <c r="W58" t="str">
        <f t="shared" si="29"/>
        <v>51 Skilled agricultural and related trades</v>
      </c>
      <c r="X58" s="173">
        <f t="shared" ref="X58:AB58" si="60">X21/X$35*100</f>
        <v>0.51972561049923771</v>
      </c>
      <c r="Y58" s="173">
        <f t="shared" si="60"/>
        <v>0.34724424874697241</v>
      </c>
      <c r="Z58" s="173">
        <f t="shared" si="60"/>
        <v>0.43452058612896094</v>
      </c>
      <c r="AA58" s="173">
        <f t="shared" si="60"/>
        <v>0.45428316941269936</v>
      </c>
      <c r="AB58" s="173">
        <f t="shared" si="60"/>
        <v>0.48562565222063359</v>
      </c>
      <c r="AD58" s="68">
        <f t="shared" si="31"/>
        <v>23.073664130256123</v>
      </c>
      <c r="AE58" s="69">
        <f t="shared" si="32"/>
        <v>74.689377669207346</v>
      </c>
      <c r="AF58" s="69">
        <f t="shared" si="33"/>
        <v>97.763041799463466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4.1566006517623686</v>
      </c>
      <c r="C59" s="173">
        <f t="shared" si="52"/>
        <v>4.2269085283456773</v>
      </c>
      <c r="D59" s="173">
        <f t="shared" si="52"/>
        <v>3.6657901853154082</v>
      </c>
      <c r="E59" s="173">
        <f t="shared" si="52"/>
        <v>3.3910656459895145</v>
      </c>
      <c r="F59" s="173">
        <f t="shared" si="52"/>
        <v>2.9709478659517217</v>
      </c>
      <c r="H59" s="68">
        <f t="shared" si="21"/>
        <v>-13.259471424345392</v>
      </c>
      <c r="I59" s="69">
        <f t="shared" si="22"/>
        <v>34.663428032173201</v>
      </c>
      <c r="J59" s="69">
        <f t="shared" si="23"/>
        <v>21.403956607827805</v>
      </c>
      <c r="L59" t="str">
        <f t="shared" si="24"/>
        <v>52 Skilled metal, electrical and electronic trades</v>
      </c>
      <c r="M59" s="173">
        <f t="shared" ref="M59:Q59" si="61">M22/M$35*100</f>
        <v>7.8302711700059326</v>
      </c>
      <c r="N59" s="173">
        <f t="shared" si="61"/>
        <v>7.8721181286739368</v>
      </c>
      <c r="O59" s="173">
        <f t="shared" si="61"/>
        <v>6.9394031925529829</v>
      </c>
      <c r="P59" s="173">
        <f t="shared" si="61"/>
        <v>6.3439411741531861</v>
      </c>
      <c r="Q59" s="173">
        <f t="shared" si="61"/>
        <v>5.5473936198342182</v>
      </c>
      <c r="S59" s="68">
        <f t="shared" si="26"/>
        <v>-16.729434744942758</v>
      </c>
      <c r="T59" s="69">
        <f t="shared" si="27"/>
        <v>33.01524976704772</v>
      </c>
      <c r="U59" s="69">
        <f t="shared" si="28"/>
        <v>16.285815022104963</v>
      </c>
      <c r="W59" t="str">
        <f t="shared" si="29"/>
        <v>52 Skilled metal, electrical and electronic trades</v>
      </c>
      <c r="X59" s="173">
        <f t="shared" ref="X59:AB59" si="62">X22/X$35*100</f>
        <v>0.10235039722513246</v>
      </c>
      <c r="Y59" s="173">
        <f t="shared" si="62"/>
        <v>0.16083852879988081</v>
      </c>
      <c r="Z59" s="173">
        <f t="shared" si="62"/>
        <v>0.12564514627322479</v>
      </c>
      <c r="AA59" s="173">
        <f t="shared" si="62"/>
        <v>0.27302108815378834</v>
      </c>
      <c r="AB59" s="173">
        <f t="shared" si="62"/>
        <v>0.33543279220868699</v>
      </c>
      <c r="AD59" s="68">
        <f t="shared" si="31"/>
        <v>193.9907518449948</v>
      </c>
      <c r="AE59" s="69">
        <f t="shared" si="32"/>
        <v>133.10404018714937</v>
      </c>
      <c r="AF59" s="69">
        <f t="shared" si="33"/>
        <v>327.09479203214414</v>
      </c>
    </row>
    <row r="60" spans="1:32" x14ac:dyDescent="0.2">
      <c r="A60" t="str">
        <f t="shared" si="19"/>
        <v>53 Skilled construction and building trades</v>
      </c>
      <c r="B60" s="173">
        <f t="shared" si="52"/>
        <v>3.5167252187421263</v>
      </c>
      <c r="C60" s="173">
        <f t="shared" si="52"/>
        <v>3.5726779766612831</v>
      </c>
      <c r="D60" s="173">
        <f t="shared" si="52"/>
        <v>3.1150554945279336</v>
      </c>
      <c r="E60" s="173">
        <f t="shared" si="52"/>
        <v>3.1195772232447192</v>
      </c>
      <c r="F60" s="173">
        <f t="shared" si="52"/>
        <v>2.8071711169617042</v>
      </c>
      <c r="H60" s="68">
        <f t="shared" si="21"/>
        <v>-3.5509984147388991</v>
      </c>
      <c r="I60" s="69">
        <f t="shared" si="22"/>
        <v>41.548072012141589</v>
      </c>
      <c r="J60" s="69">
        <f t="shared" si="23"/>
        <v>37.997073597402689</v>
      </c>
      <c r="L60" t="str">
        <f t="shared" si="24"/>
        <v>53 Skilled construction and building trades</v>
      </c>
      <c r="M60" s="173">
        <f t="shared" ref="M60:Q60" si="63">M23/M$35*100</f>
        <v>6.6377153576743186</v>
      </c>
      <c r="N60" s="173">
        <f t="shared" si="63"/>
        <v>6.6944675119938664</v>
      </c>
      <c r="O60" s="173">
        <f t="shared" si="63"/>
        <v>5.9080832020562806</v>
      </c>
      <c r="P60" s="173">
        <f t="shared" si="63"/>
        <v>5.9748772114205346</v>
      </c>
      <c r="Q60" s="173">
        <f t="shared" si="63"/>
        <v>5.4378754759736125</v>
      </c>
      <c r="S60" s="68">
        <f t="shared" si="26"/>
        <v>-4.1245738894554798</v>
      </c>
      <c r="T60" s="69">
        <f t="shared" si="27"/>
        <v>41.1948692291434</v>
      </c>
      <c r="U60" s="69">
        <f t="shared" si="28"/>
        <v>37.070295339687917</v>
      </c>
      <c r="W60" t="str">
        <f t="shared" si="29"/>
        <v>53 Skilled construction and building trades</v>
      </c>
      <c r="X60" s="173">
        <f t="shared" ref="X60:AB60" si="64">X23/X$35*100</f>
        <v>7.2411145844869393E-2</v>
      </c>
      <c r="Y60" s="173">
        <f t="shared" si="64"/>
        <v>9.0459896974252857E-2</v>
      </c>
      <c r="Z60" s="173">
        <f t="shared" si="64"/>
        <v>9.462419710419552E-2</v>
      </c>
      <c r="AA60" s="173">
        <f t="shared" si="64"/>
        <v>0.10456609114442117</v>
      </c>
      <c r="AB60" s="173">
        <f t="shared" si="64"/>
        <v>0.11615346899083076</v>
      </c>
      <c r="AD60" s="68">
        <f t="shared" si="31"/>
        <v>35.177324091457905</v>
      </c>
      <c r="AE60" s="69">
        <f t="shared" si="32"/>
        <v>65.396635789737772</v>
      </c>
      <c r="AF60" s="69">
        <f t="shared" si="33"/>
        <v>100.57395988119566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2.2582804600659832</v>
      </c>
      <c r="C61" s="173">
        <f t="shared" si="52"/>
        <v>1.8853060517326337</v>
      </c>
      <c r="D61" s="173">
        <f t="shared" si="52"/>
        <v>1.8696289638522399</v>
      </c>
      <c r="E61" s="173">
        <f t="shared" si="52"/>
        <v>1.7541919628875153</v>
      </c>
      <c r="F61" s="173">
        <f t="shared" si="52"/>
        <v>1.6204932462002319</v>
      </c>
      <c r="H61" s="68">
        <f t="shared" si="21"/>
        <v>-7.2345115961110329</v>
      </c>
      <c r="I61" s="69">
        <f t="shared" si="22"/>
        <v>41.100081497577982</v>
      </c>
      <c r="J61" s="69">
        <f t="shared" si="23"/>
        <v>33.865569901466955</v>
      </c>
      <c r="L61" t="str">
        <f t="shared" si="24"/>
        <v>54 Textiles, printing and other skilled trades</v>
      </c>
      <c r="M61" s="173">
        <f t="shared" ref="M61:Q61" si="65">M24/M$35*100</f>
        <v>2.6587297653655995</v>
      </c>
      <c r="N61" s="173">
        <f t="shared" si="65"/>
        <v>2.1823024709805763</v>
      </c>
      <c r="O61" s="173">
        <f t="shared" si="65"/>
        <v>2.0647121654702545</v>
      </c>
      <c r="P61" s="173">
        <f t="shared" si="65"/>
        <v>1.9543491723247788</v>
      </c>
      <c r="Q61" s="173">
        <f t="shared" si="65"/>
        <v>1.7795601835677066</v>
      </c>
      <c r="S61" s="68">
        <f t="shared" si="26"/>
        <v>-10.220369213203933</v>
      </c>
      <c r="T61" s="69">
        <f t="shared" si="27"/>
        <v>29.950215309364392</v>
      </c>
      <c r="U61" s="69">
        <f t="shared" si="28"/>
        <v>19.729846096160461</v>
      </c>
      <c r="W61" t="str">
        <f t="shared" si="29"/>
        <v>54 Textiles, printing and other skilled trades</v>
      </c>
      <c r="X61" s="173">
        <f t="shared" ref="X61:AB61" si="66">X24/X$35*100</f>
        <v>1.8163459725070761</v>
      </c>
      <c r="Y61" s="173">
        <f t="shared" si="66"/>
        <v>1.5540196888941691</v>
      </c>
      <c r="Z61" s="173">
        <f t="shared" si="66"/>
        <v>1.6586624180566283</v>
      </c>
      <c r="AA61" s="173">
        <f t="shared" si="66"/>
        <v>1.5428389642104734</v>
      </c>
      <c r="AB61" s="173">
        <f t="shared" si="66"/>
        <v>1.4577794337574974</v>
      </c>
      <c r="AD61" s="68">
        <f t="shared" si="31"/>
        <v>-3.2150829433718902</v>
      </c>
      <c r="AE61" s="69">
        <f t="shared" si="32"/>
        <v>56.109535188388726</v>
      </c>
      <c r="AF61" s="69">
        <f t="shared" si="33"/>
        <v>52.894452245016844</v>
      </c>
    </row>
    <row r="62" spans="1:32" x14ac:dyDescent="0.2">
      <c r="A62" t="str">
        <f t="shared" si="19"/>
        <v>61 Caring personal service occupations</v>
      </c>
      <c r="B62" s="173">
        <f t="shared" si="52"/>
        <v>8.6534720296616179</v>
      </c>
      <c r="C62" s="173">
        <f t="shared" si="52"/>
        <v>8.2433391846946868</v>
      </c>
      <c r="D62" s="173">
        <f t="shared" si="52"/>
        <v>8.3493673469448968</v>
      </c>
      <c r="E62" s="173">
        <f t="shared" si="52"/>
        <v>9.0846358407633065</v>
      </c>
      <c r="F62" s="173">
        <f t="shared" si="52"/>
        <v>9.8566741755102285</v>
      </c>
      <c r="H62" s="68">
        <f t="shared" si="21"/>
        <v>26.348901099915427</v>
      </c>
      <c r="I62" s="69">
        <f t="shared" si="22"/>
        <v>63.888772285432019</v>
      </c>
      <c r="J62" s="69">
        <f t="shared" si="23"/>
        <v>90.237673385347449</v>
      </c>
      <c r="L62" t="str">
        <f t="shared" si="24"/>
        <v>61 Caring personal service occupations</v>
      </c>
      <c r="M62" s="173">
        <f t="shared" ref="M62:Q62" si="67">M25/M$35*100</f>
        <v>2.3375479165797133</v>
      </c>
      <c r="N62" s="173">
        <f t="shared" si="67"/>
        <v>2.2825483953927477</v>
      </c>
      <c r="O62" s="173">
        <f t="shared" si="67"/>
        <v>2.2018005198943866</v>
      </c>
      <c r="P62" s="173">
        <f t="shared" si="67"/>
        <v>2.7220079887636217</v>
      </c>
      <c r="Q62" s="173">
        <f t="shared" si="67"/>
        <v>3.1523195407025182</v>
      </c>
      <c r="S62" s="68">
        <f t="shared" si="26"/>
        <v>49.134085618921056</v>
      </c>
      <c r="T62" s="69">
        <f t="shared" si="27"/>
        <v>56.652765420961074</v>
      </c>
      <c r="U62" s="69">
        <f t="shared" si="28"/>
        <v>105.78685103988212</v>
      </c>
      <c r="W62" t="str">
        <f t="shared" si="29"/>
        <v>61 Caring personal service occupations</v>
      </c>
      <c r="X62" s="173">
        <f t="shared" ref="X62:AB62" si="68">X25/X$35*100</f>
        <v>15.62370433980983</v>
      </c>
      <c r="Y62" s="173">
        <f t="shared" si="68"/>
        <v>14.892337530295125</v>
      </c>
      <c r="Z62" s="173">
        <f t="shared" si="68"/>
        <v>14.99745866282343</v>
      </c>
      <c r="AA62" s="173">
        <f t="shared" si="68"/>
        <v>15.803157145926171</v>
      </c>
      <c r="AB62" s="173">
        <f t="shared" si="68"/>
        <v>16.714737332139201</v>
      </c>
      <c r="AD62" s="68">
        <f t="shared" si="31"/>
        <v>22.731417557410406</v>
      </c>
      <c r="AE62" s="69">
        <f t="shared" si="32"/>
        <v>65.037594921642906</v>
      </c>
      <c r="AF62" s="69">
        <f t="shared" si="33"/>
        <v>87.769012479053316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2.158029830326214</v>
      </c>
      <c r="C63" s="173">
        <f t="shared" si="52"/>
        <v>2.1090366732311536</v>
      </c>
      <c r="D63" s="173">
        <f t="shared" si="52"/>
        <v>1.8633811207720463</v>
      </c>
      <c r="E63" s="173">
        <f t="shared" si="52"/>
        <v>1.8145254499615879</v>
      </c>
      <c r="F63" s="173">
        <f t="shared" si="52"/>
        <v>1.7409840242160186</v>
      </c>
      <c r="H63" s="68">
        <f t="shared" si="21"/>
        <v>-2.8246750933326316E-3</v>
      </c>
      <c r="I63" s="69">
        <f t="shared" si="22"/>
        <v>50.211934040879555</v>
      </c>
      <c r="J63" s="69">
        <f t="shared" si="23"/>
        <v>50.209109365786219</v>
      </c>
      <c r="L63" t="str">
        <f t="shared" si="24"/>
        <v>62 Leisure, travel and related personal service occupations</v>
      </c>
      <c r="M63" s="173">
        <f t="shared" ref="M63:Q63" si="69">M26/M$35*100</f>
        <v>1.2107373038275731</v>
      </c>
      <c r="N63" s="173">
        <f t="shared" si="69"/>
        <v>1.2302798952548357</v>
      </c>
      <c r="O63" s="173">
        <f t="shared" si="69"/>
        <v>1.1801439988572182</v>
      </c>
      <c r="P63" s="173">
        <f t="shared" si="69"/>
        <v>1.1647902275875166</v>
      </c>
      <c r="Q63" s="173">
        <f t="shared" si="69"/>
        <v>1.1910061093696838</v>
      </c>
      <c r="S63" s="68">
        <f t="shared" si="26"/>
        <v>5.124426257592865</v>
      </c>
      <c r="T63" s="69">
        <f t="shared" si="27"/>
        <v>43.333384805920772</v>
      </c>
      <c r="U63" s="69">
        <f t="shared" si="28"/>
        <v>48.457811063513638</v>
      </c>
      <c r="W63" t="str">
        <f t="shared" si="29"/>
        <v>62 Leisure, travel and related personal service occupations</v>
      </c>
      <c r="X63" s="173">
        <f t="shared" ref="X63:AB63" si="70">X26/X$35*100</f>
        <v>3.2034586317404945</v>
      </c>
      <c r="Y63" s="173">
        <f t="shared" si="70"/>
        <v>3.0892509718836267</v>
      </c>
      <c r="Z63" s="173">
        <f t="shared" si="70"/>
        <v>2.6022462530551262</v>
      </c>
      <c r="AA63" s="173">
        <f t="shared" si="70"/>
        <v>2.5006035981378893</v>
      </c>
      <c r="AB63" s="173">
        <f t="shared" si="70"/>
        <v>2.3035711008579529</v>
      </c>
      <c r="AD63" s="68">
        <f t="shared" si="31"/>
        <v>-2.5174014550932755</v>
      </c>
      <c r="AE63" s="69">
        <f t="shared" si="32"/>
        <v>53.585406572924022</v>
      </c>
      <c r="AF63" s="69">
        <f t="shared" si="33"/>
        <v>51.068005117830737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9.7989473356901585E-2</v>
      </c>
      <c r="C64" s="173">
        <f t="shared" si="52"/>
        <v>7.943068358594671E-2</v>
      </c>
      <c r="D64" s="173">
        <f t="shared" si="52"/>
        <v>0.1005103232710234</v>
      </c>
      <c r="E64" s="173">
        <f t="shared" si="52"/>
        <v>7.8066924221831785E-2</v>
      </c>
      <c r="F64" s="173">
        <f t="shared" si="52"/>
        <v>8.11665722076121E-2</v>
      </c>
      <c r="H64" s="68">
        <f t="shared" si="21"/>
        <v>-13.57066467264506</v>
      </c>
      <c r="I64" s="69">
        <f t="shared" si="22"/>
        <v>39.313803975370305</v>
      </c>
      <c r="J64" s="69">
        <f t="shared" si="23"/>
        <v>25.743139302725243</v>
      </c>
      <c r="L64" t="str">
        <f t="shared" si="24"/>
        <v>63 Community and civil enforcement occupations</v>
      </c>
      <c r="M64" s="173">
        <f t="shared" ref="M64:Q64" si="71">M27/M$35*100</f>
        <v>0.14770418830587762</v>
      </c>
      <c r="N64" s="173">
        <f t="shared" si="71"/>
        <v>0.10738244924736653</v>
      </c>
      <c r="O64" s="173">
        <f t="shared" si="71"/>
        <v>0.15484283489237047</v>
      </c>
      <c r="P64" s="173">
        <f t="shared" si="71"/>
        <v>0.10286312559730085</v>
      </c>
      <c r="Q64" s="173">
        <f t="shared" si="71"/>
        <v>0.11399356672973249</v>
      </c>
      <c r="S64" s="68">
        <f t="shared" si="26"/>
        <v>-23.314389356026314</v>
      </c>
      <c r="T64" s="69">
        <f t="shared" si="27"/>
        <v>29.55712965470385</v>
      </c>
      <c r="U64" s="69">
        <f t="shared" si="28"/>
        <v>6.242740298677532</v>
      </c>
      <c r="W64" t="str">
        <f t="shared" si="29"/>
        <v>63 Community and civil enforcement occupations</v>
      </c>
      <c r="X64" s="173">
        <f t="shared" ref="X64:AB64" si="72">X27/X$35*100</f>
        <v>4.3124483495889342E-2</v>
      </c>
      <c r="Y64" s="173">
        <f t="shared" si="72"/>
        <v>4.8251725926009084E-2</v>
      </c>
      <c r="Z64" s="173">
        <f t="shared" si="72"/>
        <v>4.1754150488913483E-2</v>
      </c>
      <c r="AA64" s="173">
        <f t="shared" si="72"/>
        <v>5.1883747851420664E-2</v>
      </c>
      <c r="AB64" s="173">
        <f t="shared" si="72"/>
        <v>4.7586964036799351E-2</v>
      </c>
      <c r="AD64" s="68">
        <f t="shared" si="31"/>
        <v>25.505342761142181</v>
      </c>
      <c r="AE64" s="69">
        <f t="shared" si="32"/>
        <v>78.441744334118496</v>
      </c>
      <c r="AF64" s="69">
        <f t="shared" si="33"/>
        <v>103.9470870952607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7.9422114372713253</v>
      </c>
      <c r="C65" s="173">
        <f t="shared" si="73"/>
        <v>7.7960687602029228</v>
      </c>
      <c r="D65" s="173">
        <f t="shared" si="73"/>
        <v>7.6010569916762254</v>
      </c>
      <c r="E65" s="173">
        <f t="shared" si="73"/>
        <v>6.9539646351278002</v>
      </c>
      <c r="F65" s="173">
        <f t="shared" si="73"/>
        <v>6.3421302044401635</v>
      </c>
      <c r="H65" s="68">
        <f t="shared" si="21"/>
        <v>-10.699106840466685</v>
      </c>
      <c r="I65" s="69">
        <f t="shared" si="22"/>
        <v>43.403666081461324</v>
      </c>
      <c r="J65" s="69">
        <f t="shared" si="23"/>
        <v>32.704559240994641</v>
      </c>
      <c r="L65" t="str">
        <f t="shared" si="24"/>
        <v>71 Sales occupations</v>
      </c>
      <c r="M65" s="173">
        <f t="shared" ref="M65:Q65" si="74">M28/M$35*100</f>
        <v>5.5234371332237009</v>
      </c>
      <c r="N65" s="173">
        <f t="shared" si="74"/>
        <v>5.4325864032021096</v>
      </c>
      <c r="O65" s="173">
        <f t="shared" si="74"/>
        <v>5.3565726018434701</v>
      </c>
      <c r="P65" s="173">
        <f t="shared" si="74"/>
        <v>4.9622992636584318</v>
      </c>
      <c r="Q65" s="173">
        <f t="shared" si="74"/>
        <v>4.6580217402273485</v>
      </c>
      <c r="S65" s="68">
        <f t="shared" si="26"/>
        <v>-9.4185711288553957</v>
      </c>
      <c r="T65" s="69">
        <f t="shared" si="27"/>
        <v>30.59602059156758</v>
      </c>
      <c r="U65" s="69">
        <f t="shared" si="28"/>
        <v>21.177449462712186</v>
      </c>
      <c r="W65" t="str">
        <f t="shared" si="29"/>
        <v>71 Sales occupations</v>
      </c>
      <c r="X65" s="173">
        <f t="shared" ref="X65:AB65" si="75">X28/X$35*100</f>
        <v>10.611562509762653</v>
      </c>
      <c r="Y65" s="173">
        <f t="shared" si="75"/>
        <v>10.432428739445646</v>
      </c>
      <c r="Z65" s="173">
        <f t="shared" si="75"/>
        <v>10.028283502661726</v>
      </c>
      <c r="AA65" s="173">
        <f t="shared" si="75"/>
        <v>9.0570337666607141</v>
      </c>
      <c r="AB65" s="173">
        <f t="shared" si="75"/>
        <v>8.0648496665373841</v>
      </c>
      <c r="AD65" s="68">
        <f t="shared" si="31"/>
        <v>-11.438790125433181</v>
      </c>
      <c r="AE65" s="69">
        <f t="shared" si="32"/>
        <v>50.801820777772569</v>
      </c>
      <c r="AF65" s="69">
        <f t="shared" si="33"/>
        <v>39.36303065233939</v>
      </c>
    </row>
    <row r="66" spans="1:32" x14ac:dyDescent="0.2">
      <c r="A66" t="str">
        <f t="shared" si="19"/>
        <v>72 Customer service occupations</v>
      </c>
      <c r="B66" s="173">
        <f t="shared" si="73"/>
        <v>1.7708739853358055</v>
      </c>
      <c r="C66" s="173">
        <f t="shared" si="73"/>
        <v>1.8583748551231547</v>
      </c>
      <c r="D66" s="173">
        <f t="shared" si="73"/>
        <v>1.9001207200950725</v>
      </c>
      <c r="E66" s="173">
        <f t="shared" si="73"/>
        <v>2.4036614262181319</v>
      </c>
      <c r="F66" s="173">
        <f t="shared" si="73"/>
        <v>2.6877813561154564</v>
      </c>
      <c r="H66" s="68">
        <f t="shared" si="21"/>
        <v>51.39355280737886</v>
      </c>
      <c r="I66" s="69">
        <f t="shared" si="22"/>
        <v>59.519817446572141</v>
      </c>
      <c r="J66" s="69">
        <f t="shared" si="23"/>
        <v>110.913370253951</v>
      </c>
      <c r="L66" t="str">
        <f t="shared" si="24"/>
        <v>72 Customer service occupations</v>
      </c>
      <c r="M66" s="173">
        <f t="shared" ref="M66:Q66" si="76">M29/M$35*100</f>
        <v>1.5003371660054095</v>
      </c>
      <c r="N66" s="173">
        <f t="shared" si="76"/>
        <v>1.3694285692071251</v>
      </c>
      <c r="O66" s="173">
        <f t="shared" si="76"/>
        <v>1.5662302290964096</v>
      </c>
      <c r="P66" s="173">
        <f t="shared" si="76"/>
        <v>2.1595890500519999</v>
      </c>
      <c r="Q66" s="173">
        <f t="shared" si="76"/>
        <v>2.5431646751158992</v>
      </c>
      <c r="S66" s="68">
        <f t="shared" si="26"/>
        <v>69.138911877401824</v>
      </c>
      <c r="T66" s="69">
        <f t="shared" si="27"/>
        <v>49.649875290005554</v>
      </c>
      <c r="U66" s="69">
        <f t="shared" si="28"/>
        <v>118.78878716740738</v>
      </c>
      <c r="W66" t="str">
        <f t="shared" si="29"/>
        <v>72 Customer service occupations</v>
      </c>
      <c r="X66" s="173">
        <f t="shared" ref="X66:AB66" si="77">X29/X$35*100</f>
        <v>2.0694374964577458</v>
      </c>
      <c r="Y66" s="173">
        <f t="shared" si="77"/>
        <v>2.4037727999693046</v>
      </c>
      <c r="Z66" s="173">
        <f t="shared" si="77"/>
        <v>2.2611960098983981</v>
      </c>
      <c r="AA66" s="173">
        <f t="shared" si="77"/>
        <v>2.6613859855381459</v>
      </c>
      <c r="AB66" s="173">
        <f t="shared" si="77"/>
        <v>2.8357136159407119</v>
      </c>
      <c r="AD66" s="68">
        <f t="shared" si="31"/>
        <v>38.101382391055346</v>
      </c>
      <c r="AE66" s="69">
        <f t="shared" si="32"/>
        <v>66.912902738713058</v>
      </c>
      <c r="AF66" s="69">
        <f t="shared" si="33"/>
        <v>105.01428512976838</v>
      </c>
    </row>
    <row r="67" spans="1:32" x14ac:dyDescent="0.2">
      <c r="A67" t="str">
        <f t="shared" si="19"/>
        <v>81 Process, plant and machine operatives</v>
      </c>
      <c r="B67" s="173">
        <f t="shared" si="73"/>
        <v>3.1638916233218226</v>
      </c>
      <c r="C67" s="173">
        <f t="shared" si="73"/>
        <v>2.9426340486648019</v>
      </c>
      <c r="D67" s="173">
        <f t="shared" si="73"/>
        <v>2.5846465496939657</v>
      </c>
      <c r="E67" s="173">
        <f t="shared" si="73"/>
        <v>2.8726701420961809</v>
      </c>
      <c r="F67" s="173">
        <f t="shared" si="73"/>
        <v>2.5344027645977993</v>
      </c>
      <c r="H67" s="68">
        <f t="shared" si="21"/>
        <v>4.9467779305910566</v>
      </c>
      <c r="I67" s="69">
        <f t="shared" si="22"/>
        <v>42.501684000363881</v>
      </c>
      <c r="J67" s="69">
        <f t="shared" si="23"/>
        <v>47.448461930954942</v>
      </c>
      <c r="L67" t="str">
        <f t="shared" si="24"/>
        <v>81 Process, plant and machine operatives</v>
      </c>
      <c r="M67" s="173">
        <f t="shared" ref="M67:Q67" si="78">M30/M$35*100</f>
        <v>4.5763875491435879</v>
      </c>
      <c r="N67" s="173">
        <f t="shared" si="78"/>
        <v>4.1461166946450305</v>
      </c>
      <c r="O67" s="173">
        <f t="shared" si="78"/>
        <v>3.7131631273456915</v>
      </c>
      <c r="P67" s="173">
        <f t="shared" si="78"/>
        <v>4.1531360918558242</v>
      </c>
      <c r="Q67" s="173">
        <f t="shared" si="78"/>
        <v>3.7585780841878087</v>
      </c>
      <c r="S67" s="68">
        <f t="shared" si="26"/>
        <v>5.4397092218338345</v>
      </c>
      <c r="T67" s="69">
        <f t="shared" si="27"/>
        <v>38.861364266333375</v>
      </c>
      <c r="U67" s="69">
        <f t="shared" si="28"/>
        <v>44.301073488167205</v>
      </c>
      <c r="W67" t="str">
        <f t="shared" si="29"/>
        <v>81 Process, plant and machine operatives</v>
      </c>
      <c r="X67" s="173">
        <f t="shared" ref="X67:AB67" si="79">X30/X$35*100</f>
        <v>1.6050659370341718</v>
      </c>
      <c r="Y67" s="173">
        <f t="shared" si="79"/>
        <v>1.6002024141838798</v>
      </c>
      <c r="Z67" s="173">
        <f t="shared" si="79"/>
        <v>1.3642480618403743</v>
      </c>
      <c r="AA67" s="173">
        <f t="shared" si="79"/>
        <v>1.5205813567538171</v>
      </c>
      <c r="AB67" s="173">
        <f t="shared" si="79"/>
        <v>1.2821611822466694</v>
      </c>
      <c r="AD67" s="68">
        <f t="shared" si="31"/>
        <v>3.4959002848532261</v>
      </c>
      <c r="AE67" s="69">
        <f t="shared" si="32"/>
        <v>53.216480604418734</v>
      </c>
      <c r="AF67" s="69">
        <f t="shared" si="33"/>
        <v>56.712380889271962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3.9108070706308466</v>
      </c>
      <c r="C68" s="173">
        <f t="shared" si="73"/>
        <v>4.4294127274782058</v>
      </c>
      <c r="D68" s="173">
        <f t="shared" si="73"/>
        <v>4.0543063971243889</v>
      </c>
      <c r="E68" s="173">
        <f t="shared" si="73"/>
        <v>4.1662796121769023</v>
      </c>
      <c r="F68" s="173">
        <f t="shared" si="73"/>
        <v>4.0149667856785083</v>
      </c>
      <c r="H68" s="68">
        <f t="shared" si="21"/>
        <v>5.9888128459601413</v>
      </c>
      <c r="I68" s="69">
        <f t="shared" si="22"/>
        <v>54.441849875954027</v>
      </c>
      <c r="J68" s="69">
        <f t="shared" si="23"/>
        <v>60.430662721914175</v>
      </c>
      <c r="L68" t="str">
        <f t="shared" si="24"/>
        <v>82 Transport and mobile machine drivers and operatives</v>
      </c>
      <c r="M68" s="173">
        <f t="shared" ref="M68:Q68" si="80">M31/M$35*100</f>
        <v>7.1537896718137501</v>
      </c>
      <c r="N68" s="173">
        <f t="shared" si="80"/>
        <v>8.1208404866617023</v>
      </c>
      <c r="O68" s="173">
        <f t="shared" si="80"/>
        <v>7.5243491555007607</v>
      </c>
      <c r="P68" s="173">
        <f t="shared" si="80"/>
        <v>7.6995207276324082</v>
      </c>
      <c r="Q68" s="173">
        <f t="shared" si="80"/>
        <v>7.470750013803694</v>
      </c>
      <c r="S68" s="68">
        <f t="shared" si="26"/>
        <v>3.423663119615604</v>
      </c>
      <c r="T68" s="69">
        <f t="shared" si="27"/>
        <v>53.043691756454713</v>
      </c>
      <c r="U68" s="69">
        <f t="shared" si="28"/>
        <v>56.467354876070317</v>
      </c>
      <c r="W68" t="str">
        <f t="shared" si="29"/>
        <v>82 Transport and mobile machine drivers and operatives</v>
      </c>
      <c r="X68" s="173">
        <f t="shared" ref="X68:AB68" si="81">X31/X$35*100</f>
        <v>0.33186253246038172</v>
      </c>
      <c r="Y68" s="173">
        <f t="shared" si="81"/>
        <v>0.31178841699824628</v>
      </c>
      <c r="Z68" s="173">
        <f t="shared" si="81"/>
        <v>0.30173862898231069</v>
      </c>
      <c r="AA68" s="173">
        <f t="shared" si="81"/>
        <v>0.43540673030551119</v>
      </c>
      <c r="AB68" s="173">
        <f t="shared" si="81"/>
        <v>0.4799539581863681</v>
      </c>
      <c r="AD68" s="68">
        <f t="shared" si="31"/>
        <v>75.163063750683961</v>
      </c>
      <c r="AE68" s="69">
        <f t="shared" si="32"/>
        <v>92.145902613859292</v>
      </c>
      <c r="AF68" s="69">
        <f t="shared" si="33"/>
        <v>167.30896636454327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1.8741609334914218</v>
      </c>
      <c r="C69" s="173">
        <f t="shared" si="73"/>
        <v>1.695524911834398</v>
      </c>
      <c r="D69" s="173">
        <f t="shared" si="73"/>
        <v>1.4572715774863712</v>
      </c>
      <c r="E69" s="173">
        <f t="shared" si="73"/>
        <v>1.1791937715834828</v>
      </c>
      <c r="F69" s="173">
        <f t="shared" si="73"/>
        <v>1.0614661148217859</v>
      </c>
      <c r="H69" s="68">
        <f t="shared" si="21"/>
        <v>-22.042073794354391</v>
      </c>
      <c r="I69" s="69">
        <f t="shared" si="22"/>
        <v>32.67465335450602</v>
      </c>
      <c r="J69" s="69">
        <f t="shared" si="23"/>
        <v>10.632579560151633</v>
      </c>
      <c r="L69" t="str">
        <f t="shared" si="24"/>
        <v>91 Elementary trades and related occupations</v>
      </c>
      <c r="M69" s="173">
        <f t="shared" ref="M69:Q70" si="82">M32/M$35*100</f>
        <v>2.6866537128678409</v>
      </c>
      <c r="N69" s="173">
        <f t="shared" si="82"/>
        <v>2.4187356493518997</v>
      </c>
      <c r="O69" s="173">
        <f t="shared" si="82"/>
        <v>2.1715354467666463</v>
      </c>
      <c r="P69" s="173">
        <f t="shared" si="82"/>
        <v>1.7709741369730807</v>
      </c>
      <c r="Q69" s="173">
        <f t="shared" si="82"/>
        <v>1.6112275261431053</v>
      </c>
      <c r="S69" s="68">
        <f t="shared" si="26"/>
        <v>-22.711549337775509</v>
      </c>
      <c r="T69" s="69">
        <f t="shared" si="27"/>
        <v>27.348230983398032</v>
      </c>
      <c r="U69" s="69">
        <f t="shared" si="28"/>
        <v>4.6366816456225237</v>
      </c>
      <c r="W69" t="str">
        <f t="shared" si="29"/>
        <v>91 Elementary trades and related occupations</v>
      </c>
      <c r="X69" s="173">
        <f t="shared" ref="X69:AB70" si="83">X32/X$35*100</f>
        <v>0.9774966732540965</v>
      </c>
      <c r="Y69" s="173">
        <f t="shared" si="83"/>
        <v>0.88881533801331536</v>
      </c>
      <c r="Z69" s="173">
        <f t="shared" si="83"/>
        <v>0.6848535525673588</v>
      </c>
      <c r="AA69" s="173">
        <f t="shared" si="83"/>
        <v>0.55431218408068939</v>
      </c>
      <c r="AB69" s="173">
        <f t="shared" si="83"/>
        <v>0.49910050540959583</v>
      </c>
      <c r="AD69" s="68">
        <f t="shared" si="31"/>
        <v>-19.746466245952952</v>
      </c>
      <c r="AE69" s="69">
        <f t="shared" si="32"/>
        <v>50.938764002380019</v>
      </c>
      <c r="AF69" s="69">
        <f t="shared" si="33"/>
        <v>31.192297756427074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9.6077996693999239</v>
      </c>
      <c r="C70" s="173">
        <f t="shared" si="73"/>
        <v>9.2147436740072255</v>
      </c>
      <c r="D70" s="173">
        <f t="shared" si="73"/>
        <v>8.4075842242619263</v>
      </c>
      <c r="E70" s="173">
        <f t="shared" si="73"/>
        <v>8.4558826612976752</v>
      </c>
      <c r="F70" s="173">
        <f t="shared" si="73"/>
        <v>7.8019248911090617</v>
      </c>
      <c r="H70" s="68">
        <f t="shared" si="21"/>
        <v>-0.68263791686868336</v>
      </c>
      <c r="I70" s="69">
        <f t="shared" si="22"/>
        <v>48.59524905085334</v>
      </c>
      <c r="J70" s="69">
        <f t="shared" si="23"/>
        <v>47.912611133984655</v>
      </c>
      <c r="L70" t="str">
        <f t="shared" si="24"/>
        <v>92 Elementary administration and service occupations</v>
      </c>
      <c r="M70" s="173">
        <f t="shared" si="82"/>
        <v>9.1917229899840009</v>
      </c>
      <c r="N70" s="173">
        <f t="shared" si="82"/>
        <v>8.7147347547957157</v>
      </c>
      <c r="O70" s="173">
        <f t="shared" si="82"/>
        <v>8.1084959580393612</v>
      </c>
      <c r="P70" s="173">
        <f t="shared" si="82"/>
        <v>8.565442758860172</v>
      </c>
      <c r="Q70" s="173">
        <f t="shared" si="82"/>
        <v>7.9512646046239421</v>
      </c>
      <c r="S70" s="68">
        <f t="shared" si="26"/>
        <v>2.1458092161405218</v>
      </c>
      <c r="T70" s="69">
        <f t="shared" si="27"/>
        <v>41.461859198676294</v>
      </c>
      <c r="U70" s="69">
        <f t="shared" si="28"/>
        <v>43.607668414816814</v>
      </c>
      <c r="W70" t="str">
        <f t="shared" si="29"/>
        <v>92 Elementary administration and service occupations</v>
      </c>
      <c r="X70" s="173">
        <f t="shared" si="83"/>
        <v>10.066980473735006</v>
      </c>
      <c r="Y70" s="173">
        <f t="shared" si="83"/>
        <v>9.7724814967453355</v>
      </c>
      <c r="Z70" s="173">
        <f t="shared" si="83"/>
        <v>8.7310237510363748</v>
      </c>
      <c r="AA70" s="173">
        <f t="shared" si="83"/>
        <v>8.3401943220153463</v>
      </c>
      <c r="AB70" s="173">
        <f t="shared" si="83"/>
        <v>7.6491613153637452</v>
      </c>
      <c r="AD70" s="68">
        <f t="shared" si="31"/>
        <v>-3.5232826269630637</v>
      </c>
      <c r="AE70" s="69">
        <f t="shared" si="32"/>
        <v>55.759401391599702</v>
      </c>
      <c r="AF70" s="69">
        <f t="shared" si="33"/>
        <v>52.236118764636643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7.0273167583319962</v>
      </c>
      <c r="I72" s="67">
        <f>IF(D35&gt;0,I35/D35*100,0)</f>
        <v>49.631901132951114</v>
      </c>
      <c r="J72" s="67">
        <f>IF(D35&gt;0,(J35/D35)*100,0)</f>
        <v>56.659217891283056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4.1656795924108962</v>
      </c>
      <c r="T72" s="67">
        <f t="shared" ref="T72" si="85">IF(O35&gt;0,T35/O35*100,0)</f>
        <v>40.860813484403266</v>
      </c>
      <c r="U72" s="67">
        <f t="shared" ref="U72" si="86">IF(O35&gt;0,(U35/O35)*100,0)</f>
        <v>45.026493076814148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10.12194358015743</v>
      </c>
      <c r="AE72" s="67">
        <f t="shared" ref="AE72" si="88">IF(Z35&gt;0,AE35/Z35*100,0)</f>
        <v>59.117115896382465</v>
      </c>
      <c r="AF72" s="67">
        <f t="shared" ref="AF72" si="89">IF(Z35&gt;0,(AF35/Z35)*100,0)</f>
        <v>69.239059476539907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Lancashire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Lancashire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Lancashire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3.9004766036259353</v>
      </c>
      <c r="C82" s="18">
        <f t="shared" ref="B82:E107" si="96">IF(AND(D$6-C$6 &lt;&gt; 0,C8&lt;&gt;0,D8&lt;&gt;0),(EXP(LN(D8/C8)/(D$6-C$6))-1)*100,0)</f>
        <v>2.2276189117991896</v>
      </c>
      <c r="D82" s="18">
        <f t="shared" si="96"/>
        <v>-1.4714665818228667</v>
      </c>
      <c r="E82" s="18">
        <f t="shared" si="96"/>
        <v>0.94815689930327629</v>
      </c>
      <c r="F82" s="18">
        <f t="shared" ref="F82:F107" si="97">IF(AND(F$6-D$6 &lt;&gt; 0,D8&lt;&gt;0,F8&lt;&gt;0),(EXP(LN(F8/D8)/(F$6-D$6))-1)*100,0)</f>
        <v>0.13508454713138107</v>
      </c>
      <c r="H82" s="18">
        <f t="shared" ref="H82:H107" si="98">IF($F$6-$D$6 &lt;&gt; 0,(EXP(LN(1+(H45/100))/($F$6-$D$6))-1)*100,0)</f>
        <v>0.13508454713138107</v>
      </c>
      <c r="I82" s="18">
        <f t="shared" ref="I82:I107" si="99">IF(D8&gt;0,((1+(I8/D8))^(1/($F$6-$D$6))-1)*100,0)</f>
        <v>2.6949905345404535</v>
      </c>
      <c r="J82" s="18">
        <f t="shared" ref="J82:J107" si="100">IF($F$6-$D$6 &lt;&gt; 0,(EXP(LN(1+(J45/100))/($F$6-$D$6))-1)*100,0)</f>
        <v>2.7883720381070676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2.6598661091799203</v>
      </c>
      <c r="N82" s="18">
        <f t="shared" si="102"/>
        <v>1.4270669768373878</v>
      </c>
      <c r="O82" s="18">
        <f t="shared" si="102"/>
        <v>-2.2746239663648526</v>
      </c>
      <c r="P82" s="18">
        <f t="shared" si="102"/>
        <v>0.45172896905689708</v>
      </c>
      <c r="Q82" s="18">
        <f t="shared" ref="Q82:Q107" si="103">IF(AND(Q$6-O$6 &lt;&gt; 0,O8&lt;&gt;0,Q8&lt;&gt;0),(EXP(LN(Q8/O8)/(Q$6-O$6))-1)*100,0)</f>
        <v>-0.46540335063320892</v>
      </c>
      <c r="S82" s="18">
        <f t="shared" ref="S82:S107" si="104">IF($F$6-$D$6 &lt;&gt; 0,(EXP(LN(1+(S45/100))/($F$6-$D$6))-1)*100,0)</f>
        <v>-0.46540335063320892</v>
      </c>
      <c r="T82" s="18">
        <f t="shared" ref="T82:T107" si="105">IF(O8&gt;0,((1+(T8/O8))^(1/($F$6-$D$6))-1)*100,0)</f>
        <v>2.3887915555874661</v>
      </c>
      <c r="U82" s="18">
        <f t="shared" ref="U82:U107" si="106">IF($F$6-$D$6 &lt;&gt; 0,(EXP(LN(1+(U45/100))/($F$6-$D$6))-1)*100,0)</f>
        <v>2.0576546429164067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6.8903774094176251</v>
      </c>
      <c r="Y82" s="18">
        <f t="shared" si="108"/>
        <v>3.9724176112029497</v>
      </c>
      <c r="Z82" s="18">
        <f t="shared" si="108"/>
        <v>0.15401839853075305</v>
      </c>
      <c r="AA82" s="18">
        <f t="shared" si="108"/>
        <v>1.8261541187141628</v>
      </c>
      <c r="AB82" s="18">
        <f t="shared" ref="AB82:AB107" si="109">IF(AND(AB$6-Z$6 &lt;&gt; 0,Z8&lt;&gt;0,AB8&lt;&gt;0),(EXP(LN(AB8/Z8)/(AB$6-Z$6))-1)*100,0)</f>
        <v>1.2656964096371848</v>
      </c>
      <c r="AD82" s="18">
        <f t="shared" ref="AD82:AD107" si="110">IF($F$6-$D$6 &lt;&gt; 0,(EXP(LN(1+(AD45/100))/($F$6-$D$6))-1)*100,0)</f>
        <v>1.2656964096371848</v>
      </c>
      <c r="AE82" s="18">
        <f t="shared" ref="AE82:AE107" si="111">IF(Z8&gt;0,((1+(AE8/Z8))^(1/($F$6-$D$6))-1)*100,0)</f>
        <v>3.3064442802236638</v>
      </c>
      <c r="AF82" s="18">
        <f t="shared" ref="AF82:AF107" si="112">IF($F$6-$D$6 &lt;&gt; 0,(EXP(LN(1+(AF45/100))/($F$6-$D$6))-1)*100,0)</f>
        <v>4.1360074152167803</v>
      </c>
    </row>
    <row r="83" spans="1:32" x14ac:dyDescent="0.2">
      <c r="A83" t="str">
        <f t="shared" si="95"/>
        <v>12 Other managers and proprietors</v>
      </c>
      <c r="B83" s="18">
        <f t="shared" si="96"/>
        <v>0.30052521260242049</v>
      </c>
      <c r="C83" s="18">
        <f t="shared" si="96"/>
        <v>5.4902496109579646</v>
      </c>
      <c r="D83" s="18">
        <f t="shared" si="96"/>
        <v>4.1359079776095875</v>
      </c>
      <c r="E83" s="18">
        <f t="shared" si="96"/>
        <v>1.5535623721794289</v>
      </c>
      <c r="F83" s="18">
        <f t="shared" si="97"/>
        <v>2.4071494919015279</v>
      </c>
      <c r="H83" s="18">
        <f t="shared" si="98"/>
        <v>2.4071494919015279</v>
      </c>
      <c r="I83" s="18">
        <f t="shared" si="99"/>
        <v>3.6288607484098012</v>
      </c>
      <c r="J83" s="18">
        <f t="shared" si="100"/>
        <v>5.1886126886512063</v>
      </c>
      <c r="L83" t="str">
        <f t="shared" si="101"/>
        <v>12 Other managers and proprietors</v>
      </c>
      <c r="M83" s="18">
        <f t="shared" si="102"/>
        <v>-0.11520013316071998</v>
      </c>
      <c r="N83" s="18">
        <f t="shared" si="102"/>
        <v>2.9850930742864046</v>
      </c>
      <c r="O83" s="18">
        <f t="shared" si="102"/>
        <v>4.6671884872758085</v>
      </c>
      <c r="P83" s="18">
        <f t="shared" si="102"/>
        <v>1.4342236331193359</v>
      </c>
      <c r="Q83" s="18">
        <f t="shared" si="103"/>
        <v>2.5006279106037699</v>
      </c>
      <c r="S83" s="18">
        <f t="shared" si="104"/>
        <v>2.5006279106037699</v>
      </c>
      <c r="T83" s="18">
        <f t="shared" si="105"/>
        <v>3.3786540541048904</v>
      </c>
      <c r="U83" s="18">
        <f t="shared" si="106"/>
        <v>5.0524415955794266</v>
      </c>
      <c r="W83" t="str">
        <f t="shared" si="107"/>
        <v>12 Other managers and proprietors</v>
      </c>
      <c r="X83" s="18">
        <f t="shared" si="108"/>
        <v>0.93599655188989495</v>
      </c>
      <c r="Y83" s="18">
        <f t="shared" si="108"/>
        <v>9.2207217337328515</v>
      </c>
      <c r="Z83" s="18">
        <f t="shared" si="108"/>
        <v>3.3711353541414635</v>
      </c>
      <c r="AA83" s="18">
        <f t="shared" si="108"/>
        <v>1.7295778533990891</v>
      </c>
      <c r="AB83" s="18">
        <f t="shared" si="109"/>
        <v>2.2738465734426505</v>
      </c>
      <c r="AD83" s="18">
        <f t="shared" si="110"/>
        <v>2.2738465734426505</v>
      </c>
      <c r="AE83" s="18">
        <f t="shared" si="111"/>
        <v>3.9664902691707526</v>
      </c>
      <c r="AF83" s="18">
        <f t="shared" si="112"/>
        <v>5.3757393994465552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2.515726830329279</v>
      </c>
      <c r="C84" s="18">
        <f t="shared" si="96"/>
        <v>3.0681954832955549</v>
      </c>
      <c r="D84" s="18">
        <f t="shared" si="96"/>
        <v>0.86089915167624209</v>
      </c>
      <c r="E84" s="18">
        <f t="shared" si="96"/>
        <v>0.97917591663756465</v>
      </c>
      <c r="F84" s="18">
        <f t="shared" si="97"/>
        <v>0.93973492524754842</v>
      </c>
      <c r="H84" s="18">
        <f t="shared" si="98"/>
        <v>0.93973492524754842</v>
      </c>
      <c r="I84" s="18">
        <f t="shared" si="99"/>
        <v>2.2455267782473198</v>
      </c>
      <c r="J84" s="18">
        <f t="shared" si="100"/>
        <v>2.9466741225374848</v>
      </c>
      <c r="L84" t="str">
        <f t="shared" si="101"/>
        <v>21 Science, research, engineering and technology professionals</v>
      </c>
      <c r="M84" s="18">
        <f t="shared" si="102"/>
        <v>2.7907029502028502</v>
      </c>
      <c r="N84" s="18">
        <f t="shared" si="102"/>
        <v>-1.0347519720143028</v>
      </c>
      <c r="O84" s="18">
        <f t="shared" si="102"/>
        <v>0.1809999625929315</v>
      </c>
      <c r="P84" s="18">
        <f t="shared" si="102"/>
        <v>0.62306846800781468</v>
      </c>
      <c r="Q84" s="18">
        <f t="shared" si="103"/>
        <v>0.47549597743392624</v>
      </c>
      <c r="S84" s="18">
        <f t="shared" si="104"/>
        <v>0.47549597743392624</v>
      </c>
      <c r="T84" s="18">
        <f t="shared" si="105"/>
        <v>1.947222586535613</v>
      </c>
      <c r="U84" s="18">
        <f t="shared" si="106"/>
        <v>2.3132027681704193</v>
      </c>
      <c r="W84" t="str">
        <f t="shared" si="107"/>
        <v>21 Science, research, engineering and technology professionals</v>
      </c>
      <c r="X84" s="18">
        <f t="shared" si="108"/>
        <v>1.1546112524153829</v>
      </c>
      <c r="Y84" s="18">
        <f t="shared" si="108"/>
        <v>24.211014889474281</v>
      </c>
      <c r="Z84" s="18">
        <f t="shared" si="108"/>
        <v>3.4758422423445845</v>
      </c>
      <c r="AA84" s="18">
        <f t="shared" si="108"/>
        <v>2.1412254267628716</v>
      </c>
      <c r="AB84" s="18">
        <f t="shared" si="109"/>
        <v>2.5841740182058093</v>
      </c>
      <c r="AD84" s="18">
        <f t="shared" si="110"/>
        <v>2.5841740182058093</v>
      </c>
      <c r="AE84" s="18">
        <f t="shared" si="111"/>
        <v>3.3569033196999776</v>
      </c>
      <c r="AF84" s="18">
        <f t="shared" si="112"/>
        <v>5.0945293809802283</v>
      </c>
    </row>
    <row r="85" spans="1:32" x14ac:dyDescent="0.2">
      <c r="A85" t="str">
        <f t="shared" si="95"/>
        <v>22 Health professionals</v>
      </c>
      <c r="B85" s="18">
        <f t="shared" si="96"/>
        <v>2.7434186151967133</v>
      </c>
      <c r="C85" s="18">
        <f t="shared" si="96"/>
        <v>1.3514195766165082</v>
      </c>
      <c r="D85" s="18">
        <f t="shared" si="96"/>
        <v>1.8213560418427699</v>
      </c>
      <c r="E85" s="18">
        <f t="shared" si="96"/>
        <v>1.2195370322414689</v>
      </c>
      <c r="F85" s="18">
        <f t="shared" si="97"/>
        <v>1.419747096479651</v>
      </c>
      <c r="H85" s="18">
        <f t="shared" si="98"/>
        <v>1.419747096479651</v>
      </c>
      <c r="I85" s="18">
        <f t="shared" si="99"/>
        <v>3.1440670856562436</v>
      </c>
      <c r="J85" s="18">
        <f t="shared" si="100"/>
        <v>4.0976005712516583</v>
      </c>
      <c r="L85" t="str">
        <f t="shared" si="101"/>
        <v>22 Health professionals</v>
      </c>
      <c r="M85" s="18">
        <f t="shared" si="102"/>
        <v>1.7870443453491758</v>
      </c>
      <c r="N85" s="18">
        <f t="shared" si="102"/>
        <v>4.518965068352454</v>
      </c>
      <c r="O85" s="18">
        <f t="shared" si="102"/>
        <v>1.34082820868755</v>
      </c>
      <c r="P85" s="18">
        <f t="shared" si="102"/>
        <v>0.98738505188842307</v>
      </c>
      <c r="Q85" s="18">
        <f t="shared" si="103"/>
        <v>1.1050622589297232</v>
      </c>
      <c r="S85" s="18">
        <f t="shared" si="104"/>
        <v>1.1050622589297232</v>
      </c>
      <c r="T85" s="18">
        <f t="shared" si="105"/>
        <v>2.3227874369457835</v>
      </c>
      <c r="U85" s="18">
        <f t="shared" si="106"/>
        <v>3.1416017107937844</v>
      </c>
      <c r="W85" t="str">
        <f t="shared" si="107"/>
        <v>22 Health professionals</v>
      </c>
      <c r="X85" s="18">
        <f t="shared" si="108"/>
        <v>3.094627320105614</v>
      </c>
      <c r="Y85" s="18">
        <f t="shared" si="108"/>
        <v>0.22479078060129165</v>
      </c>
      <c r="Z85" s="18">
        <f t="shared" si="108"/>
        <v>1.997308918710039</v>
      </c>
      <c r="AA85" s="18">
        <f t="shared" si="108"/>
        <v>1.3017542898744017</v>
      </c>
      <c r="AB85" s="18">
        <f t="shared" si="109"/>
        <v>1.53307720405782</v>
      </c>
      <c r="AD85" s="18">
        <f t="shared" si="110"/>
        <v>1.53307720405782</v>
      </c>
      <c r="AE85" s="18">
        <f t="shared" si="111"/>
        <v>3.4267975655400962</v>
      </c>
      <c r="AF85" s="18">
        <f t="shared" si="112"/>
        <v>4.42306448372769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0.74596327693658981</v>
      </c>
      <c r="C86" s="18">
        <f t="shared" si="96"/>
        <v>5.9775214705510837</v>
      </c>
      <c r="D86" s="18">
        <f t="shared" si="96"/>
        <v>1.7479474915532034</v>
      </c>
      <c r="E86" s="18">
        <f t="shared" si="96"/>
        <v>1.2863805864345323</v>
      </c>
      <c r="F86" s="18">
        <f t="shared" si="97"/>
        <v>1.4400031021876147</v>
      </c>
      <c r="H86" s="18">
        <f t="shared" si="98"/>
        <v>1.4400031021876147</v>
      </c>
      <c r="I86" s="18">
        <f t="shared" si="99"/>
        <v>3.0386863320513768</v>
      </c>
      <c r="J86" s="18">
        <f t="shared" si="100"/>
        <v>4.0192899243759905</v>
      </c>
      <c r="L86" t="str">
        <f t="shared" si="101"/>
        <v>23 Teaching and other educational professionals</v>
      </c>
      <c r="M86" s="18">
        <f t="shared" si="102"/>
        <v>0.8152145943092437</v>
      </c>
      <c r="N86" s="18">
        <f t="shared" si="102"/>
        <v>6.3409058129140883</v>
      </c>
      <c r="O86" s="18">
        <f t="shared" si="102"/>
        <v>2.2424149438533769</v>
      </c>
      <c r="P86" s="18">
        <f t="shared" si="102"/>
        <v>0.98246851988956774</v>
      </c>
      <c r="Q86" s="18">
        <f t="shared" si="103"/>
        <v>1.4007159794521939</v>
      </c>
      <c r="S86" s="18">
        <f t="shared" si="104"/>
        <v>1.4007159794521939</v>
      </c>
      <c r="T86" s="18">
        <f t="shared" si="105"/>
        <v>2.6759786131533847</v>
      </c>
      <c r="U86" s="18">
        <f t="shared" si="106"/>
        <v>3.6738521941933389</v>
      </c>
      <c r="W86" t="str">
        <f t="shared" si="107"/>
        <v>23 Teaching and other educational professionals</v>
      </c>
      <c r="X86" s="18">
        <f t="shared" si="108"/>
        <v>0.71040759671310294</v>
      </c>
      <c r="Y86" s="18">
        <f t="shared" si="108"/>
        <v>5.7904634297689439</v>
      </c>
      <c r="Z86" s="18">
        <f t="shared" si="108"/>
        <v>1.4882668271833266</v>
      </c>
      <c r="AA86" s="18">
        <f t="shared" si="108"/>
        <v>1.4462425207620866</v>
      </c>
      <c r="AB86" s="18">
        <f t="shared" si="109"/>
        <v>1.4602486890528787</v>
      </c>
      <c r="AD86" s="18">
        <f t="shared" si="110"/>
        <v>1.4602486890528787</v>
      </c>
      <c r="AE86" s="18">
        <f t="shared" si="111"/>
        <v>3.2195728878789742</v>
      </c>
      <c r="AF86" s="18">
        <f t="shared" si="112"/>
        <v>4.1919189727442241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3.4312917702307377</v>
      </c>
      <c r="C87" s="18">
        <f t="shared" si="96"/>
        <v>9.4284926226456243</v>
      </c>
      <c r="D87" s="18">
        <f t="shared" si="96"/>
        <v>2.2043852496234084</v>
      </c>
      <c r="E87" s="18">
        <f t="shared" si="96"/>
        <v>1.272675965467096</v>
      </c>
      <c r="F87" s="18">
        <f t="shared" si="97"/>
        <v>1.5822981504814759</v>
      </c>
      <c r="H87" s="18">
        <f t="shared" si="98"/>
        <v>1.5822981504814759</v>
      </c>
      <c r="I87" s="18">
        <f t="shared" si="99"/>
        <v>2.9609661165193479</v>
      </c>
      <c r="J87" s="18">
        <f t="shared" si="100"/>
        <v>4.0526152155125894</v>
      </c>
      <c r="L87" t="str">
        <f t="shared" si="101"/>
        <v>24 Business, media and public service professionals</v>
      </c>
      <c r="M87" s="18">
        <f t="shared" si="102"/>
        <v>2.3635338219614166</v>
      </c>
      <c r="N87" s="18">
        <f t="shared" si="102"/>
        <v>7.3108474455397809</v>
      </c>
      <c r="O87" s="18">
        <f t="shared" si="102"/>
        <v>2.1124090073333379</v>
      </c>
      <c r="P87" s="18">
        <f t="shared" si="102"/>
        <v>0.78299240732120357</v>
      </c>
      <c r="Q87" s="18">
        <f t="shared" si="103"/>
        <v>1.2241969642704076</v>
      </c>
      <c r="S87" s="18">
        <f t="shared" si="104"/>
        <v>1.2241969642704076</v>
      </c>
      <c r="T87" s="18">
        <f t="shared" si="105"/>
        <v>2.6193965030849364</v>
      </c>
      <c r="U87" s="18">
        <f t="shared" si="106"/>
        <v>3.494619485181949</v>
      </c>
      <c r="W87" t="str">
        <f t="shared" si="107"/>
        <v>24 Business, media and public service professionals</v>
      </c>
      <c r="X87" s="18">
        <f t="shared" si="108"/>
        <v>4.9743432408108523</v>
      </c>
      <c r="Y87" s="18">
        <f t="shared" si="108"/>
        <v>12.302225165970636</v>
      </c>
      <c r="Z87" s="18">
        <f t="shared" si="108"/>
        <v>2.3231624214690827</v>
      </c>
      <c r="AA87" s="18">
        <f t="shared" si="108"/>
        <v>1.8714635313685113</v>
      </c>
      <c r="AB87" s="18">
        <f t="shared" si="109"/>
        <v>2.0218078372473691</v>
      </c>
      <c r="AD87" s="18">
        <f t="shared" si="110"/>
        <v>2.0218078372473691</v>
      </c>
      <c r="AE87" s="18">
        <f t="shared" si="111"/>
        <v>3.38150983981933</v>
      </c>
      <c r="AF87" s="18">
        <f t="shared" si="112"/>
        <v>4.7189298798293144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3.4424711900291172</v>
      </c>
      <c r="C88" s="18">
        <f t="shared" si="96"/>
        <v>8.0896949016733277</v>
      </c>
      <c r="D88" s="18">
        <f t="shared" si="96"/>
        <v>-2.8324885628342344</v>
      </c>
      <c r="E88" s="18">
        <f t="shared" si="96"/>
        <v>0.54538030479660549</v>
      </c>
      <c r="F88" s="18">
        <f t="shared" si="97"/>
        <v>-0.59342573358101003</v>
      </c>
      <c r="H88" s="18">
        <f t="shared" si="98"/>
        <v>-0.59342573358101003</v>
      </c>
      <c r="I88" s="18">
        <f t="shared" si="99"/>
        <v>2.0680045651377377</v>
      </c>
      <c r="J88" s="18">
        <f t="shared" si="100"/>
        <v>1.6274127736552568</v>
      </c>
      <c r="L88" t="str">
        <f t="shared" si="101"/>
        <v>31 Science, engineering and technology associate professionals</v>
      </c>
      <c r="M88" s="18">
        <f t="shared" si="102"/>
        <v>4.3139964858467383</v>
      </c>
      <c r="N88" s="18">
        <f t="shared" si="102"/>
        <v>4.2312758670441486</v>
      </c>
      <c r="O88" s="18">
        <f t="shared" si="102"/>
        <v>-4.1367292776964941</v>
      </c>
      <c r="P88" s="18">
        <f t="shared" si="102"/>
        <v>3.1161984053373892E-2</v>
      </c>
      <c r="Q88" s="18">
        <f t="shared" si="103"/>
        <v>-1.3778899987813009</v>
      </c>
      <c r="S88" s="18">
        <f t="shared" si="104"/>
        <v>-1.3778899987813009</v>
      </c>
      <c r="T88" s="18">
        <f t="shared" si="105"/>
        <v>1.7606332566129534</v>
      </c>
      <c r="U88" s="18">
        <f t="shared" si="106"/>
        <v>0.70645153044279763</v>
      </c>
      <c r="W88" t="str">
        <f t="shared" si="107"/>
        <v>31 Science, engineering and technology associate professionals</v>
      </c>
      <c r="X88" s="18">
        <f t="shared" si="108"/>
        <v>0.49792913043011922</v>
      </c>
      <c r="Y88" s="18">
        <f t="shared" si="108"/>
        <v>22.405575587883455</v>
      </c>
      <c r="Z88" s="18">
        <f t="shared" si="108"/>
        <v>0.88366620255511119</v>
      </c>
      <c r="AA88" s="18">
        <f t="shared" si="108"/>
        <v>1.7125703309431417</v>
      </c>
      <c r="AB88" s="18">
        <f t="shared" si="109"/>
        <v>1.4355149675852052</v>
      </c>
      <c r="AD88" s="18">
        <f t="shared" si="110"/>
        <v>1.4355149675852052</v>
      </c>
      <c r="AE88" s="18">
        <f t="shared" si="111"/>
        <v>2.9619651634028799</v>
      </c>
      <c r="AF88" s="18">
        <f t="shared" si="112"/>
        <v>3.9489569739680208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2.2778498759522314</v>
      </c>
      <c r="C89" s="18">
        <f t="shared" si="96"/>
        <v>3.8129314162914874</v>
      </c>
      <c r="D89" s="18">
        <f t="shared" si="96"/>
        <v>0.83018168482695831</v>
      </c>
      <c r="E89" s="18">
        <f t="shared" si="96"/>
        <v>1.3310677588623809</v>
      </c>
      <c r="F89" s="18">
        <f t="shared" si="97"/>
        <v>1.1638298748254172</v>
      </c>
      <c r="H89" s="18">
        <f t="shared" si="98"/>
        <v>1.1638298748254172</v>
      </c>
      <c r="I89" s="18">
        <f t="shared" si="99"/>
        <v>3.2467626533675631</v>
      </c>
      <c r="J89" s="18">
        <f t="shared" si="100"/>
        <v>4.0134620146160982</v>
      </c>
      <c r="L89" t="str">
        <f t="shared" si="101"/>
        <v>32 Health and social care associate professionals</v>
      </c>
      <c r="M89" s="18">
        <f t="shared" si="102"/>
        <v>-0.18324992175260402</v>
      </c>
      <c r="N89" s="18">
        <f t="shared" si="102"/>
        <v>4.0903779910848037</v>
      </c>
      <c r="O89" s="18">
        <f t="shared" si="102"/>
        <v>-1.5783474806064679</v>
      </c>
      <c r="P89" s="18">
        <f t="shared" si="102"/>
        <v>0.77900935528272264</v>
      </c>
      <c r="Q89" s="18">
        <f>IF(AND(Q$6-O$6 &lt;&gt; 0,O15&lt;&gt;0,Q15&lt;&gt;0),(EXP(LN(Q15/O15)/(Q$6-O$6))-1)*100,0)</f>
        <v>-1.2984001185689653E-2</v>
      </c>
      <c r="S89" s="18">
        <f t="shared" si="104"/>
        <v>-1.2984001185689653E-2</v>
      </c>
      <c r="T89" s="18">
        <f t="shared" si="105"/>
        <v>2.509147274646617</v>
      </c>
      <c r="U89" s="18">
        <f t="shared" si="106"/>
        <v>2.4999722074046327</v>
      </c>
      <c r="W89" t="str">
        <f t="shared" si="107"/>
        <v>32 Health and social care associate professionals</v>
      </c>
      <c r="X89" s="18">
        <f t="shared" si="108"/>
        <v>3.0289544083520914</v>
      </c>
      <c r="Y89" s="18">
        <f t="shared" si="108"/>
        <v>3.7347300446864296</v>
      </c>
      <c r="Z89" s="18">
        <f t="shared" si="108"/>
        <v>1.4713967478247048</v>
      </c>
      <c r="AA89" s="18">
        <f t="shared" si="108"/>
        <v>1.4611173582055326</v>
      </c>
      <c r="AB89" s="18">
        <f t="shared" si="109"/>
        <v>1.4645437057026811</v>
      </c>
      <c r="AD89" s="18">
        <f t="shared" si="110"/>
        <v>1.4645437057026811</v>
      </c>
      <c r="AE89" s="18">
        <f t="shared" si="111"/>
        <v>3.4426409451585371</v>
      </c>
      <c r="AF89" s="18">
        <f t="shared" si="112"/>
        <v>4.390815598645359</v>
      </c>
    </row>
    <row r="90" spans="1:32" x14ac:dyDescent="0.2">
      <c r="A90" t="str">
        <f t="shared" si="95"/>
        <v>33 Protective service occupations</v>
      </c>
      <c r="B90" s="18">
        <f t="shared" si="96"/>
        <v>-0.20041858838948379</v>
      </c>
      <c r="C90" s="18">
        <f t="shared" si="96"/>
        <v>2.9373434536889675</v>
      </c>
      <c r="D90" s="18">
        <f t="shared" si="96"/>
        <v>2.6452518274990178</v>
      </c>
      <c r="E90" s="18">
        <f t="shared" si="96"/>
        <v>1.2011522180137124</v>
      </c>
      <c r="F90" s="18">
        <f t="shared" si="97"/>
        <v>1.6802470994119023</v>
      </c>
      <c r="H90" s="18">
        <f t="shared" si="98"/>
        <v>1.6802470994119023</v>
      </c>
      <c r="I90" s="18">
        <f t="shared" si="99"/>
        <v>2.2249986003883171</v>
      </c>
      <c r="J90" s="18">
        <f t="shared" si="100"/>
        <v>3.498756891617627</v>
      </c>
      <c r="L90" t="str">
        <f t="shared" si="101"/>
        <v>33 Protective service occupations</v>
      </c>
      <c r="M90" s="18">
        <f t="shared" si="102"/>
        <v>-0.60595999810364454</v>
      </c>
      <c r="N90" s="18">
        <f t="shared" si="102"/>
        <v>0.87304555732246047</v>
      </c>
      <c r="O90" s="18">
        <f t="shared" si="102"/>
        <v>1.833628795984743</v>
      </c>
      <c r="P90" s="18">
        <f t="shared" si="102"/>
        <v>0.60963371947082567</v>
      </c>
      <c r="Q90" s="18">
        <f t="shared" si="103"/>
        <v>1.0159886310920019</v>
      </c>
      <c r="S90" s="18">
        <f t="shared" si="104"/>
        <v>1.0159886310920019</v>
      </c>
      <c r="T90" s="18">
        <f t="shared" si="105"/>
        <v>1.8122911851877088</v>
      </c>
      <c r="U90" s="18">
        <f t="shared" si="106"/>
        <v>2.6152597661289745</v>
      </c>
      <c r="W90" t="str">
        <f t="shared" si="107"/>
        <v>33 Protective service occupations</v>
      </c>
      <c r="X90" s="18">
        <f t="shared" si="108"/>
        <v>1.4559833049978099</v>
      </c>
      <c r="Y90" s="18">
        <f t="shared" si="108"/>
        <v>10.948193931518713</v>
      </c>
      <c r="Z90" s="18">
        <f t="shared" si="108"/>
        <v>5.3207808419445612</v>
      </c>
      <c r="AA90" s="18">
        <f t="shared" si="108"/>
        <v>2.8004761152898849</v>
      </c>
      <c r="AB90" s="18">
        <f t="shared" si="109"/>
        <v>3.6338042570447815</v>
      </c>
      <c r="AD90" s="18">
        <f t="shared" si="110"/>
        <v>3.6338042570447815</v>
      </c>
      <c r="AE90" s="18">
        <f t="shared" si="111"/>
        <v>3.5194231391558084</v>
      </c>
      <c r="AF90" s="18">
        <f t="shared" si="112"/>
        <v>5.975325376145868</v>
      </c>
    </row>
    <row r="91" spans="1:32" x14ac:dyDescent="0.2">
      <c r="A91" t="str">
        <f t="shared" si="95"/>
        <v>34 Culture, media and sports occupations</v>
      </c>
      <c r="B91" s="18">
        <f t="shared" si="96"/>
        <v>2.9599266280117442</v>
      </c>
      <c r="C91" s="18">
        <f t="shared" si="96"/>
        <v>-3.3127337461740236</v>
      </c>
      <c r="D91" s="18">
        <f t="shared" si="96"/>
        <v>-1.1405294208651884</v>
      </c>
      <c r="E91" s="18">
        <f t="shared" si="96"/>
        <v>1.2051693340123348</v>
      </c>
      <c r="F91" s="18">
        <f t="shared" si="97"/>
        <v>0.41714987431726858</v>
      </c>
      <c r="H91" s="18">
        <f t="shared" si="98"/>
        <v>0.41714987431726858</v>
      </c>
      <c r="I91" s="18">
        <f t="shared" si="99"/>
        <v>2.5157831407979225</v>
      </c>
      <c r="J91" s="18">
        <f t="shared" si="100"/>
        <v>2.8130260380893279</v>
      </c>
      <c r="L91" t="str">
        <f t="shared" si="101"/>
        <v>34 Culture, media and sports occupations</v>
      </c>
      <c r="M91" s="18">
        <f t="shared" si="102"/>
        <v>4.2921965231536685</v>
      </c>
      <c r="N91" s="18">
        <f t="shared" si="102"/>
        <v>-10.948542131126038</v>
      </c>
      <c r="O91" s="18">
        <f t="shared" si="102"/>
        <v>-1.4147251585692966</v>
      </c>
      <c r="P91" s="18">
        <f t="shared" si="102"/>
        <v>0.80368688799337118</v>
      </c>
      <c r="Q91" s="18">
        <f t="shared" si="103"/>
        <v>5.8724322280312435E-2</v>
      </c>
      <c r="S91" s="18">
        <f t="shared" si="104"/>
        <v>5.8724322280312435E-2</v>
      </c>
      <c r="T91" s="18">
        <f t="shared" si="105"/>
        <v>2.204658890525546</v>
      </c>
      <c r="U91" s="18">
        <f t="shared" si="106"/>
        <v>2.2479825693458189</v>
      </c>
      <c r="W91" t="str">
        <f t="shared" si="107"/>
        <v>34 Culture, media and sports occupations</v>
      </c>
      <c r="X91" s="18">
        <f t="shared" si="108"/>
        <v>1.2117005989057406</v>
      </c>
      <c r="Y91" s="18">
        <f t="shared" si="108"/>
        <v>7.4878656442046942</v>
      </c>
      <c r="Z91" s="18">
        <f>IF(AND(AA$6-Z$6 &lt;&gt; 0,Z17&lt;&gt;0,AA17&lt;&gt;0),(EXP(LN(AA17/Z17)/(AA$6-Z$6))-1)*100,0)</f>
        <v>-0.82303471495420721</v>
      </c>
      <c r="AA91" s="18">
        <f t="shared" si="108"/>
        <v>1.6450129798287083</v>
      </c>
      <c r="AB91" s="18">
        <f t="shared" si="109"/>
        <v>0.81558058216824048</v>
      </c>
      <c r="AD91" s="18">
        <f t="shared" si="110"/>
        <v>0.81558058216824048</v>
      </c>
      <c r="AE91" s="18">
        <f t="shared" si="111"/>
        <v>2.8643136279140613</v>
      </c>
      <c r="AF91" s="18">
        <f t="shared" si="112"/>
        <v>3.4242002811860184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1.7281029894771649</v>
      </c>
      <c r="C92" s="18">
        <f t="shared" si="96"/>
        <v>2.8692502244000773</v>
      </c>
      <c r="D92" s="18">
        <f t="shared" si="96"/>
        <v>-0.92748668292784719</v>
      </c>
      <c r="E92" s="18">
        <f t="shared" si="96"/>
        <v>0.45802556123357707</v>
      </c>
      <c r="F92" s="18">
        <f t="shared" si="97"/>
        <v>-5.9514861902809635E-3</v>
      </c>
      <c r="H92" s="18">
        <f t="shared" si="98"/>
        <v>-5.9514861902809635E-3</v>
      </c>
      <c r="I92" s="18">
        <f t="shared" si="99"/>
        <v>2.4973999682031955</v>
      </c>
      <c r="J92" s="18">
        <f t="shared" si="100"/>
        <v>2.4931869864467826</v>
      </c>
      <c r="L92" t="str">
        <f t="shared" si="101"/>
        <v>35 Business and public service associate professionals</v>
      </c>
      <c r="M92" s="18">
        <f t="shared" si="102"/>
        <v>1.1140261204692026</v>
      </c>
      <c r="N92" s="18">
        <f t="shared" si="102"/>
        <v>2.9723502980500305</v>
      </c>
      <c r="O92" s="18">
        <f t="shared" si="102"/>
        <v>-1.7621795945024443</v>
      </c>
      <c r="P92" s="18">
        <f t="shared" si="102"/>
        <v>-0.14301606493698493</v>
      </c>
      <c r="Q92" s="18">
        <f t="shared" si="103"/>
        <v>-0.68568096892018815</v>
      </c>
      <c r="S92" s="18">
        <f t="shared" si="104"/>
        <v>-0.68568096892018815</v>
      </c>
      <c r="T92" s="18">
        <f t="shared" si="105"/>
        <v>2.0241994018148191</v>
      </c>
      <c r="U92" s="18">
        <f t="shared" si="106"/>
        <v>1.5128409075895632</v>
      </c>
      <c r="W92" t="str">
        <f t="shared" si="107"/>
        <v>35 Business and public service associate professionals</v>
      </c>
      <c r="X92" s="18">
        <f t="shared" si="108"/>
        <v>2.4290772693219331</v>
      </c>
      <c r="Y92" s="18">
        <f t="shared" si="108"/>
        <v>2.7553009599349698</v>
      </c>
      <c r="Z92" s="18">
        <f t="shared" si="108"/>
        <v>-3.4693965907883761E-2</v>
      </c>
      <c r="AA92" s="18">
        <f t="shared" si="108"/>
        <v>1.0367500066962743</v>
      </c>
      <c r="AB92" s="18">
        <f t="shared" si="109"/>
        <v>0.67833206686609415</v>
      </c>
      <c r="AD92" s="18">
        <f t="shared" si="110"/>
        <v>0.67833206686609415</v>
      </c>
      <c r="AE92" s="18">
        <f t="shared" si="111"/>
        <v>2.9881060026858419</v>
      </c>
      <c r="AF92" s="18">
        <f t="shared" si="112"/>
        <v>3.4448049610828591</v>
      </c>
    </row>
    <row r="93" spans="1:32" x14ac:dyDescent="0.2">
      <c r="A93" t="str">
        <f t="shared" si="95"/>
        <v>41 Administrative occupations</v>
      </c>
      <c r="B93" s="18">
        <f t="shared" si="96"/>
        <v>-0.3567791249721175</v>
      </c>
      <c r="C93" s="18">
        <f t="shared" si="96"/>
        <v>3.7568459001890764</v>
      </c>
      <c r="D93" s="18">
        <f t="shared" si="96"/>
        <v>-1.4518296523412522</v>
      </c>
      <c r="E93" s="18">
        <f t="shared" si="96"/>
        <v>-0.31525882027431118</v>
      </c>
      <c r="F93" s="18">
        <f t="shared" si="97"/>
        <v>-0.69556481981747353</v>
      </c>
      <c r="H93" s="18">
        <f t="shared" si="98"/>
        <v>-0.69556481981747353</v>
      </c>
      <c r="I93" s="18">
        <f t="shared" si="99"/>
        <v>2.5082931171141354</v>
      </c>
      <c r="J93" s="18">
        <f t="shared" si="100"/>
        <v>2.0241303187443993</v>
      </c>
      <c r="L93" t="str">
        <f t="shared" si="101"/>
        <v>41 Administrative occupations</v>
      </c>
      <c r="M93" s="18">
        <f t="shared" si="102"/>
        <v>-0.84318503429399172</v>
      </c>
      <c r="N93" s="18">
        <f t="shared" si="102"/>
        <v>16.110910188025684</v>
      </c>
      <c r="O93" s="18">
        <f t="shared" si="102"/>
        <v>-0.65887504972870214</v>
      </c>
      <c r="P93" s="18">
        <f t="shared" si="102"/>
        <v>1.0116350205681357</v>
      </c>
      <c r="Q93" s="18">
        <f t="shared" si="103"/>
        <v>0.45170019542100093</v>
      </c>
      <c r="S93" s="18">
        <f t="shared" si="104"/>
        <v>0.45170019542100093</v>
      </c>
      <c r="T93" s="18">
        <f t="shared" si="105"/>
        <v>2.1523461381279585</v>
      </c>
      <c r="U93" s="18">
        <f t="shared" si="106"/>
        <v>2.4904629657060307</v>
      </c>
      <c r="W93" t="str">
        <f t="shared" si="107"/>
        <v>41 Administrative occupations</v>
      </c>
      <c r="X93" s="18">
        <f t="shared" si="108"/>
        <v>-0.1120050558773289</v>
      </c>
      <c r="Y93" s="18">
        <f t="shared" si="108"/>
        <v>-2.3468760006421174</v>
      </c>
      <c r="Z93" s="18">
        <f t="shared" si="108"/>
        <v>-1.929823106918549</v>
      </c>
      <c r="AA93" s="18">
        <f t="shared" si="108"/>
        <v>-1.23548532935287</v>
      </c>
      <c r="AB93" s="18">
        <f t="shared" si="109"/>
        <v>-1.467475756633152</v>
      </c>
      <c r="AD93" s="18">
        <f t="shared" si="110"/>
        <v>-1.467475756633152</v>
      </c>
      <c r="AE93" s="18">
        <f t="shared" si="111"/>
        <v>2.7095968229574829</v>
      </c>
      <c r="AF93" s="18">
        <f t="shared" si="112"/>
        <v>1.7355990176807445</v>
      </c>
    </row>
    <row r="94" spans="1:32" x14ac:dyDescent="0.2">
      <c r="A94" t="str">
        <f t="shared" si="95"/>
        <v>42 Secretarial and related occupations</v>
      </c>
      <c r="B94" s="18">
        <f t="shared" si="96"/>
        <v>-2.5083704057309975</v>
      </c>
      <c r="C94" s="18">
        <f t="shared" si="96"/>
        <v>-3.0683977755475378</v>
      </c>
      <c r="D94" s="18">
        <f t="shared" si="96"/>
        <v>1.203166236833253</v>
      </c>
      <c r="E94" s="18">
        <f t="shared" si="96"/>
        <v>-3.1676095221431555</v>
      </c>
      <c r="F94" s="18">
        <f t="shared" si="97"/>
        <v>-1.7320712627906243</v>
      </c>
      <c r="H94" s="18">
        <f t="shared" si="98"/>
        <v>-1.7320712627906243</v>
      </c>
      <c r="I94" s="18">
        <f t="shared" si="99"/>
        <v>2.7533833515009043</v>
      </c>
      <c r="J94" s="18">
        <f t="shared" si="100"/>
        <v>1.6189193859433848</v>
      </c>
      <c r="L94" t="str">
        <f t="shared" si="101"/>
        <v>42 Secretarial and related occupations</v>
      </c>
      <c r="M94" s="18">
        <f t="shared" si="102"/>
        <v>-5.2685007647183424</v>
      </c>
      <c r="N94" s="18">
        <f t="shared" si="102"/>
        <v>-0.88273235500295755</v>
      </c>
      <c r="O94" s="18">
        <f t="shared" si="102"/>
        <v>4.5895834678537639</v>
      </c>
      <c r="P94" s="18">
        <f t="shared" si="102"/>
        <v>2.1808416337023129</v>
      </c>
      <c r="Q94" s="18">
        <f t="shared" si="103"/>
        <v>2.9775278117701864</v>
      </c>
      <c r="S94" s="18">
        <f t="shared" si="104"/>
        <v>2.9775278117701864</v>
      </c>
      <c r="T94" s="18">
        <f t="shared" si="105"/>
        <v>2.4867216270142878</v>
      </c>
      <c r="U94" s="18">
        <f t="shared" si="106"/>
        <v>4.7236951328574639</v>
      </c>
      <c r="W94" t="str">
        <f t="shared" si="107"/>
        <v>42 Secretarial and related occupations</v>
      </c>
      <c r="X94" s="18">
        <f t="shared" si="108"/>
        <v>-2.2594408062422522</v>
      </c>
      <c r="Y94" s="18">
        <f t="shared" si="108"/>
        <v>-3.2506016083244882</v>
      </c>
      <c r="Z94" s="18">
        <f t="shared" si="108"/>
        <v>0.89203421934700433</v>
      </c>
      <c r="AA94" s="18">
        <f t="shared" si="108"/>
        <v>-3.8966700631207662</v>
      </c>
      <c r="AB94" s="18">
        <f t="shared" si="109"/>
        <v>-2.3262376520604811</v>
      </c>
      <c r="AD94" s="18">
        <f t="shared" si="110"/>
        <v>-2.3262376520604811</v>
      </c>
      <c r="AE94" s="18">
        <f t="shared" si="111"/>
        <v>2.7757140559981242</v>
      </c>
      <c r="AF94" s="18">
        <f t="shared" si="112"/>
        <v>1.2810549480140709</v>
      </c>
    </row>
    <row r="95" spans="1:32" x14ac:dyDescent="0.2">
      <c r="A95" t="str">
        <f t="shared" si="95"/>
        <v>51 Skilled agricultural and related trades</v>
      </c>
      <c r="B95" s="18">
        <f t="shared" si="96"/>
        <v>1.5984420703235358</v>
      </c>
      <c r="C95" s="18">
        <f t="shared" si="96"/>
        <v>-4.0619256398029986</v>
      </c>
      <c r="D95" s="18">
        <f t="shared" si="96"/>
        <v>7.6706953408156586E-2</v>
      </c>
      <c r="E95" s="18">
        <f t="shared" si="96"/>
        <v>0.76397659660802919</v>
      </c>
      <c r="F95" s="18">
        <f t="shared" si="97"/>
        <v>0.53436389031675802</v>
      </c>
      <c r="H95" s="18">
        <f t="shared" si="98"/>
        <v>0.53436389031675802</v>
      </c>
      <c r="I95" s="18">
        <f t="shared" si="99"/>
        <v>3.0678219551055763</v>
      </c>
      <c r="J95" s="18">
        <f t="shared" si="100"/>
        <v>3.4225836632931994</v>
      </c>
      <c r="L95" t="str">
        <f t="shared" si="101"/>
        <v>51 Skilled agricultural and related trades</v>
      </c>
      <c r="M95" s="18">
        <f t="shared" si="102"/>
        <v>4.0120146436349202</v>
      </c>
      <c r="N95" s="18">
        <f t="shared" si="102"/>
        <v>-8.8197219920368557</v>
      </c>
      <c r="O95" s="18">
        <f t="shared" si="102"/>
        <v>-0.30130968782895451</v>
      </c>
      <c r="P95" s="18">
        <f t="shared" si="102"/>
        <v>0.63658448335934814</v>
      </c>
      <c r="Q95" s="18">
        <f t="shared" si="103"/>
        <v>0.32297683170370295</v>
      </c>
      <c r="S95" s="18">
        <f t="shared" si="104"/>
        <v>0.32297683170370295</v>
      </c>
      <c r="T95" s="18">
        <f t="shared" si="105"/>
        <v>2.8928707871770154</v>
      </c>
      <c r="U95" s="18">
        <f t="shared" si="106"/>
        <v>3.1112239990268797</v>
      </c>
      <c r="W95" t="str">
        <f t="shared" si="107"/>
        <v>51 Skilled agricultural and related trades</v>
      </c>
      <c r="X95" s="18">
        <f t="shared" si="108"/>
        <v>-8.7344226019358651</v>
      </c>
      <c r="Y95" s="18">
        <f t="shared" si="108"/>
        <v>24.374516057855942</v>
      </c>
      <c r="Z95" s="18">
        <f t="shared" si="108"/>
        <v>1.6690946679445373</v>
      </c>
      <c r="AA95" s="18">
        <f t="shared" si="108"/>
        <v>1.2562955893396177</v>
      </c>
      <c r="AB95" s="18">
        <f t="shared" si="109"/>
        <v>1.3937087169265672</v>
      </c>
      <c r="AD95" s="18">
        <f t="shared" si="110"/>
        <v>1.3937087169265672</v>
      </c>
      <c r="AE95" s="18">
        <f t="shared" si="111"/>
        <v>3.7889455764488655</v>
      </c>
      <c r="AF95" s="18">
        <f t="shared" si="112"/>
        <v>4.6509099417875399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1.5133777462372322</v>
      </c>
      <c r="C96" s="18">
        <f t="shared" si="96"/>
        <v>-15.188198452310008</v>
      </c>
      <c r="D96" s="18">
        <f t="shared" si="96"/>
        <v>-1.033225087474865</v>
      </c>
      <c r="E96" s="18">
        <f t="shared" si="96"/>
        <v>-0.89912307659982815</v>
      </c>
      <c r="F96" s="18">
        <f t="shared" si="97"/>
        <v>-0.94384392485050705</v>
      </c>
      <c r="H96" s="18">
        <f t="shared" si="98"/>
        <v>-0.94384392485050705</v>
      </c>
      <c r="I96" s="18">
        <f t="shared" si="99"/>
        <v>2.0038688946601546</v>
      </c>
      <c r="J96" s="18">
        <f t="shared" si="100"/>
        <v>1.3014175656894444</v>
      </c>
      <c r="L96" t="str">
        <f t="shared" si="101"/>
        <v>52 Skilled metal, electrical and electronic trades</v>
      </c>
      <c r="M96" s="18">
        <f t="shared" si="102"/>
        <v>1.3516839610283826</v>
      </c>
      <c r="N96" s="18">
        <f t="shared" si="102"/>
        <v>-15.056920859694657</v>
      </c>
      <c r="O96" s="18">
        <f t="shared" si="102"/>
        <v>-1.4942016546729775</v>
      </c>
      <c r="P96" s="18">
        <f t="shared" si="102"/>
        <v>-1.0722221956190658</v>
      </c>
      <c r="Q96" s="18">
        <f t="shared" si="103"/>
        <v>-1.213082486847572</v>
      </c>
      <c r="S96" s="18">
        <f t="shared" si="104"/>
        <v>-1.213082486847572</v>
      </c>
      <c r="T96" s="18">
        <f t="shared" si="105"/>
        <v>1.9201597293319717</v>
      </c>
      <c r="U96" s="18">
        <f t="shared" si="106"/>
        <v>1.0109485519711692</v>
      </c>
      <c r="W96" t="str">
        <f t="shared" si="107"/>
        <v>52 Skilled metal, electrical and electronic trades</v>
      </c>
      <c r="X96" s="18">
        <f t="shared" si="108"/>
        <v>13.023020569117104</v>
      </c>
      <c r="Y96" s="18">
        <f t="shared" si="108"/>
        <v>-22.355314889657208</v>
      </c>
      <c r="Z96" s="18">
        <f t="shared" si="108"/>
        <v>17.688978580046143</v>
      </c>
      <c r="AA96" s="18">
        <f t="shared" si="108"/>
        <v>2.6751793342720376</v>
      </c>
      <c r="AB96" s="18">
        <f t="shared" si="109"/>
        <v>7.4539153203914577</v>
      </c>
      <c r="AD96" s="18">
        <f t="shared" si="110"/>
        <v>7.4539153203914577</v>
      </c>
      <c r="AE96" s="18">
        <f t="shared" si="111"/>
        <v>5.8043004397130948</v>
      </c>
      <c r="AF96" s="18">
        <f t="shared" si="112"/>
        <v>10.162796421462694</v>
      </c>
    </row>
    <row r="97" spans="1:32" x14ac:dyDescent="0.2">
      <c r="A97" t="str">
        <f t="shared" si="95"/>
        <v>53 Skilled construction and building trades</v>
      </c>
      <c r="B97" s="18">
        <f t="shared" si="96"/>
        <v>1.4883053843401273</v>
      </c>
      <c r="C97" s="18">
        <f t="shared" si="96"/>
        <v>-14.732515845314042</v>
      </c>
      <c r="D97" s="18">
        <f t="shared" si="96"/>
        <v>0.54991084214097707</v>
      </c>
      <c r="E97" s="18">
        <f t="shared" si="96"/>
        <v>-0.63374348073167441</v>
      </c>
      <c r="F97" s="18">
        <f t="shared" si="97"/>
        <v>-0.2407483905645269</v>
      </c>
      <c r="H97" s="18">
        <f t="shared" si="98"/>
        <v>-0.2407483905645269</v>
      </c>
      <c r="I97" s="18">
        <f t="shared" si="99"/>
        <v>2.3434997064596841</v>
      </c>
      <c r="J97" s="18">
        <f t="shared" si="100"/>
        <v>2.1702976141491526</v>
      </c>
      <c r="L97" t="str">
        <f t="shared" si="101"/>
        <v>53 Skilled construction and building trades</v>
      </c>
      <c r="M97" s="18">
        <f t="shared" si="102"/>
        <v>1.4323814935819135</v>
      </c>
      <c r="N97" s="18">
        <f t="shared" si="102"/>
        <v>-14.959061324448674</v>
      </c>
      <c r="O97" s="18">
        <f t="shared" si="102"/>
        <v>0.51499753952146676</v>
      </c>
      <c r="P97" s="18">
        <f t="shared" si="102"/>
        <v>-0.67574927646643079</v>
      </c>
      <c r="Q97" s="18">
        <f t="shared" si="103"/>
        <v>-0.28040932902477778</v>
      </c>
      <c r="S97" s="18">
        <f t="shared" si="104"/>
        <v>-0.28040932902477778</v>
      </c>
      <c r="T97" s="18">
        <f t="shared" si="105"/>
        <v>2.3264547693080617</v>
      </c>
      <c r="U97" s="18">
        <f t="shared" si="106"/>
        <v>2.1244090726560527</v>
      </c>
      <c r="W97" t="str">
        <f t="shared" si="107"/>
        <v>53 Skilled construction and building trades</v>
      </c>
      <c r="X97" s="18">
        <f t="shared" si="108"/>
        <v>6.7221183647365956</v>
      </c>
      <c r="Y97" s="18">
        <f t="shared" si="108"/>
        <v>3.9686075162875811</v>
      </c>
      <c r="Z97" s="18">
        <f t="shared" si="108"/>
        <v>2.8024420779615644</v>
      </c>
      <c r="AA97" s="18">
        <f t="shared" si="108"/>
        <v>1.645619890250849</v>
      </c>
      <c r="AB97" s="18">
        <f t="shared" si="109"/>
        <v>2.0297736082657725</v>
      </c>
      <c r="AD97" s="18">
        <f t="shared" si="110"/>
        <v>2.0297736082657725</v>
      </c>
      <c r="AE97" s="18">
        <f t="shared" si="111"/>
        <v>3.4114064436004066</v>
      </c>
      <c r="AF97" s="18">
        <f t="shared" si="112"/>
        <v>4.7494223244819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-3.3719672520979183</v>
      </c>
      <c r="C98" s="18">
        <f t="shared" si="96"/>
        <v>-3.0193479345267393</v>
      </c>
      <c r="D98" s="18">
        <f t="shared" si="96"/>
        <v>-0.75239458434297468</v>
      </c>
      <c r="E98" s="18">
        <f t="shared" si="96"/>
        <v>-0.37263937017224524</v>
      </c>
      <c r="F98" s="18">
        <f t="shared" si="97"/>
        <v>-0.49938562017148858</v>
      </c>
      <c r="H98" s="18">
        <f t="shared" si="98"/>
        <v>-0.49938562017148858</v>
      </c>
      <c r="I98" s="18">
        <f t="shared" si="99"/>
        <v>2.3218737093207542</v>
      </c>
      <c r="J98" s="18">
        <f t="shared" si="100"/>
        <v>1.9634666848168836</v>
      </c>
      <c r="L98" t="str">
        <f t="shared" si="101"/>
        <v>54 Textiles, printing and other skilled trades</v>
      </c>
      <c r="M98" s="18">
        <f t="shared" si="102"/>
        <v>-3.65871035819193</v>
      </c>
      <c r="N98" s="18">
        <f t="shared" si="102"/>
        <v>-8.8320786121492958</v>
      </c>
      <c r="O98" s="18">
        <f t="shared" si="102"/>
        <v>-0.80656759169576153</v>
      </c>
      <c r="P98" s="18">
        <f t="shared" si="102"/>
        <v>-0.67094075200158088</v>
      </c>
      <c r="Q98" s="18">
        <f t="shared" si="103"/>
        <v>-0.71617029073424154</v>
      </c>
      <c r="S98" s="18">
        <f t="shared" si="104"/>
        <v>-0.71617029073424154</v>
      </c>
      <c r="T98" s="18">
        <f t="shared" si="105"/>
        <v>1.761882766727263</v>
      </c>
      <c r="U98" s="18">
        <f t="shared" si="106"/>
        <v>1.2076859146263663</v>
      </c>
      <c r="W98" t="str">
        <f t="shared" si="107"/>
        <v>54 Textiles, printing and other skilled trades</v>
      </c>
      <c r="X98" s="18">
        <f t="shared" si="108"/>
        <v>-2.9140789074458384</v>
      </c>
      <c r="Y98" s="18">
        <f t="shared" si="108"/>
        <v>6.0858831904484045</v>
      </c>
      <c r="Z98" s="18">
        <f t="shared" si="108"/>
        <v>-0.67965555944901057</v>
      </c>
      <c r="AA98" s="18">
        <f t="shared" si="108"/>
        <v>1.4198682465482726E-2</v>
      </c>
      <c r="AB98" s="18">
        <f t="shared" si="109"/>
        <v>-0.21762298624354859</v>
      </c>
      <c r="AD98" s="18">
        <f t="shared" si="110"/>
        <v>-0.21762298624354859</v>
      </c>
      <c r="AE98" s="18">
        <f t="shared" si="111"/>
        <v>3.0137733247300069</v>
      </c>
      <c r="AF98" s="18">
        <f t="shared" si="112"/>
        <v>2.8709574183895192</v>
      </c>
    </row>
    <row r="99" spans="1:32" x14ac:dyDescent="0.2">
      <c r="A99" t="str">
        <f t="shared" si="95"/>
        <v>61 Caring personal service occupations</v>
      </c>
      <c r="B99" s="18">
        <f t="shared" si="96"/>
        <v>-0.13108410119583302</v>
      </c>
      <c r="C99" s="18">
        <f t="shared" si="96"/>
        <v>-0.94830009515748381</v>
      </c>
      <c r="D99" s="18">
        <f t="shared" si="96"/>
        <v>2.2319136024398611</v>
      </c>
      <c r="E99" s="18">
        <f t="shared" si="96"/>
        <v>1.2427427059308993</v>
      </c>
      <c r="F99" s="18">
        <f t="shared" si="97"/>
        <v>1.5713982973279306</v>
      </c>
      <c r="H99" s="18">
        <f t="shared" si="98"/>
        <v>1.5713982973279306</v>
      </c>
      <c r="I99" s="18">
        <f t="shared" si="99"/>
        <v>3.348286415227264</v>
      </c>
      <c r="J99" s="18">
        <f t="shared" si="100"/>
        <v>4.3805950621946588</v>
      </c>
      <c r="L99" t="str">
        <f t="shared" si="101"/>
        <v>61 Caring personal service occupations</v>
      </c>
      <c r="M99" s="18">
        <f t="shared" si="102"/>
        <v>0.61602062787251555</v>
      </c>
      <c r="N99" s="18">
        <f t="shared" si="102"/>
        <v>-7.048702515644556</v>
      </c>
      <c r="O99" s="18">
        <f t="shared" si="102"/>
        <v>4.6349268653217424</v>
      </c>
      <c r="P99" s="18">
        <f t="shared" si="102"/>
        <v>1.7464707775389776</v>
      </c>
      <c r="Q99" s="18">
        <f t="shared" si="103"/>
        <v>2.7003194288090393</v>
      </c>
      <c r="S99" s="18">
        <f t="shared" si="104"/>
        <v>2.7003194288090393</v>
      </c>
      <c r="T99" s="18">
        <f t="shared" si="105"/>
        <v>3.0376324375267938</v>
      </c>
      <c r="U99" s="18">
        <f t="shared" si="106"/>
        <v>4.9287521498518005</v>
      </c>
      <c r="W99" t="str">
        <f t="shared" si="107"/>
        <v>61 Caring personal service occupations</v>
      </c>
      <c r="X99" s="18">
        <f t="shared" si="108"/>
        <v>-0.25606797333784792</v>
      </c>
      <c r="Y99" s="18">
        <f t="shared" si="108"/>
        <v>9.4660628510290223E-2</v>
      </c>
      <c r="Z99" s="18">
        <f t="shared" si="108"/>
        <v>1.8288725467249245</v>
      </c>
      <c r="AA99" s="18">
        <f t="shared" si="108"/>
        <v>1.1486538786761979</v>
      </c>
      <c r="AB99" s="18">
        <f t="shared" si="109"/>
        <v>1.3748870551575143</v>
      </c>
      <c r="AD99" s="18">
        <f t="shared" si="110"/>
        <v>1.3748870551575143</v>
      </c>
      <c r="AE99" s="18">
        <f t="shared" si="111"/>
        <v>3.3964256525169656</v>
      </c>
      <c r="AF99" s="18">
        <f t="shared" si="112"/>
        <v>4.2897424194684453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0.50989368456006989</v>
      </c>
      <c r="C100" s="18">
        <f t="shared" si="96"/>
        <v>-13.596945971602493</v>
      </c>
      <c r="D100" s="18">
        <f t="shared" si="96"/>
        <v>-1.1978746795571205E-2</v>
      </c>
      <c r="E100" s="18">
        <f t="shared" si="96"/>
        <v>5.7074235207954516E-3</v>
      </c>
      <c r="F100" s="18">
        <f t="shared" si="97"/>
        <v>-1.8831415522502226E-4</v>
      </c>
      <c r="H100" s="18">
        <f t="shared" si="98"/>
        <v>-1.8831415522502226E-4</v>
      </c>
      <c r="I100" s="18">
        <f t="shared" si="99"/>
        <v>2.7496369074539562</v>
      </c>
      <c r="J100" s="18">
        <f t="shared" si="100"/>
        <v>2.7495080952797846</v>
      </c>
      <c r="L100" t="str">
        <f t="shared" si="101"/>
        <v>62 Leisure, travel and related personal service occupations</v>
      </c>
      <c r="M100" s="18">
        <f t="shared" si="102"/>
        <v>1.6227094268544517</v>
      </c>
      <c r="N100" s="18">
        <f t="shared" si="102"/>
        <v>-7.5666791729494758</v>
      </c>
      <c r="O100" s="18">
        <f t="shared" si="102"/>
        <v>2.6928487454092043E-2</v>
      </c>
      <c r="P100" s="18">
        <f t="shared" si="102"/>
        <v>0.48746658584923885</v>
      </c>
      <c r="Q100" s="18">
        <f t="shared" si="103"/>
        <v>0.33371876914811693</v>
      </c>
      <c r="S100" s="18">
        <f t="shared" si="104"/>
        <v>0.33371876914811693</v>
      </c>
      <c r="T100" s="18">
        <f t="shared" si="105"/>
        <v>2.4290529109032066</v>
      </c>
      <c r="U100" s="18">
        <f t="shared" si="106"/>
        <v>2.669206031773097</v>
      </c>
      <c r="W100" t="str">
        <f t="shared" si="107"/>
        <v>62 Leisure, travel and related personal service occupations</v>
      </c>
      <c r="X100" s="18">
        <f t="shared" si="108"/>
        <v>3.4611050521871078E-2</v>
      </c>
      <c r="Y100" s="18">
        <f t="shared" si="108"/>
        <v>-16.275741761845474</v>
      </c>
      <c r="Z100" s="18">
        <f t="shared" si="108"/>
        <v>-3.1082320738518021E-2</v>
      </c>
      <c r="AA100" s="18">
        <f t="shared" si="108"/>
        <v>-0.23913304789309198</v>
      </c>
      <c r="AB100" s="18">
        <f t="shared" si="109"/>
        <v>-0.16983095957632255</v>
      </c>
      <c r="AD100" s="18">
        <f t="shared" si="110"/>
        <v>-0.16983095957632255</v>
      </c>
      <c r="AE100" s="18">
        <f t="shared" si="111"/>
        <v>2.901884926719811</v>
      </c>
      <c r="AF100" s="18">
        <f t="shared" si="112"/>
        <v>2.7885720780362444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-4.0810622022630412</v>
      </c>
      <c r="C101" s="18">
        <f t="shared" si="96"/>
        <v>23.746779047132382</v>
      </c>
      <c r="D101" s="18">
        <f t="shared" si="96"/>
        <v>-4.4332143170805143</v>
      </c>
      <c r="E101" s="18">
        <f t="shared" si="96"/>
        <v>0.81209215822108938</v>
      </c>
      <c r="F101" s="18">
        <f t="shared" si="97"/>
        <v>-0.9675754962736316</v>
      </c>
      <c r="H101" s="18">
        <f t="shared" si="98"/>
        <v>-0.9675754962736316</v>
      </c>
      <c r="I101" s="18">
        <f t="shared" si="99"/>
        <v>2.2350020555010675</v>
      </c>
      <c r="J101" s="18">
        <f t="shared" si="100"/>
        <v>1.5388607973635837</v>
      </c>
      <c r="L101" t="str">
        <f t="shared" si="101"/>
        <v>63 Community and civil enforcement occupations</v>
      </c>
      <c r="M101" s="18">
        <f t="shared" si="102"/>
        <v>-6.5375002189271942</v>
      </c>
      <c r="N101" s="18">
        <f t="shared" si="102"/>
        <v>38.948956391384428</v>
      </c>
      <c r="O101" s="18">
        <f t="shared" si="102"/>
        <v>-7.5880550891467058</v>
      </c>
      <c r="P101" s="18">
        <f t="shared" si="102"/>
        <v>1.2995072301626109</v>
      </c>
      <c r="Q101" s="18">
        <f t="shared" si="103"/>
        <v>-1.7541399864634433</v>
      </c>
      <c r="S101" s="18">
        <f t="shared" si="104"/>
        <v>-1.7541399864634433</v>
      </c>
      <c r="T101" s="18">
        <f t="shared" si="105"/>
        <v>1.741332479923785</v>
      </c>
      <c r="U101" s="18">
        <f t="shared" si="106"/>
        <v>0.40452462017457336</v>
      </c>
      <c r="W101" t="str">
        <f t="shared" si="107"/>
        <v>63 Community and civil enforcement occupations</v>
      </c>
      <c r="X101" s="18">
        <f t="shared" si="108"/>
        <v>3.8219081009021716</v>
      </c>
      <c r="Y101" s="18">
        <f t="shared" si="108"/>
        <v>-13.991196022265095</v>
      </c>
      <c r="Z101" s="18">
        <f t="shared" si="108"/>
        <v>5.2427131927698323</v>
      </c>
      <c r="AA101" s="18">
        <f t="shared" si="108"/>
        <v>-0.28277055673436857</v>
      </c>
      <c r="AB101" s="18">
        <f t="shared" si="109"/>
        <v>1.526047944532638</v>
      </c>
      <c r="AD101" s="18">
        <f t="shared" si="110"/>
        <v>1.526047944532638</v>
      </c>
      <c r="AE101" s="18">
        <f t="shared" si="111"/>
        <v>3.9361033333888518</v>
      </c>
      <c r="AF101" s="18">
        <f t="shared" si="112"/>
        <v>4.865951182775774</v>
      </c>
    </row>
    <row r="102" spans="1:32" x14ac:dyDescent="0.2">
      <c r="A102" t="str">
        <f t="shared" si="95"/>
        <v>71 Sales occupations</v>
      </c>
      <c r="B102" s="18">
        <f t="shared" si="96"/>
        <v>0.62032034881560616</v>
      </c>
      <c r="C102" s="18">
        <f t="shared" si="96"/>
        <v>-4.6523789043719006</v>
      </c>
      <c r="D102" s="18">
        <f t="shared" si="96"/>
        <v>-1.2522072096485037</v>
      </c>
      <c r="E102" s="18">
        <f t="shared" si="96"/>
        <v>-0.5002747031995658</v>
      </c>
      <c r="F102" s="18">
        <f t="shared" si="97"/>
        <v>-0.75155291989672524</v>
      </c>
      <c r="H102" s="18">
        <f t="shared" si="98"/>
        <v>-0.75155291989672524</v>
      </c>
      <c r="I102" s="18">
        <f t="shared" si="99"/>
        <v>2.4324004435394286</v>
      </c>
      <c r="J102" s="18">
        <f t="shared" si="100"/>
        <v>1.9042717284088573</v>
      </c>
      <c r="L102" t="str">
        <f t="shared" si="101"/>
        <v>71 Sales occupations</v>
      </c>
      <c r="M102" s="18">
        <f t="shared" si="102"/>
        <v>0.79792121775883462</v>
      </c>
      <c r="N102" s="18">
        <f t="shared" si="102"/>
        <v>-4.9881369500949351</v>
      </c>
      <c r="O102" s="18">
        <f t="shared" si="102"/>
        <v>-1.2326091188665012</v>
      </c>
      <c r="P102" s="18">
        <f t="shared" si="102"/>
        <v>-0.36839511082338294</v>
      </c>
      <c r="Q102" s="18">
        <f t="shared" si="103"/>
        <v>-0.65730340336759285</v>
      </c>
      <c r="S102" s="18">
        <f t="shared" si="104"/>
        <v>-0.65730340336759285</v>
      </c>
      <c r="T102" s="18">
        <f t="shared" si="105"/>
        <v>1.7955194616134262</v>
      </c>
      <c r="U102" s="18">
        <f t="shared" si="106"/>
        <v>1.2888065011395167</v>
      </c>
      <c r="W102" t="str">
        <f t="shared" si="107"/>
        <v>71 Sales occupations</v>
      </c>
      <c r="X102" s="18">
        <f t="shared" si="108"/>
        <v>0.51787352419192523</v>
      </c>
      <c r="Y102" s="18">
        <f t="shared" si="108"/>
        <v>-4.4573495471344371</v>
      </c>
      <c r="Z102" s="18">
        <f t="shared" si="108"/>
        <v>-1.263534861667337</v>
      </c>
      <c r="AA102" s="18">
        <f t="shared" si="108"/>
        <v>-0.5772968862961525</v>
      </c>
      <c r="AB102" s="18">
        <f t="shared" si="109"/>
        <v>-0.80657119101614771</v>
      </c>
      <c r="AD102" s="18">
        <f t="shared" si="110"/>
        <v>-0.80657119101614771</v>
      </c>
      <c r="AE102" s="18">
        <f t="shared" si="111"/>
        <v>2.776487793304705</v>
      </c>
      <c r="AF102" s="18">
        <f t="shared" si="112"/>
        <v>2.2374099813922577</v>
      </c>
    </row>
    <row r="103" spans="1:32" x14ac:dyDescent="0.2">
      <c r="A103" t="str">
        <f t="shared" si="95"/>
        <v>72 Customer service occupations</v>
      </c>
      <c r="B103" s="18">
        <f t="shared" si="96"/>
        <v>2.3148229917606677</v>
      </c>
      <c r="C103" s="18">
        <f t="shared" si="96"/>
        <v>-9.3463945722849218E-3</v>
      </c>
      <c r="D103" s="18">
        <f t="shared" si="96"/>
        <v>5.3596014977357331</v>
      </c>
      <c r="E103" s="18">
        <f t="shared" si="96"/>
        <v>1.548538748162831</v>
      </c>
      <c r="F103" s="18">
        <f t="shared" si="97"/>
        <v>2.8033243643690087</v>
      </c>
      <c r="H103" s="18">
        <f t="shared" si="98"/>
        <v>2.8033243643690087</v>
      </c>
      <c r="I103" s="18">
        <f t="shared" si="99"/>
        <v>3.1622905244374389</v>
      </c>
      <c r="J103" s="18">
        <f t="shared" si="100"/>
        <v>5.1010223984556458</v>
      </c>
      <c r="L103" t="str">
        <f t="shared" si="101"/>
        <v>72 Customer service occupations</v>
      </c>
      <c r="M103" s="18">
        <f t="shared" si="102"/>
        <v>-1.0672917404597415</v>
      </c>
      <c r="N103" s="18">
        <f t="shared" si="102"/>
        <v>10.208146570821919</v>
      </c>
      <c r="O103" s="18">
        <f t="shared" si="102"/>
        <v>6.9442632629477696</v>
      </c>
      <c r="P103" s="18">
        <f t="shared" si="102"/>
        <v>1.9167595394008918</v>
      </c>
      <c r="Q103" s="18">
        <f t="shared" si="103"/>
        <v>3.56576929257304</v>
      </c>
      <c r="S103" s="18">
        <f t="shared" si="104"/>
        <v>3.56576929257304</v>
      </c>
      <c r="T103" s="18">
        <f t="shared" si="105"/>
        <v>2.7239609983447099</v>
      </c>
      <c r="U103" s="18">
        <f t="shared" si="106"/>
        <v>5.3581988130965597</v>
      </c>
      <c r="W103" t="str">
        <f t="shared" si="107"/>
        <v>72 Customer service occupations</v>
      </c>
      <c r="X103" s="18">
        <f t="shared" si="108"/>
        <v>4.7977710163533027</v>
      </c>
      <c r="Y103" s="18">
        <f t="shared" si="108"/>
        <v>-6.5023053915216895</v>
      </c>
      <c r="Z103" s="18">
        <f t="shared" si="108"/>
        <v>4.106927478111233</v>
      </c>
      <c r="AA103" s="18">
        <f t="shared" si="108"/>
        <v>1.2231825837663912</v>
      </c>
      <c r="AB103" s="18">
        <f t="shared" si="109"/>
        <v>2.1754443431218462</v>
      </c>
      <c r="AD103" s="18">
        <f t="shared" si="110"/>
        <v>2.1754443431218462</v>
      </c>
      <c r="AE103" s="18">
        <f t="shared" si="111"/>
        <v>3.4743389706428651</v>
      </c>
      <c r="AF103" s="18">
        <f t="shared" si="112"/>
        <v>4.9024444297495418</v>
      </c>
    </row>
    <row r="104" spans="1:32" x14ac:dyDescent="0.2">
      <c r="A104" t="str">
        <f t="shared" si="95"/>
        <v>81 Process, plant and machine operatives</v>
      </c>
      <c r="B104" s="18">
        <f t="shared" si="96"/>
        <v>-0.72707781524239401</v>
      </c>
      <c r="C104" s="18">
        <f t="shared" si="96"/>
        <v>-14.103307788780928</v>
      </c>
      <c r="D104" s="18">
        <f t="shared" si="96"/>
        <v>2.6674130380577754</v>
      </c>
      <c r="E104" s="18">
        <f t="shared" si="96"/>
        <v>-0.82993419074438579</v>
      </c>
      <c r="F104" s="18">
        <f t="shared" si="97"/>
        <v>0.3224063402582189</v>
      </c>
      <c r="H104" s="18">
        <f t="shared" si="98"/>
        <v>0.3224063402582189</v>
      </c>
      <c r="I104" s="18">
        <f t="shared" si="99"/>
        <v>2.3893218201539224</v>
      </c>
      <c r="J104" s="18">
        <f t="shared" si="100"/>
        <v>2.6225219189257354</v>
      </c>
      <c r="L104" t="str">
        <f t="shared" si="101"/>
        <v>81 Process, plant and machine operatives</v>
      </c>
      <c r="M104" s="18">
        <f t="shared" si="102"/>
        <v>-1.2511718923753801</v>
      </c>
      <c r="N104" s="18">
        <f t="shared" si="102"/>
        <v>-13.702147495525885</v>
      </c>
      <c r="O104" s="18">
        <f t="shared" si="102"/>
        <v>2.5606622897941023</v>
      </c>
      <c r="P104" s="18">
        <f t="shared" si="102"/>
        <v>-0.73183094747228949</v>
      </c>
      <c r="Q104" s="18">
        <f t="shared" si="103"/>
        <v>0.35375174311456092</v>
      </c>
      <c r="S104" s="18">
        <f t="shared" si="104"/>
        <v>0.35375174311456092</v>
      </c>
      <c r="T104" s="18">
        <f t="shared" si="105"/>
        <v>2.2128336735906418</v>
      </c>
      <c r="U104" s="18">
        <f t="shared" si="106"/>
        <v>2.4750103363794906</v>
      </c>
      <c r="W104" t="str">
        <f t="shared" si="107"/>
        <v>81 Process, plant and machine operatives</v>
      </c>
      <c r="X104" s="18">
        <f t="shared" si="108"/>
        <v>0.87006035144407967</v>
      </c>
      <c r="Y104" s="18">
        <f t="shared" si="108"/>
        <v>-15.262717372092316</v>
      </c>
      <c r="Z104" s="18">
        <f t="shared" si="108"/>
        <v>2.9790690578365808</v>
      </c>
      <c r="AA104" s="18">
        <f t="shared" si="108"/>
        <v>-1.1178652057694749</v>
      </c>
      <c r="AB104" s="18">
        <f t="shared" si="109"/>
        <v>0.22934135360326291</v>
      </c>
      <c r="AD104" s="18">
        <f t="shared" si="110"/>
        <v>0.22934135360326291</v>
      </c>
      <c r="AE104" s="18">
        <f t="shared" si="111"/>
        <v>2.8853877867096145</v>
      </c>
      <c r="AF104" s="18">
        <f t="shared" si="112"/>
        <v>3.0402460933059761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4.2850565539485297</v>
      </c>
      <c r="C105" s="18">
        <f t="shared" si="96"/>
        <v>-10.487857662772049</v>
      </c>
      <c r="D105" s="18">
        <f t="shared" si="96"/>
        <v>1.0699541410692737</v>
      </c>
      <c r="E105" s="18">
        <f t="shared" si="96"/>
        <v>4.9510567888999546E-2</v>
      </c>
      <c r="F105" s="18">
        <f t="shared" si="97"/>
        <v>0.38850850102232215</v>
      </c>
      <c r="H105" s="18">
        <f t="shared" si="98"/>
        <v>0.38850850102232215</v>
      </c>
      <c r="I105" s="18">
        <f t="shared" si="99"/>
        <v>2.9400400762464862</v>
      </c>
      <c r="J105" s="18">
        <f t="shared" si="100"/>
        <v>3.201456158048388</v>
      </c>
      <c r="L105" t="str">
        <f t="shared" si="101"/>
        <v>82 Transport and mobile machine drivers and operatives</v>
      </c>
      <c r="M105" s="18">
        <f t="shared" si="102"/>
        <v>4.4764655696404532</v>
      </c>
      <c r="N105" s="18">
        <f t="shared" si="102"/>
        <v>-10.717685334445793</v>
      </c>
      <c r="O105" s="18">
        <f t="shared" si="102"/>
        <v>0.75192216848192217</v>
      </c>
      <c r="P105" s="18">
        <f t="shared" si="102"/>
        <v>-3.7911472483265207E-2</v>
      </c>
      <c r="Q105" s="18">
        <f t="shared" si="103"/>
        <v>0.22467602042643975</v>
      </c>
      <c r="S105" s="18">
        <f t="shared" si="104"/>
        <v>0.22467602042643975</v>
      </c>
      <c r="T105" s="18">
        <f t="shared" si="105"/>
        <v>2.877648492920315</v>
      </c>
      <c r="U105" s="18">
        <f t="shared" si="106"/>
        <v>3.0294977482364871</v>
      </c>
      <c r="W105" t="str">
        <f t="shared" si="107"/>
        <v>82 Transport and mobile machine drivers and operatives</v>
      </c>
      <c r="X105" s="18">
        <f t="shared" si="108"/>
        <v>-0.61583153033236693</v>
      </c>
      <c r="Y105" s="18">
        <f t="shared" si="108"/>
        <v>-3.8106379652108391</v>
      </c>
      <c r="Z105" s="18">
        <f t="shared" si="108"/>
        <v>8.4372619993741118</v>
      </c>
      <c r="AA105" s="18">
        <f t="shared" si="108"/>
        <v>1.5675511834497335</v>
      </c>
      <c r="AB105" s="18">
        <f t="shared" si="109"/>
        <v>3.8076840848813243</v>
      </c>
      <c r="AD105" s="18">
        <f t="shared" si="110"/>
        <v>3.8076840848813243</v>
      </c>
      <c r="AE105" s="18">
        <f t="shared" si="111"/>
        <v>4.4500715600051421</v>
      </c>
      <c r="AF105" s="18">
        <f t="shared" si="112"/>
        <v>6.774505417225396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-1.4114531903249516</v>
      </c>
      <c r="C106" s="18">
        <f t="shared" si="96"/>
        <v>-15.948038401296893</v>
      </c>
      <c r="D106" s="18">
        <f t="shared" si="96"/>
        <v>-3.6471343337065587</v>
      </c>
      <c r="E106" s="18">
        <f t="shared" si="96"/>
        <v>-0.63036149179219736</v>
      </c>
      <c r="F106" s="18">
        <f t="shared" si="97"/>
        <v>-1.6463039057878048</v>
      </c>
      <c r="H106" s="18">
        <f t="shared" si="98"/>
        <v>-1.6463039057878048</v>
      </c>
      <c r="I106" s="18">
        <f t="shared" si="99"/>
        <v>1.9027405787402474</v>
      </c>
      <c r="J106" s="18">
        <f t="shared" si="100"/>
        <v>0.67590352559736555</v>
      </c>
      <c r="L106" t="str">
        <f t="shared" si="101"/>
        <v>91 Elementary trades and related occupations</v>
      </c>
      <c r="M106" s="18">
        <f t="shared" si="102"/>
        <v>-1.4069170414560572</v>
      </c>
      <c r="N106" s="18">
        <f t="shared" si="102"/>
        <v>-13.488070553638776</v>
      </c>
      <c r="O106" s="18">
        <f t="shared" si="102"/>
        <v>-3.7183666465255172</v>
      </c>
      <c r="P106" s="18">
        <f t="shared" si="102"/>
        <v>-0.67930827718323261</v>
      </c>
      <c r="Q106" s="18">
        <f t="shared" si="103"/>
        <v>-1.7028393107070605</v>
      </c>
      <c r="S106" s="18">
        <f t="shared" si="104"/>
        <v>-1.7028393107070605</v>
      </c>
      <c r="T106" s="18">
        <f t="shared" si="105"/>
        <v>1.6247587842722844</v>
      </c>
      <c r="U106" s="18">
        <f t="shared" si="106"/>
        <v>0.30261689068427078</v>
      </c>
      <c r="W106" t="str">
        <f t="shared" si="107"/>
        <v>91 Elementary trades and related occupations</v>
      </c>
      <c r="X106" s="18">
        <f t="shared" si="108"/>
        <v>-1.4252162492726428</v>
      </c>
      <c r="Y106" s="18">
        <f t="shared" si="108"/>
        <v>-23.415253153907489</v>
      </c>
      <c r="Z106" s="18">
        <f t="shared" si="108"/>
        <v>-3.4044675801261026</v>
      </c>
      <c r="AA106" s="18">
        <f t="shared" si="108"/>
        <v>-0.4668162125522457</v>
      </c>
      <c r="AB106" s="18">
        <f t="shared" si="109"/>
        <v>-1.4558281061218481</v>
      </c>
      <c r="AD106" s="18">
        <f t="shared" si="110"/>
        <v>-1.4558281061218481</v>
      </c>
      <c r="AE106" s="18">
        <f t="shared" si="111"/>
        <v>2.7827072507594419</v>
      </c>
      <c r="AF106" s="18">
        <f t="shared" si="112"/>
        <v>1.8264389296404948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3.8454020793610155E-2</v>
      </c>
      <c r="C107" s="18">
        <f t="shared" si="96"/>
        <v>-10.77234042957641</v>
      </c>
      <c r="D107" s="18">
        <f t="shared" si="96"/>
        <v>0.63597151463421486</v>
      </c>
      <c r="E107" s="18">
        <f t="shared" si="96"/>
        <v>-0.38473472157923849</v>
      </c>
      <c r="F107" s="18">
        <f t="shared" si="97"/>
        <v>-4.5654811524464822E-2</v>
      </c>
      <c r="H107" s="18">
        <f t="shared" si="98"/>
        <v>-4.5654811524464822E-2</v>
      </c>
      <c r="I107" s="18">
        <f t="shared" si="99"/>
        <v>2.6755398431080879</v>
      </c>
      <c r="J107" s="18">
        <f t="shared" si="100"/>
        <v>2.644026531785193</v>
      </c>
      <c r="L107" t="str">
        <f t="shared" si="101"/>
        <v>92 Elementary administration and service occupations</v>
      </c>
      <c r="M107" s="18">
        <f t="shared" si="102"/>
        <v>-0.12274902677772426</v>
      </c>
      <c r="N107" s="18">
        <f t="shared" si="102"/>
        <v>-10.343121974794256</v>
      </c>
      <c r="O107" s="18">
        <f t="shared" si="102"/>
        <v>1.3949423206365497</v>
      </c>
      <c r="P107" s="18">
        <f t="shared" si="102"/>
        <v>-0.47918839645720857</v>
      </c>
      <c r="Q107" s="18">
        <f t="shared" si="103"/>
        <v>0.1416409404913832</v>
      </c>
      <c r="S107" s="18">
        <f t="shared" si="104"/>
        <v>0.1416409404913832</v>
      </c>
      <c r="T107" s="18">
        <f t="shared" si="105"/>
        <v>2.3393428949073591</v>
      </c>
      <c r="U107" s="18">
        <f t="shared" si="106"/>
        <v>2.4421085119106456</v>
      </c>
      <c r="W107" t="str">
        <f t="shared" si="107"/>
        <v>92 Elementary administration and service occupations</v>
      </c>
      <c r="X107" s="18">
        <f t="shared" si="108"/>
        <v>0.20010520909203855</v>
      </c>
      <c r="Y107" s="18">
        <f t="shared" si="108"/>
        <v>-11.199293409217482</v>
      </c>
      <c r="Z107" s="18">
        <f t="shared" si="108"/>
        <v>-0.15003931053942932</v>
      </c>
      <c r="AA107" s="18">
        <f t="shared" si="108"/>
        <v>-0.28320699409469796</v>
      </c>
      <c r="AB107" s="18">
        <f t="shared" si="109"/>
        <v>-0.23883751159279321</v>
      </c>
      <c r="AD107" s="18">
        <f t="shared" si="110"/>
        <v>-0.23883751159279321</v>
      </c>
      <c r="AE107" s="18">
        <f t="shared" si="111"/>
        <v>2.9983540614739512</v>
      </c>
      <c r="AF107" s="18">
        <f t="shared" si="112"/>
        <v>2.841368441622949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1.0885906143612845</v>
      </c>
      <c r="C109" s="26">
        <f>IF(AND(D$6-C$6 &lt;&gt; 0,C35&lt;&gt;0,D35&lt;&gt;0),(EXP(LN(D35/C35)/(D$6-C$6))-1)*100,0)</f>
        <v>-2.2061522499692621</v>
      </c>
      <c r="D109" s="26">
        <f>IF(AND(E$6-D$6 &lt;&gt; 0,D35&lt;&gt;0,E35&lt;&gt;0),(EXP(LN(E35/D35)/(E$6-D$6))-1)*100,0)</f>
        <v>0.52074514294224716</v>
      </c>
      <c r="E109" s="26">
        <f>IF(AND(F$6-E$6 &lt;&gt; 0,E35&lt;&gt;0,F35&lt;&gt;0),(EXP(LN(F35/E35)/(F$6-E$6))-1)*100,0)</f>
        <v>0.42032303962924455</v>
      </c>
      <c r="F109" s="26">
        <f t="shared" ref="F109" si="113">IF(AND(F$6-D$6 &lt;&gt; 0,D35&lt;&gt;0,F35&lt;&gt;0),(EXP(LN(F35/D35)/(F$6-D$6))-1)*100,0)</f>
        <v>0.45378592205260748</v>
      </c>
      <c r="H109" s="26">
        <f t="shared" ref="H109" si="114">IF($F$6-$D$6 &lt;&gt; 0,(EXP(LN(1+(H72/100))/($F$6-$D$6))-1)*100,0)</f>
        <v>0.45378592205260748</v>
      </c>
      <c r="I109" s="26">
        <f>IF(D35&gt;0,((1+(I35/D35))^(1/($F$6-$D$6))-1)*100,0)</f>
        <v>2.7231384204873921</v>
      </c>
      <c r="J109" s="26">
        <f t="shared" ref="J109" si="115">IF($F$6-$D$6 &lt;&gt; 0,(EXP(LN(1+(J72/100))/($F$6-$D$6))-1)*100,0)</f>
        <v>3.037915370923816</v>
      </c>
      <c r="L109" s="24" t="str">
        <f>L35</f>
        <v>All occupations</v>
      </c>
      <c r="M109" s="26">
        <f>IF(AND(N$6-M$6 &lt;&gt; 0,M35&lt;&gt;0,N35&lt;&gt;0),(EXP(LN(N35/M35)/(N$6-M$6))-1)*100,0)</f>
        <v>1.2167221668143657</v>
      </c>
      <c r="N109" s="26">
        <f>IF(AND(O$6-N$6 &lt;&gt; 0,N35&lt;&gt;0,O35&lt;&gt;0),(EXP(LN(O35/N35)/(O$6-N$6))-1)*100,0)</f>
        <v>-3.6398470226692847</v>
      </c>
      <c r="O109" s="26">
        <f>IF(AND(P$6-O$6 &lt;&gt; 0,O35&lt;&gt;0,P35&lt;&gt;0),(EXP(LN(P35/O35)/(P$6-O$6))-1)*100,0)</f>
        <v>0.28925149586733756</v>
      </c>
      <c r="P109" s="26">
        <f>IF(AND(Q$6-P$6 &lt;&gt; 0,P35&lt;&gt;0,Q35&lt;&gt;0),(EXP(LN(Q35/P35)/(Q$6-P$6))-1)*100,0)</f>
        <v>0.26405621721543593</v>
      </c>
      <c r="Q109" s="26">
        <f t="shared" ref="Q109" si="116">IF(AND(Q$6-O$6 &lt;&gt; 0,O35&lt;&gt;0,Q35&lt;&gt;0),(EXP(LN(Q35/O35)/(Q$6-O$6))-1)*100,0)</f>
        <v>0.27245394005286361</v>
      </c>
      <c r="S109" s="26">
        <f t="shared" ref="S109" si="117">IF($F$6-$D$6 &lt;&gt; 0,(EXP(LN(1+(S72/100))/($F$6-$D$6))-1)*100,0)</f>
        <v>0.27245394005286361</v>
      </c>
      <c r="T109" s="26">
        <f t="shared" ref="T109" si="118">IF(O35&gt;0,((1+(T35/O35))^(1/($F$6-$D$6))-1)*100,0)</f>
        <v>2.310297176184184</v>
      </c>
      <c r="U109" s="26">
        <f t="shared" ref="U109" si="119">IF($F$6-$D$6 &lt;&gt; 0,(EXP(LN(1+(U72/100))/($F$6-$D$6))-1)*100,0)</f>
        <v>2.5092736748649314</v>
      </c>
      <c r="W109" s="24" t="str">
        <f>W35</f>
        <v>All occupations</v>
      </c>
      <c r="X109" s="26">
        <f>IF(AND(Y$6-X$6 &lt;&gt; 0,X35&lt;&gt;0,Y35&lt;&gt;0),(EXP(LN(Y35/X35)/(Y$6-X$6))-1)*100,0)</f>
        <v>0.94661718081077151</v>
      </c>
      <c r="Y109" s="26">
        <f>IF(AND(Z$6-Y$6 &lt;&gt; 0,Y35&lt;&gt;0,Z35&lt;&gt;0),(EXP(LN(Z35/Y35)/(Z$6-Y$6))-1)*100,0)</f>
        <v>-0.6069291755935069</v>
      </c>
      <c r="Z109" s="26">
        <f>IF(AND(AA$6-Z$6 &lt;&gt; 0,Z35&lt;&gt;0,AA35&lt;&gt;0),(EXP(LN(AA35/Z35)/(AA$6-Z$6))-1)*100,0)</f>
        <v>0.76870983790748859</v>
      </c>
      <c r="AA109" s="26">
        <f>IF(AND(AB$6-AA$6 &lt;&gt; 0,AA35&lt;&gt;0,AB35&lt;&gt;0),(EXP(LN(AB35/AA35)/(AB$6-AA$6))-1)*100,0)</f>
        <v>0.58298908393257243</v>
      </c>
      <c r="AB109" s="26">
        <f t="shared" ref="AB109" si="120">IF(AND(AB$6-Z$6 &lt;&gt; 0,Z35&lt;&gt;0,AB35&lt;&gt;0),(EXP(LN(AB35/Z35)/(AB$6-Z$6))-1)*100,0)</f>
        <v>0.64485793843045425</v>
      </c>
      <c r="AD109" s="26">
        <f t="shared" ref="AD109" si="121">IF($F$6-$D$6 &lt;&gt; 0,(EXP(LN(1+(AD72/100))/($F$6-$D$6))-1)*100,0)</f>
        <v>0.64485793843045425</v>
      </c>
      <c r="AE109" s="26">
        <f t="shared" ref="AE109" si="122">IF(Z35&gt;0,((1+(AE35/Z35))^(1/($F$6-$D$6))-1)*100,0)</f>
        <v>3.1449080923668715</v>
      </c>
      <c r="AF109" s="26">
        <f t="shared" ref="AF109" si="123">IF($F$6-$D$6 &lt;&gt; 0,(EXP(LN(1+(AF72/100))/($F$6-$D$6))-1)*100,0)</f>
        <v>3.5698562678797341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Lancashire (Continued)</v>
      </c>
      <c r="L112" s="19" t="str">
        <f>CONCATENATE(L$1," (Continued)")</f>
        <v>Occupation Table 2.1  Males: Employment Change by Occupation (SOC 2020) and Replacement Demand, 2015-2035, Lancashire (Continued)</v>
      </c>
      <c r="W112" s="19" t="str">
        <f>CONCATENATE(W$1," (Continued)")</f>
        <v>Occupation Table 2.2  Females: Employment Change by Occupation (SOC 2020) and Replacement Demand, 2015-2035, Lancashire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6.247908297908225</v>
      </c>
      <c r="C119" s="27">
        <f t="shared" si="125"/>
        <v>0.98071858383892163</v>
      </c>
      <c r="D119" s="27">
        <f t="shared" si="125"/>
        <v>-3.2152269291965752</v>
      </c>
      <c r="E119" s="27">
        <f t="shared" si="125"/>
        <v>4.1358459693560832</v>
      </c>
      <c r="F119" s="27">
        <f t="shared" ref="F119:F144" si="126">F8-D8</f>
        <v>0.92061904015950802</v>
      </c>
      <c r="L119" t="str">
        <f t="shared" ref="L119:L144" si="127">L8</f>
        <v>11 Corporate managers and directors</v>
      </c>
      <c r="M119" s="27">
        <f t="shared" ref="M119:P144" si="128">N8-M8</f>
        <v>3.0081970842426848</v>
      </c>
      <c r="N119" s="27">
        <f t="shared" si="128"/>
        <v>0.43067094864243316</v>
      </c>
      <c r="O119" s="27">
        <f t="shared" si="128"/>
        <v>-3.3264369545331931</v>
      </c>
      <c r="P119" s="27">
        <f t="shared" si="128"/>
        <v>1.2578085578807254</v>
      </c>
      <c r="Q119" s="27">
        <f t="shared" ref="Q119:Q144" si="129">Q8-O8</f>
        <v>-2.0686283966524677</v>
      </c>
      <c r="W119" t="str">
        <f t="shared" ref="W119:W144" si="130">W8</f>
        <v>11 Corporate managers and directors</v>
      </c>
      <c r="X119" s="27">
        <f t="shared" ref="X119:AA144" si="131">Y8-X8</f>
        <v>3.2397112136655704</v>
      </c>
      <c r="Y119" s="27">
        <f t="shared" si="131"/>
        <v>0.55004763519640321</v>
      </c>
      <c r="Z119" s="27">
        <f t="shared" si="131"/>
        <v>0.11121002533674229</v>
      </c>
      <c r="AA119" s="27">
        <f t="shared" si="131"/>
        <v>2.8780374114752725</v>
      </c>
      <c r="AB119" s="27">
        <f t="shared" ref="AB119:AB144" si="132">AB8-Z8</f>
        <v>2.9892474368120148</v>
      </c>
    </row>
    <row r="120" spans="1:28" x14ac:dyDescent="0.2">
      <c r="A120" t="str">
        <f t="shared" si="124"/>
        <v>12 Other managers and proprietors</v>
      </c>
      <c r="B120" s="27">
        <f t="shared" si="125"/>
        <v>0.24517390108474402</v>
      </c>
      <c r="C120" s="27">
        <f t="shared" si="125"/>
        <v>1.1281867546314039</v>
      </c>
      <c r="D120" s="27">
        <f t="shared" si="125"/>
        <v>4.8691836022342052</v>
      </c>
      <c r="E120" s="27">
        <f t="shared" si="125"/>
        <v>4.4247258164514101</v>
      </c>
      <c r="F120" s="27">
        <f t="shared" si="126"/>
        <v>9.2939094186856153</v>
      </c>
      <c r="L120" t="str">
        <f t="shared" si="127"/>
        <v>12 Other managers and proprietors</v>
      </c>
      <c r="M120" s="27">
        <f t="shared" si="128"/>
        <v>-5.6811634572229153E-2</v>
      </c>
      <c r="N120" s="27">
        <f t="shared" si="128"/>
        <v>0.36696981092067738</v>
      </c>
      <c r="O120" s="27">
        <f t="shared" si="128"/>
        <v>3.2433704114638946</v>
      </c>
      <c r="P120" s="27">
        <f t="shared" si="128"/>
        <v>2.4339408089382832</v>
      </c>
      <c r="Q120" s="27">
        <f t="shared" si="129"/>
        <v>5.6773112204021778</v>
      </c>
      <c r="W120" t="str">
        <f t="shared" si="130"/>
        <v>12 Other managers and proprietors</v>
      </c>
      <c r="X120" s="27">
        <f t="shared" si="131"/>
        <v>0.30198553565697939</v>
      </c>
      <c r="Y120" s="27">
        <f t="shared" si="131"/>
        <v>0.76121694371071413</v>
      </c>
      <c r="Z120" s="27">
        <f t="shared" si="131"/>
        <v>1.6258131907703142</v>
      </c>
      <c r="AA120" s="27">
        <f t="shared" si="131"/>
        <v>1.9907850075131641</v>
      </c>
      <c r="AB120" s="27">
        <f t="shared" si="132"/>
        <v>3.6165981982834783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3.6609138189780026</v>
      </c>
      <c r="C121" s="27">
        <f t="shared" si="125"/>
        <v>1.1872925649108623</v>
      </c>
      <c r="D121" s="27">
        <f t="shared" si="125"/>
        <v>1.7466233496873329</v>
      </c>
      <c r="E121" s="27">
        <f t="shared" si="125"/>
        <v>4.2607649559649872</v>
      </c>
      <c r="F121" s="27">
        <f t="shared" si="126"/>
        <v>6.0073883056523201</v>
      </c>
      <c r="L121" t="str">
        <f t="shared" si="127"/>
        <v>21 Science, research, engineering and technology professionals</v>
      </c>
      <c r="M121" s="27">
        <f t="shared" si="128"/>
        <v>3.3786537490342248</v>
      </c>
      <c r="N121" s="27">
        <f t="shared" si="128"/>
        <v>-0.33533996724252546</v>
      </c>
      <c r="O121" s="27">
        <f t="shared" si="128"/>
        <v>0.29130799665999518</v>
      </c>
      <c r="P121" s="27">
        <f t="shared" si="128"/>
        <v>2.0739700334502089</v>
      </c>
      <c r="Q121" s="27">
        <f t="shared" si="129"/>
        <v>2.3652780301102041</v>
      </c>
      <c r="W121" t="str">
        <f t="shared" si="130"/>
        <v>21 Science, research, engineering and technology professionals</v>
      </c>
      <c r="X121" s="27">
        <f t="shared" si="131"/>
        <v>0.2822600699438178</v>
      </c>
      <c r="Y121" s="27">
        <f t="shared" si="131"/>
        <v>1.5226325321533603</v>
      </c>
      <c r="Z121" s="27">
        <f t="shared" si="131"/>
        <v>1.4553153530273724</v>
      </c>
      <c r="AA121" s="27">
        <f t="shared" si="131"/>
        <v>2.1867949225147871</v>
      </c>
      <c r="AB121" s="27">
        <f t="shared" si="132"/>
        <v>3.6421102755421595</v>
      </c>
    </row>
    <row r="122" spans="1:28" x14ac:dyDescent="0.2">
      <c r="A122" t="str">
        <f t="shared" si="124"/>
        <v>22 Health professionals</v>
      </c>
      <c r="B122" s="27">
        <f t="shared" si="125"/>
        <v>3.540898030093139</v>
      </c>
      <c r="C122" s="27">
        <f t="shared" si="125"/>
        <v>0.46637770468366568</v>
      </c>
      <c r="D122" s="27">
        <f t="shared" si="125"/>
        <v>3.3034025401357212</v>
      </c>
      <c r="E122" s="27">
        <f t="shared" si="125"/>
        <v>4.9330956847628116</v>
      </c>
      <c r="F122" s="27">
        <f t="shared" si="126"/>
        <v>8.2364982248985328</v>
      </c>
      <c r="L122" t="str">
        <f t="shared" si="127"/>
        <v>22 Health professionals</v>
      </c>
      <c r="M122" s="27">
        <f t="shared" si="128"/>
        <v>0.61929556827123555</v>
      </c>
      <c r="N122" s="27">
        <f t="shared" si="128"/>
        <v>0.40915488369410724</v>
      </c>
      <c r="O122" s="27">
        <f t="shared" si="128"/>
        <v>0.65167781712251838</v>
      </c>
      <c r="P122" s="27">
        <f t="shared" si="128"/>
        <v>1.0443057104641653</v>
      </c>
      <c r="Q122" s="27">
        <f t="shared" si="129"/>
        <v>1.6959835275866837</v>
      </c>
      <c r="W122" t="str">
        <f t="shared" si="130"/>
        <v>22 Health professionals</v>
      </c>
      <c r="X122" s="27">
        <f t="shared" si="131"/>
        <v>2.9216024618218412</v>
      </c>
      <c r="Y122" s="27">
        <f t="shared" si="131"/>
        <v>5.7222820989608181E-2</v>
      </c>
      <c r="Z122" s="27">
        <f t="shared" si="131"/>
        <v>2.6517247230131424</v>
      </c>
      <c r="AA122" s="27">
        <f t="shared" si="131"/>
        <v>3.8887899742987848</v>
      </c>
      <c r="AB122" s="27">
        <f t="shared" si="132"/>
        <v>6.5405146973119273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1.0954133394219809</v>
      </c>
      <c r="C123" s="27">
        <f t="shared" si="125"/>
        <v>2.2355061686319004</v>
      </c>
      <c r="D123" s="27">
        <f t="shared" si="125"/>
        <v>3.5871421474149656</v>
      </c>
      <c r="E123" s="27">
        <f t="shared" si="125"/>
        <v>5.8930295912002606</v>
      </c>
      <c r="F123" s="27">
        <f t="shared" si="126"/>
        <v>9.4801717386152262</v>
      </c>
      <c r="L123" t="str">
        <f t="shared" si="127"/>
        <v>23 Teaching and other educational professionals</v>
      </c>
      <c r="M123" s="27">
        <f t="shared" si="128"/>
        <v>0.40611953053440253</v>
      </c>
      <c r="N123" s="27">
        <f t="shared" si="128"/>
        <v>0.80588031027938456</v>
      </c>
      <c r="O123" s="27">
        <f t="shared" si="128"/>
        <v>1.5848250958346419</v>
      </c>
      <c r="P123" s="27">
        <f t="shared" si="128"/>
        <v>1.550857452898919</v>
      </c>
      <c r="Q123" s="27">
        <f t="shared" si="129"/>
        <v>3.1356825487335609</v>
      </c>
      <c r="W123" t="str">
        <f t="shared" si="130"/>
        <v>23 Teaching and other educational professionals</v>
      </c>
      <c r="X123" s="27">
        <f t="shared" si="131"/>
        <v>0.68929380888762992</v>
      </c>
      <c r="Y123" s="27">
        <f t="shared" si="131"/>
        <v>1.4296258583524697</v>
      </c>
      <c r="Z123" s="27">
        <f t="shared" si="131"/>
        <v>2.0023170515803166</v>
      </c>
      <c r="AA123" s="27">
        <f t="shared" si="131"/>
        <v>4.3421721383012546</v>
      </c>
      <c r="AB123" s="27">
        <f t="shared" si="132"/>
        <v>6.3444891898815712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4.4931801217532303</v>
      </c>
      <c r="C124" s="27">
        <f t="shared" si="125"/>
        <v>3.355825943758326</v>
      </c>
      <c r="D124" s="27">
        <f t="shared" si="125"/>
        <v>4.4863235979935041</v>
      </c>
      <c r="E124" s="27">
        <f t="shared" si="125"/>
        <v>5.8553766103261538</v>
      </c>
      <c r="F124" s="27">
        <f t="shared" si="126"/>
        <v>10.341700208319658</v>
      </c>
      <c r="L124" t="str">
        <f t="shared" si="127"/>
        <v>24 Business, media and public service professionals</v>
      </c>
      <c r="M124" s="27">
        <f t="shared" si="128"/>
        <v>1.8280573665919952</v>
      </c>
      <c r="N124" s="27">
        <f t="shared" si="128"/>
        <v>1.498134458298928</v>
      </c>
      <c r="O124" s="27">
        <f t="shared" si="128"/>
        <v>2.4228220382071974</v>
      </c>
      <c r="P124" s="27">
        <f t="shared" si="128"/>
        <v>1.9802884268677623</v>
      </c>
      <c r="Q124" s="27">
        <f t="shared" si="129"/>
        <v>4.4031104650749597</v>
      </c>
      <c r="W124" t="str">
        <f t="shared" si="130"/>
        <v>24 Business, media and public service professionals</v>
      </c>
      <c r="X124" s="27">
        <f t="shared" si="131"/>
        <v>2.6651227551612422</v>
      </c>
      <c r="Y124" s="27">
        <f t="shared" si="131"/>
        <v>1.8576914854594175</v>
      </c>
      <c r="Z124" s="27">
        <f t="shared" si="131"/>
        <v>2.0635015597862498</v>
      </c>
      <c r="AA124" s="27">
        <f t="shared" si="131"/>
        <v>3.8750881834585016</v>
      </c>
      <c r="AB124" s="27">
        <f t="shared" si="132"/>
        <v>5.9385897432447514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1.7554391723404699</v>
      </c>
      <c r="C125" s="27">
        <f t="shared" si="125"/>
        <v>1.1215637373297973</v>
      </c>
      <c r="D125" s="27">
        <f t="shared" si="125"/>
        <v>-2.0054643179882454</v>
      </c>
      <c r="E125" s="27">
        <f t="shared" si="125"/>
        <v>0.72554357105413736</v>
      </c>
      <c r="F125" s="27">
        <f t="shared" si="126"/>
        <v>-1.2799207469341081</v>
      </c>
      <c r="L125" t="str">
        <f t="shared" si="127"/>
        <v>31 Science, engineering and technology associate professionals</v>
      </c>
      <c r="M125" s="27">
        <f t="shared" si="128"/>
        <v>1.6975383192711977</v>
      </c>
      <c r="N125" s="27">
        <f t="shared" si="128"/>
        <v>0.46208677767651984</v>
      </c>
      <c r="O125" s="27">
        <f t="shared" si="128"/>
        <v>-2.1674879261110309</v>
      </c>
      <c r="P125" s="27">
        <f t="shared" si="128"/>
        <v>2.8757137449842318E-2</v>
      </c>
      <c r="Q125" s="27">
        <f t="shared" si="129"/>
        <v>-2.1387307886611886</v>
      </c>
      <c r="W125" t="str">
        <f t="shared" si="130"/>
        <v>31 Science, engineering and technology associate professionals</v>
      </c>
      <c r="X125" s="27">
        <f t="shared" si="131"/>
        <v>5.7900853069265512E-2</v>
      </c>
      <c r="Y125" s="27">
        <f t="shared" si="131"/>
        <v>0.65947695965328412</v>
      </c>
      <c r="Z125" s="27">
        <f t="shared" si="131"/>
        <v>0.16202360812278327</v>
      </c>
      <c r="AA125" s="27">
        <f t="shared" si="131"/>
        <v>0.69678643360431147</v>
      </c>
      <c r="AB125" s="27">
        <f t="shared" si="132"/>
        <v>0.85881004172709474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1.3305373289069138</v>
      </c>
      <c r="C126" s="27">
        <f t="shared" si="125"/>
        <v>0.58886705469216238</v>
      </c>
      <c r="D126" s="27">
        <f t="shared" si="125"/>
        <v>0.67664932798631838</v>
      </c>
      <c r="E126" s="27">
        <f t="shared" si="125"/>
        <v>2.3622050735714879</v>
      </c>
      <c r="F126" s="27">
        <f t="shared" si="126"/>
        <v>3.0388544015578063</v>
      </c>
      <c r="L126" t="str">
        <f t="shared" si="127"/>
        <v>32 Health and social care associate professionals</v>
      </c>
      <c r="M126" s="27">
        <f t="shared" si="128"/>
        <v>-2.5006244161069002E-2</v>
      </c>
      <c r="N126" s="27">
        <f t="shared" si="128"/>
        <v>0.1389043261384133</v>
      </c>
      <c r="O126" s="27">
        <f t="shared" si="128"/>
        <v>-0.27028799886865063</v>
      </c>
      <c r="P126" s="27">
        <f t="shared" si="128"/>
        <v>0.26340990590723168</v>
      </c>
      <c r="Q126" s="27">
        <f t="shared" si="129"/>
        <v>-6.8780929614189468E-3</v>
      </c>
      <c r="W126" t="str">
        <f t="shared" si="130"/>
        <v>32 Health and social care associate professionals</v>
      </c>
      <c r="X126" s="27">
        <f t="shared" si="131"/>
        <v>1.3555435730679832</v>
      </c>
      <c r="Y126" s="27">
        <f t="shared" si="131"/>
        <v>0.44996272855374819</v>
      </c>
      <c r="Z126" s="27">
        <f t="shared" si="131"/>
        <v>0.94693732685498588</v>
      </c>
      <c r="AA126" s="27">
        <f t="shared" si="131"/>
        <v>2.0987951676642371</v>
      </c>
      <c r="AB126" s="27">
        <f t="shared" si="132"/>
        <v>3.045732494519223</v>
      </c>
    </row>
    <row r="127" spans="1:28" x14ac:dyDescent="0.2">
      <c r="A127" t="str">
        <f t="shared" si="124"/>
        <v>33 Protective service occupations</v>
      </c>
      <c r="B127" s="27">
        <f t="shared" si="125"/>
        <v>-5.7601819581594604E-2</v>
      </c>
      <c r="C127" s="27">
        <f t="shared" si="125"/>
        <v>0.20999727017661041</v>
      </c>
      <c r="D127" s="27">
        <f t="shared" si="125"/>
        <v>1.0262250960801369</v>
      </c>
      <c r="E127" s="27">
        <f t="shared" si="125"/>
        <v>1.0634428798951596</v>
      </c>
      <c r="F127" s="27">
        <f t="shared" si="126"/>
        <v>2.0896679759752965</v>
      </c>
      <c r="L127" t="str">
        <f t="shared" si="127"/>
        <v>33 Protective service occupations</v>
      </c>
      <c r="M127" s="27">
        <f t="shared" si="128"/>
        <v>-0.13989403923523103</v>
      </c>
      <c r="N127" s="27">
        <f t="shared" si="128"/>
        <v>4.9627568895885155E-2</v>
      </c>
      <c r="O127" s="27">
        <f t="shared" si="128"/>
        <v>0.54534139808364035</v>
      </c>
      <c r="P127" s="27">
        <f t="shared" si="128"/>
        <v>0.39348713496347099</v>
      </c>
      <c r="Q127" s="27">
        <f t="shared" si="129"/>
        <v>0.93882853304711134</v>
      </c>
      <c r="W127" t="str">
        <f t="shared" si="130"/>
        <v>33 Protective service occupations</v>
      </c>
      <c r="X127" s="27">
        <f t="shared" si="131"/>
        <v>8.2292219653637533E-2</v>
      </c>
      <c r="Y127" s="27">
        <f t="shared" si="131"/>
        <v>0.16036970128072436</v>
      </c>
      <c r="Z127" s="27">
        <f t="shared" si="131"/>
        <v>0.48088369799651254</v>
      </c>
      <c r="AA127" s="27">
        <f t="shared" si="131"/>
        <v>0.66995574493166332</v>
      </c>
      <c r="AB127" s="27">
        <f t="shared" si="132"/>
        <v>1.1508394429281759</v>
      </c>
    </row>
    <row r="128" spans="1:28" x14ac:dyDescent="0.2">
      <c r="A128" t="str">
        <f t="shared" si="124"/>
        <v>34 Culture, media and sports occupations</v>
      </c>
      <c r="B128" s="27">
        <f t="shared" si="125"/>
        <v>0.96413385366735849</v>
      </c>
      <c r="C128" s="27">
        <f t="shared" si="125"/>
        <v>-0.29001640262309003</v>
      </c>
      <c r="D128" s="27">
        <f t="shared" si="125"/>
        <v>-0.47181909275447698</v>
      </c>
      <c r="E128" s="27">
        <f t="shared" si="125"/>
        <v>1.0172178716248981</v>
      </c>
      <c r="F128" s="27">
        <f t="shared" si="126"/>
        <v>0.5453987788704211</v>
      </c>
      <c r="L128" t="str">
        <f t="shared" si="127"/>
        <v>34 Culture, media and sports occupations</v>
      </c>
      <c r="M128" s="27">
        <f t="shared" si="128"/>
        <v>0.79359135236129585</v>
      </c>
      <c r="N128" s="27">
        <f t="shared" si="128"/>
        <v>-0.5615182499523943</v>
      </c>
      <c r="O128" s="27">
        <f t="shared" si="128"/>
        <v>-0.31405301246890538</v>
      </c>
      <c r="P128" s="27">
        <f t="shared" si="128"/>
        <v>0.35444953829614434</v>
      </c>
      <c r="Q128" s="27">
        <f t="shared" si="129"/>
        <v>4.039652582723896E-2</v>
      </c>
      <c r="W128" t="str">
        <f t="shared" si="130"/>
        <v>34 Culture, media and sports occupations</v>
      </c>
      <c r="X128" s="27">
        <f t="shared" si="131"/>
        <v>0.17054250130606974</v>
      </c>
      <c r="Y128" s="27">
        <f t="shared" si="131"/>
        <v>0.27150184732929272</v>
      </c>
      <c r="Z128" s="27">
        <f t="shared" si="131"/>
        <v>-0.15776608028555383</v>
      </c>
      <c r="AA128" s="27">
        <f t="shared" si="131"/>
        <v>0.66276833332873775</v>
      </c>
      <c r="AB128" s="27">
        <f t="shared" si="132"/>
        <v>0.50500225304318391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2.4426980299294527</v>
      </c>
      <c r="C129" s="27">
        <f t="shared" si="125"/>
        <v>1.0581111265047554</v>
      </c>
      <c r="D129" s="27">
        <f t="shared" si="125"/>
        <v>-1.7269119211016175</v>
      </c>
      <c r="E129" s="27">
        <f t="shared" si="125"/>
        <v>1.6930599313464896</v>
      </c>
      <c r="F129" s="27">
        <f t="shared" si="126"/>
        <v>-3.3851989755127931E-2</v>
      </c>
      <c r="L129" t="str">
        <f t="shared" si="127"/>
        <v>35 Business and public service associate professionals</v>
      </c>
      <c r="M129" s="27">
        <f t="shared" si="128"/>
        <v>0.83922050878061683</v>
      </c>
      <c r="N129" s="27">
        <f t="shared" si="128"/>
        <v>0.57546101577770159</v>
      </c>
      <c r="O129" s="27">
        <f t="shared" si="128"/>
        <v>-1.6957093626078823</v>
      </c>
      <c r="P129" s="27">
        <f t="shared" si="128"/>
        <v>-0.25919202111861495</v>
      </c>
      <c r="Q129" s="27">
        <f t="shared" si="129"/>
        <v>-1.9549013837264972</v>
      </c>
      <c r="W129" t="str">
        <f t="shared" si="130"/>
        <v>35 Business and public service associate professionals</v>
      </c>
      <c r="X129" s="27">
        <f t="shared" si="131"/>
        <v>1.6034775211489674</v>
      </c>
      <c r="Y129" s="27">
        <f t="shared" si="131"/>
        <v>0.48265011072699338</v>
      </c>
      <c r="Z129" s="27">
        <f t="shared" si="131"/>
        <v>-3.1202558493756527E-2</v>
      </c>
      <c r="AA129" s="27">
        <f t="shared" si="131"/>
        <v>1.9522519524651329</v>
      </c>
      <c r="AB129" s="27">
        <f t="shared" si="132"/>
        <v>1.9210493939713764</v>
      </c>
    </row>
    <row r="130" spans="1:28" x14ac:dyDescent="0.2">
      <c r="A130" t="str">
        <f t="shared" si="124"/>
        <v>41 Administrative occupations</v>
      </c>
      <c r="B130" s="27">
        <f t="shared" si="125"/>
        <v>-0.97774044759813705</v>
      </c>
      <c r="C130" s="27">
        <f t="shared" si="125"/>
        <v>2.5509588989999941</v>
      </c>
      <c r="D130" s="27">
        <f t="shared" si="125"/>
        <v>-4.9678963074935041</v>
      </c>
      <c r="E130" s="27">
        <f t="shared" si="125"/>
        <v>-2.0354191740576084</v>
      </c>
      <c r="F130" s="27">
        <f t="shared" si="126"/>
        <v>-7.0033154815511125</v>
      </c>
      <c r="L130" t="str">
        <f t="shared" si="127"/>
        <v>41 Administrative occupations</v>
      </c>
      <c r="M130" s="27">
        <f t="shared" si="128"/>
        <v>-0.77355487783620092</v>
      </c>
      <c r="N130" s="27">
        <f t="shared" si="128"/>
        <v>3.6175561742601623</v>
      </c>
      <c r="O130" s="27">
        <f t="shared" si="128"/>
        <v>-0.84765363444344999</v>
      </c>
      <c r="P130" s="27">
        <f t="shared" si="128"/>
        <v>2.6711006336346337</v>
      </c>
      <c r="Q130" s="27">
        <f t="shared" si="129"/>
        <v>1.8234469991911837</v>
      </c>
      <c r="W130" t="str">
        <f t="shared" si="130"/>
        <v>41 Administrative occupations</v>
      </c>
      <c r="X130" s="27">
        <f t="shared" si="131"/>
        <v>-0.20418556976184021</v>
      </c>
      <c r="Y130" s="27">
        <f t="shared" si="131"/>
        <v>-1.0665972752600865</v>
      </c>
      <c r="Z130" s="27">
        <f t="shared" si="131"/>
        <v>-4.1202426730501926</v>
      </c>
      <c r="AA130" s="27">
        <f t="shared" si="131"/>
        <v>-4.7065198076922314</v>
      </c>
      <c r="AB130" s="27">
        <f t="shared" si="132"/>
        <v>-8.8267624807424241</v>
      </c>
    </row>
    <row r="131" spans="1:28" x14ac:dyDescent="0.2">
      <c r="A131" t="str">
        <f t="shared" si="124"/>
        <v>42 Secretarial and related occupations</v>
      </c>
      <c r="B131" s="27">
        <f t="shared" si="125"/>
        <v>-1.5297308155230578</v>
      </c>
      <c r="C131" s="27">
        <f t="shared" si="125"/>
        <v>-0.43885210578731915</v>
      </c>
      <c r="D131" s="27">
        <f t="shared" si="125"/>
        <v>0.85431469809885918</v>
      </c>
      <c r="E131" s="27">
        <f t="shared" si="125"/>
        <v>-4.0506202923489987</v>
      </c>
      <c r="F131" s="27">
        <f t="shared" si="126"/>
        <v>-3.1963055942501395</v>
      </c>
      <c r="L131" t="str">
        <f t="shared" si="127"/>
        <v>42 Secretarial and related occupations</v>
      </c>
      <c r="M131" s="27">
        <f t="shared" si="128"/>
        <v>-0.26601867738120588</v>
      </c>
      <c r="N131" s="27">
        <f t="shared" si="128"/>
        <v>-9.7148335214993775E-3</v>
      </c>
      <c r="O131" s="27">
        <f t="shared" si="128"/>
        <v>0.27437840105713507</v>
      </c>
      <c r="P131" s="27">
        <f t="shared" si="128"/>
        <v>0.32871389682660745</v>
      </c>
      <c r="Q131" s="27">
        <f t="shared" si="129"/>
        <v>0.60309229788374252</v>
      </c>
      <c r="W131" t="str">
        <f t="shared" si="130"/>
        <v>42 Secretarial and related occupations</v>
      </c>
      <c r="X131" s="27">
        <f t="shared" si="131"/>
        <v>-1.2637121381418464</v>
      </c>
      <c r="Y131" s="27">
        <f t="shared" si="131"/>
        <v>-0.42913727226582843</v>
      </c>
      <c r="Z131" s="27">
        <f t="shared" si="131"/>
        <v>0.57993629704172456</v>
      </c>
      <c r="AA131" s="27">
        <f t="shared" si="131"/>
        <v>-4.379334189175605</v>
      </c>
      <c r="AB131" s="27">
        <f t="shared" si="132"/>
        <v>-3.7993978921338805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0.51967016069212768</v>
      </c>
      <c r="C132" s="27">
        <f t="shared" si="125"/>
        <v>-0.3434410636978189</v>
      </c>
      <c r="D132" s="27">
        <f t="shared" si="125"/>
        <v>3.1158909912779365E-2</v>
      </c>
      <c r="E132" s="27">
        <f t="shared" si="125"/>
        <v>0.64392300429903138</v>
      </c>
      <c r="F132" s="27">
        <f t="shared" si="126"/>
        <v>0.67508191421181074</v>
      </c>
      <c r="L132" t="str">
        <f t="shared" si="127"/>
        <v>51 Skilled agricultural and related trades</v>
      </c>
      <c r="M132" s="27">
        <f t="shared" si="128"/>
        <v>1.054548206315383</v>
      </c>
      <c r="N132" s="27">
        <f t="shared" si="128"/>
        <v>-0.63883351888016904</v>
      </c>
      <c r="O132" s="27">
        <f t="shared" si="128"/>
        <v>-9.8900769870351013E-2</v>
      </c>
      <c r="P132" s="27">
        <f t="shared" si="128"/>
        <v>0.42619726742327924</v>
      </c>
      <c r="Q132" s="27">
        <f t="shared" si="129"/>
        <v>0.32729649755292822</v>
      </c>
      <c r="W132" t="str">
        <f t="shared" si="130"/>
        <v>51 Skilled agricultural and related trades</v>
      </c>
      <c r="X132" s="27">
        <f t="shared" si="131"/>
        <v>-0.53487804562326069</v>
      </c>
      <c r="Y132" s="27">
        <f t="shared" si="131"/>
        <v>0.29539245518235036</v>
      </c>
      <c r="Z132" s="27">
        <f t="shared" si="131"/>
        <v>0.13005967978313238</v>
      </c>
      <c r="AA132" s="27">
        <f t="shared" si="131"/>
        <v>0.21772573687574637</v>
      </c>
      <c r="AB132" s="27">
        <f t="shared" si="132"/>
        <v>0.34778541665887874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1.8197658256852769</v>
      </c>
      <c r="C133" s="27">
        <f t="shared" si="125"/>
        <v>-4.7398150207932446</v>
      </c>
      <c r="D133" s="27">
        <f t="shared" si="125"/>
        <v>-1.3393745635200958</v>
      </c>
      <c r="E133" s="27">
        <f t="shared" si="125"/>
        <v>-2.170063886714253</v>
      </c>
      <c r="F133" s="27">
        <f t="shared" si="126"/>
        <v>-3.5094384502343487</v>
      </c>
      <c r="L133" t="str">
        <f t="shared" si="127"/>
        <v>52 Skilled metal, electrical and electronic trades</v>
      </c>
      <c r="M133" s="27">
        <f t="shared" si="128"/>
        <v>1.602429538272041</v>
      </c>
      <c r="N133" s="27">
        <f t="shared" si="128"/>
        <v>-4.6143278815272559</v>
      </c>
      <c r="O133" s="27">
        <f t="shared" si="128"/>
        <v>-1.8875632670407718</v>
      </c>
      <c r="P133" s="27">
        <f t="shared" si="128"/>
        <v>-2.4673704611745357</v>
      </c>
      <c r="Q133" s="27">
        <f t="shared" si="129"/>
        <v>-4.3549337282153076</v>
      </c>
      <c r="W133" t="str">
        <f t="shared" si="130"/>
        <v>52 Skilled metal, electrical and electronic trades</v>
      </c>
      <c r="X133" s="27">
        <f t="shared" si="131"/>
        <v>0.21733628741318822</v>
      </c>
      <c r="Y133" s="27">
        <f t="shared" si="131"/>
        <v>-0.12548713926599042</v>
      </c>
      <c r="Z133" s="27">
        <f t="shared" si="131"/>
        <v>0.54818870352070093</v>
      </c>
      <c r="AA133" s="27">
        <f t="shared" si="131"/>
        <v>0.29730657446029451</v>
      </c>
      <c r="AB133" s="27">
        <f t="shared" si="132"/>
        <v>0.84549527798099544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1.513552307638335</v>
      </c>
      <c r="C134" s="27">
        <f t="shared" si="125"/>
        <v>-3.8860024483144251</v>
      </c>
      <c r="D134" s="27">
        <f t="shared" si="125"/>
        <v>0.62524226805292926</v>
      </c>
      <c r="E134" s="27">
        <f t="shared" si="125"/>
        <v>-1.4238988600385944</v>
      </c>
      <c r="F134" s="27">
        <f t="shared" si="126"/>
        <v>-0.79865659198566519</v>
      </c>
      <c r="L134" t="str">
        <f t="shared" si="127"/>
        <v>53 Skilled construction and building trades</v>
      </c>
      <c r="M134" s="27">
        <f t="shared" si="128"/>
        <v>1.441214947630499</v>
      </c>
      <c r="N134" s="27">
        <f t="shared" si="128"/>
        <v>-3.8985316261820024</v>
      </c>
      <c r="O134" s="27">
        <f t="shared" si="128"/>
        <v>0.57659797782920563</v>
      </c>
      <c r="P134" s="27">
        <f t="shared" si="128"/>
        <v>-1.490719328278761</v>
      </c>
      <c r="Q134" s="27">
        <f t="shared" si="129"/>
        <v>-0.91412135044955534</v>
      </c>
      <c r="W134" t="str">
        <f t="shared" si="130"/>
        <v>53 Skilled construction and building trades</v>
      </c>
      <c r="X134" s="27">
        <f t="shared" si="131"/>
        <v>7.2337360007845825E-2</v>
      </c>
      <c r="Y134" s="27">
        <f t="shared" si="131"/>
        <v>1.2529177867569574E-2</v>
      </c>
      <c r="Z134" s="27">
        <f t="shared" si="131"/>
        <v>4.8644290223711695E-2</v>
      </c>
      <c r="AA134" s="27">
        <f t="shared" si="131"/>
        <v>6.6820468240138375E-2</v>
      </c>
      <c r="AB134" s="27">
        <f t="shared" si="132"/>
        <v>0.11546475846385007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-2.0470052054171948</v>
      </c>
      <c r="C135" s="27">
        <f t="shared" si="125"/>
        <v>-0.420268948682331</v>
      </c>
      <c r="D135" s="27">
        <f t="shared" si="125"/>
        <v>-0.50024153976529817</v>
      </c>
      <c r="E135" s="27">
        <f t="shared" si="125"/>
        <v>-0.47633988335405952</v>
      </c>
      <c r="F135" s="27">
        <f t="shared" si="126"/>
        <v>-0.97658142311935769</v>
      </c>
      <c r="L135" t="str">
        <f t="shared" si="127"/>
        <v>54 Textiles, printing and other skilled trades</v>
      </c>
      <c r="M135" s="27">
        <f t="shared" si="128"/>
        <v>-1.3659334308470257</v>
      </c>
      <c r="N135" s="27">
        <f t="shared" si="128"/>
        <v>-0.75034078140288685</v>
      </c>
      <c r="O135" s="27">
        <f t="shared" si="128"/>
        <v>-0.30735676023841396</v>
      </c>
      <c r="P135" s="27">
        <f t="shared" si="128"/>
        <v>-0.48424046535897158</v>
      </c>
      <c r="Q135" s="27">
        <f t="shared" si="129"/>
        <v>-0.79159722559738555</v>
      </c>
      <c r="W135" t="str">
        <f t="shared" si="130"/>
        <v>54 Textiles, printing and other skilled trades</v>
      </c>
      <c r="X135" s="27">
        <f t="shared" si="131"/>
        <v>-0.6810717745701762</v>
      </c>
      <c r="Y135" s="27">
        <f t="shared" si="131"/>
        <v>0.33007183272055318</v>
      </c>
      <c r="Z135" s="27">
        <f t="shared" si="131"/>
        <v>-0.19288477952686733</v>
      </c>
      <c r="AA135" s="27">
        <f t="shared" si="131"/>
        <v>7.9005820049120601E-3</v>
      </c>
      <c r="AB135" s="27">
        <f t="shared" si="132"/>
        <v>-0.18498419752195527</v>
      </c>
    </row>
    <row r="136" spans="1:28" x14ac:dyDescent="0.2">
      <c r="A136" t="str">
        <f t="shared" si="124"/>
        <v>61 Caring personal service occupations</v>
      </c>
      <c r="B136" s="27">
        <f t="shared" si="125"/>
        <v>-0.32016222554070595</v>
      </c>
      <c r="C136" s="27">
        <f t="shared" si="125"/>
        <v>-0.5771400918587517</v>
      </c>
      <c r="D136" s="27">
        <f t="shared" si="125"/>
        <v>7.0344368292146626</v>
      </c>
      <c r="E136" s="27">
        <f t="shared" si="125"/>
        <v>8.849563619948583</v>
      </c>
      <c r="F136" s="27">
        <f t="shared" si="126"/>
        <v>15.884000449163246</v>
      </c>
      <c r="L136" t="str">
        <f t="shared" si="127"/>
        <v>61 Caring personal service occupations</v>
      </c>
      <c r="M136" s="27">
        <f t="shared" si="128"/>
        <v>0.21562460483846557</v>
      </c>
      <c r="N136" s="27">
        <f t="shared" si="128"/>
        <v>-0.62633958059798722</v>
      </c>
      <c r="O136" s="27">
        <f t="shared" si="128"/>
        <v>2.0999718406383092</v>
      </c>
      <c r="P136" s="27">
        <f t="shared" si="128"/>
        <v>1.9582801454798755</v>
      </c>
      <c r="Q136" s="27">
        <f t="shared" si="129"/>
        <v>4.0582519861181847</v>
      </c>
      <c r="W136" t="str">
        <f t="shared" si="130"/>
        <v>61 Caring personal service occupations</v>
      </c>
      <c r="X136" s="27">
        <f t="shared" si="131"/>
        <v>-0.53578683037914487</v>
      </c>
      <c r="Y136" s="27">
        <f t="shared" si="131"/>
        <v>4.919948873926927E-2</v>
      </c>
      <c r="Z136" s="27">
        <f t="shared" si="131"/>
        <v>4.9344649885764156</v>
      </c>
      <c r="AA136" s="27">
        <f t="shared" si="131"/>
        <v>6.8912834744685725</v>
      </c>
      <c r="AB136" s="27">
        <f t="shared" si="132"/>
        <v>11.825748463044988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0.31357470560441669</v>
      </c>
      <c r="C137" s="27">
        <f t="shared" si="125"/>
        <v>-2.1171800042014279</v>
      </c>
      <c r="D137" s="27">
        <f t="shared" si="125"/>
        <v>-8.0560629005859141E-3</v>
      </c>
      <c r="E137" s="27">
        <f t="shared" si="125"/>
        <v>7.6760362921781677E-3</v>
      </c>
      <c r="F137" s="27">
        <f t="shared" si="126"/>
        <v>-3.8002660840774638E-4</v>
      </c>
      <c r="L137" t="str">
        <f t="shared" si="127"/>
        <v>62 Leisure, travel and related personal service occupations</v>
      </c>
      <c r="M137" s="27">
        <f t="shared" si="128"/>
        <v>0.29866117009232251</v>
      </c>
      <c r="N137" s="27">
        <f t="shared" si="128"/>
        <v>-0.3624014512342697</v>
      </c>
      <c r="O137" s="27">
        <f t="shared" si="128"/>
        <v>5.9638817852025738E-3</v>
      </c>
      <c r="P137" s="27">
        <f t="shared" si="128"/>
        <v>0.2208963710716203</v>
      </c>
      <c r="Q137" s="27">
        <f t="shared" si="129"/>
        <v>0.22686025285682287</v>
      </c>
      <c r="W137" t="str">
        <f t="shared" si="130"/>
        <v>62 Leisure, travel and related personal service occupations</v>
      </c>
      <c r="X137" s="27">
        <f t="shared" si="131"/>
        <v>1.4913535512102172E-2</v>
      </c>
      <c r="Y137" s="27">
        <f t="shared" si="131"/>
        <v>-1.7547785529671955</v>
      </c>
      <c r="Z137" s="27">
        <f t="shared" si="131"/>
        <v>-1.4019944685765395E-2</v>
      </c>
      <c r="AA137" s="27">
        <f t="shared" si="131"/>
        <v>-0.21322033477944302</v>
      </c>
      <c r="AB137" s="27">
        <f t="shared" si="132"/>
        <v>-0.22724027946520842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-0.10635649328822072</v>
      </c>
      <c r="C138" s="27">
        <f t="shared" si="125"/>
        <v>0.13925964754413944</v>
      </c>
      <c r="D138" s="27">
        <f t="shared" si="125"/>
        <v>-0.14721421698387926</v>
      </c>
      <c r="E138" s="27">
        <f t="shared" si="125"/>
        <v>4.8732501900131453E-2</v>
      </c>
      <c r="F138" s="27">
        <f t="shared" si="126"/>
        <v>-9.8481715083747812E-2</v>
      </c>
      <c r="L138" t="str">
        <f t="shared" si="127"/>
        <v>63 Community and civil enforcement occupations</v>
      </c>
      <c r="M138" s="27">
        <f t="shared" si="128"/>
        <v>-0.12981717730246262</v>
      </c>
      <c r="N138" s="27">
        <f t="shared" si="128"/>
        <v>0.16282077284339097</v>
      </c>
      <c r="O138" s="27">
        <f t="shared" si="128"/>
        <v>-0.18937684016847489</v>
      </c>
      <c r="P138" s="27">
        <f t="shared" si="128"/>
        <v>5.3953562605288496E-2</v>
      </c>
      <c r="Q138" s="27">
        <f t="shared" si="129"/>
        <v>-0.13542327756318639</v>
      </c>
      <c r="W138" t="str">
        <f t="shared" si="130"/>
        <v>63 Community and civil enforcement occupations</v>
      </c>
      <c r="X138" s="27">
        <f t="shared" si="131"/>
        <v>2.3460684014242533E-2</v>
      </c>
      <c r="Y138" s="27">
        <f t="shared" si="131"/>
        <v>-2.3561125299251917E-2</v>
      </c>
      <c r="Z138" s="27">
        <f t="shared" si="131"/>
        <v>4.2162623184595349E-2</v>
      </c>
      <c r="AA138" s="27">
        <f t="shared" si="131"/>
        <v>-5.2210607051570712E-3</v>
      </c>
      <c r="AB138" s="27">
        <f t="shared" si="132"/>
        <v>3.6941562479438278E-2</v>
      </c>
    </row>
    <row r="139" spans="1:28" x14ac:dyDescent="0.2">
      <c r="A139" t="str">
        <f t="shared" si="124"/>
        <v>71 Sales occupations</v>
      </c>
      <c r="B139" s="27">
        <f t="shared" si="125"/>
        <v>1.4063068795816918</v>
      </c>
      <c r="C139" s="27">
        <f t="shared" si="125"/>
        <v>-2.6778300997191948</v>
      </c>
      <c r="D139" s="27">
        <f t="shared" si="125"/>
        <v>-3.3511028723499408</v>
      </c>
      <c r="E139" s="27">
        <f t="shared" si="125"/>
        <v>-2.5206169903121349</v>
      </c>
      <c r="F139" s="27">
        <f t="shared" si="126"/>
        <v>-5.8717198626620757</v>
      </c>
      <c r="L139" t="str">
        <f t="shared" si="127"/>
        <v>71 Sales occupations</v>
      </c>
      <c r="M139" s="27">
        <f t="shared" si="128"/>
        <v>0.66175241317512601</v>
      </c>
      <c r="N139" s="27">
        <f t="shared" si="128"/>
        <v>-1.0549349768256846</v>
      </c>
      <c r="O139" s="27">
        <f t="shared" si="128"/>
        <v>-1.2082436024873893</v>
      </c>
      <c r="P139" s="27">
        <f t="shared" si="128"/>
        <v>-0.68431867366916421</v>
      </c>
      <c r="Q139" s="27">
        <f t="shared" si="129"/>
        <v>-1.8925622761565535</v>
      </c>
      <c r="W139" t="str">
        <f t="shared" si="130"/>
        <v>71 Sales occupations</v>
      </c>
      <c r="X139" s="27">
        <f t="shared" si="131"/>
        <v>0.74455446640660483</v>
      </c>
      <c r="Y139" s="27">
        <f t="shared" si="131"/>
        <v>-1.6228951228935529</v>
      </c>
      <c r="Z139" s="27">
        <f t="shared" si="131"/>
        <v>-2.142859269862484</v>
      </c>
      <c r="AA139" s="27">
        <f t="shared" si="131"/>
        <v>-1.8362983166430276</v>
      </c>
      <c r="AB139" s="27">
        <f t="shared" si="132"/>
        <v>-3.9791575865055115</v>
      </c>
    </row>
    <row r="140" spans="1:28" x14ac:dyDescent="0.2">
      <c r="A140" t="str">
        <f t="shared" si="124"/>
        <v>72 Customer service occupations</v>
      </c>
      <c r="B140" s="27">
        <f t="shared" si="125"/>
        <v>1.2001599341225759</v>
      </c>
      <c r="C140" s="27">
        <f t="shared" si="125"/>
        <v>-1.2823592600774703E-3</v>
      </c>
      <c r="D140" s="27">
        <f t="shared" si="125"/>
        <v>4.092218812210568</v>
      </c>
      <c r="E140" s="27">
        <f t="shared" si="125"/>
        <v>2.9585041269924339</v>
      </c>
      <c r="F140" s="27">
        <f t="shared" si="126"/>
        <v>7.050722939203002</v>
      </c>
      <c r="L140" t="str">
        <f t="shared" si="127"/>
        <v>72 Customer service occupations</v>
      </c>
      <c r="M140" s="27">
        <f t="shared" si="128"/>
        <v>-0.23380011040056647</v>
      </c>
      <c r="N140" s="27">
        <f t="shared" si="128"/>
        <v>0.54421055652771955</v>
      </c>
      <c r="O140" s="27">
        <f t="shared" si="128"/>
        <v>2.3436922650276548</v>
      </c>
      <c r="P140" s="27">
        <f t="shared" si="128"/>
        <v>1.7184609852498625</v>
      </c>
      <c r="Q140" s="27">
        <f t="shared" si="129"/>
        <v>4.0621532502775173</v>
      </c>
      <c r="W140" t="str">
        <f t="shared" si="130"/>
        <v>72 Customer service occupations</v>
      </c>
      <c r="X140" s="27">
        <f t="shared" si="131"/>
        <v>1.4339600445231344</v>
      </c>
      <c r="Y140" s="27">
        <f t="shared" si="131"/>
        <v>-0.54549291578781212</v>
      </c>
      <c r="Z140" s="27">
        <f t="shared" si="131"/>
        <v>1.7485265471829363</v>
      </c>
      <c r="AA140" s="27">
        <f t="shared" si="131"/>
        <v>1.2400431417425715</v>
      </c>
      <c r="AB140" s="27">
        <f t="shared" si="132"/>
        <v>2.9885696889255078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-0.64349749434717651</v>
      </c>
      <c r="C141" s="27">
        <f t="shared" si="125"/>
        <v>-3.0640053550408624</v>
      </c>
      <c r="D141" s="27">
        <f t="shared" si="125"/>
        <v>2.6252544399317586</v>
      </c>
      <c r="E141" s="27">
        <f t="shared" si="125"/>
        <v>-1.7021148204407979</v>
      </c>
      <c r="F141" s="27">
        <f t="shared" si="126"/>
        <v>0.92313961949096068</v>
      </c>
      <c r="L141" t="str">
        <f t="shared" si="127"/>
        <v>81 Process, plant and machine operatives</v>
      </c>
      <c r="M141" s="27">
        <f t="shared" si="128"/>
        <v>-0.8337048442309829</v>
      </c>
      <c r="N141" s="27">
        <f t="shared" si="128"/>
        <v>-2.2116216891509168</v>
      </c>
      <c r="O141" s="27">
        <f t="shared" si="128"/>
        <v>1.8770841288790443</v>
      </c>
      <c r="P141" s="27">
        <f t="shared" si="128"/>
        <v>-1.1193831016534936</v>
      </c>
      <c r="Q141" s="27">
        <f t="shared" si="129"/>
        <v>0.75770102722555066</v>
      </c>
      <c r="W141" t="str">
        <f t="shared" si="130"/>
        <v>81 Process, plant and machine operatives</v>
      </c>
      <c r="X141" s="27">
        <f t="shared" si="131"/>
        <v>0.19020734988381349</v>
      </c>
      <c r="Y141" s="27">
        <f t="shared" si="131"/>
        <v>-0.85238366588990022</v>
      </c>
      <c r="Z141" s="27">
        <f t="shared" si="131"/>
        <v>0.74817031105268583</v>
      </c>
      <c r="AA141" s="27">
        <f t="shared" si="131"/>
        <v>-0.58273171878730601</v>
      </c>
      <c r="AB141" s="27">
        <f t="shared" si="132"/>
        <v>0.16543859226537982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5.0526301269892784</v>
      </c>
      <c r="C142" s="27">
        <f t="shared" si="125"/>
        <v>-3.4297717119025641</v>
      </c>
      <c r="D142" s="27">
        <f t="shared" si="125"/>
        <v>1.5998854048619435</v>
      </c>
      <c r="E142" s="27">
        <f t="shared" si="125"/>
        <v>0.15319212085912071</v>
      </c>
      <c r="F142" s="27">
        <f t="shared" si="126"/>
        <v>1.7530775257210642</v>
      </c>
      <c r="L142" t="str">
        <f t="shared" si="127"/>
        <v>82 Transport and mobile machine drivers and operatives</v>
      </c>
      <c r="M142" s="27">
        <f t="shared" si="128"/>
        <v>5.0798525990823613</v>
      </c>
      <c r="N142" s="27">
        <f t="shared" si="128"/>
        <v>-3.3883062982392147</v>
      </c>
      <c r="O142" s="27">
        <f t="shared" si="128"/>
        <v>1.0772612715023833</v>
      </c>
      <c r="P142" s="27">
        <f t="shared" si="128"/>
        <v>-0.11090309351962446</v>
      </c>
      <c r="Q142" s="27">
        <f t="shared" si="129"/>
        <v>0.9663581779827588</v>
      </c>
      <c r="W142" t="str">
        <f t="shared" si="130"/>
        <v>82 Transport and mobile machine drivers and operatives</v>
      </c>
      <c r="X142" s="27">
        <f t="shared" si="131"/>
        <v>-2.7222472093070715E-2</v>
      </c>
      <c r="Y142" s="27">
        <f t="shared" si="131"/>
        <v>-4.1465413663382522E-2</v>
      </c>
      <c r="Z142" s="27">
        <f t="shared" si="131"/>
        <v>0.52262413335956426</v>
      </c>
      <c r="AA142" s="27">
        <f t="shared" si="131"/>
        <v>0.26409521437880579</v>
      </c>
      <c r="AB142" s="27">
        <f t="shared" si="132"/>
        <v>0.78671934773837005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-0.73240552222545752</v>
      </c>
      <c r="C143" s="27">
        <f t="shared" si="125"/>
        <v>-1.9963823794991278</v>
      </c>
      <c r="D143" s="27">
        <f t="shared" si="125"/>
        <v>-1.7837526983274987</v>
      </c>
      <c r="E143" s="27">
        <f t="shared" si="125"/>
        <v>-0.53543960337341545</v>
      </c>
      <c r="F143" s="27">
        <f t="shared" si="126"/>
        <v>-2.3191923017009142</v>
      </c>
      <c r="L143" t="str">
        <f t="shared" si="127"/>
        <v>91 Elementary trades and related occupations</v>
      </c>
      <c r="M143" s="27">
        <f t="shared" si="128"/>
        <v>-0.54908040171665817</v>
      </c>
      <c r="N143" s="27">
        <f t="shared" si="128"/>
        <v>-1.2700444339587662</v>
      </c>
      <c r="O143" s="27">
        <f t="shared" si="128"/>
        <v>-1.4059749590776498</v>
      </c>
      <c r="P143" s="27">
        <f t="shared" si="128"/>
        <v>-0.44411074168489417</v>
      </c>
      <c r="Q143" s="27">
        <f t="shared" si="129"/>
        <v>-1.850085700762544</v>
      </c>
      <c r="W143" t="str">
        <f t="shared" si="130"/>
        <v>91 Elementary trades and related occupations</v>
      </c>
      <c r="X143" s="27">
        <f t="shared" si="131"/>
        <v>-0.18332512050880911</v>
      </c>
      <c r="Y143" s="27">
        <f t="shared" si="131"/>
        <v>-0.72633794554033404</v>
      </c>
      <c r="Z143" s="27">
        <f t="shared" si="131"/>
        <v>-0.37777773924984004</v>
      </c>
      <c r="AA143" s="27">
        <f t="shared" si="131"/>
        <v>-9.1328861688527274E-2</v>
      </c>
      <c r="AB143" s="27">
        <f t="shared" si="132"/>
        <v>-0.46910660093836731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0.10454418912425467</v>
      </c>
      <c r="C144" s="27">
        <f t="shared" si="125"/>
        <v>-7.3286774643228796</v>
      </c>
      <c r="D144" s="27">
        <f t="shared" si="125"/>
        <v>1.9549994985663304</v>
      </c>
      <c r="E144" s="27">
        <f t="shared" si="125"/>
        <v>-2.3693858552057065</v>
      </c>
      <c r="F144" s="27">
        <f t="shared" si="126"/>
        <v>-0.41438635663937617</v>
      </c>
      <c r="L144" t="str">
        <f t="shared" si="127"/>
        <v>92 Elementary administration and service occupations</v>
      </c>
      <c r="M144" s="27">
        <f t="shared" si="128"/>
        <v>-0.16708861597091129</v>
      </c>
      <c r="N144" s="27">
        <f t="shared" si="128"/>
        <v>-3.509025307621382</v>
      </c>
      <c r="O144" s="27">
        <f t="shared" si="128"/>
        <v>2.1815272704603892</v>
      </c>
      <c r="P144" s="27">
        <f t="shared" si="128"/>
        <v>-1.5288333425180056</v>
      </c>
      <c r="Q144" s="27">
        <f t="shared" si="129"/>
        <v>0.65269392794238357</v>
      </c>
      <c r="W144" t="str">
        <f t="shared" si="130"/>
        <v>92 Elementary administration and service occupations</v>
      </c>
      <c r="X144" s="27">
        <f t="shared" si="131"/>
        <v>0.27163280509500254</v>
      </c>
      <c r="Y144" s="27">
        <f t="shared" si="131"/>
        <v>-3.8196521567013519</v>
      </c>
      <c r="Z144" s="27">
        <f t="shared" si="131"/>
        <v>-0.22652777189411921</v>
      </c>
      <c r="AA144" s="27">
        <f t="shared" si="131"/>
        <v>-0.84055251268772579</v>
      </c>
      <c r="AB144" s="27">
        <f t="shared" si="132"/>
        <v>-1.067080284581845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31.291999999999803</v>
      </c>
      <c r="C146" s="29">
        <f t="shared" ref="C146" si="133">D35-C35</f>
        <v>-16.288000000000579</v>
      </c>
      <c r="D146" s="29">
        <f>E35-D35</f>
        <v>18.996000000000436</v>
      </c>
      <c r="E146" s="29">
        <f>F35-E35</f>
        <v>31.741999999999962</v>
      </c>
      <c r="F146" s="29">
        <f t="shared" ref="F146" si="134">F35-D35</f>
        <v>50.738000000000397</v>
      </c>
      <c r="L146" s="24" t="str">
        <f>L35</f>
        <v>All occupations</v>
      </c>
      <c r="M146" s="29">
        <f>N35-M35</f>
        <v>18.384046904839352</v>
      </c>
      <c r="N146" s="29">
        <f t="shared" ref="N146" si="135">O35-N35</f>
        <v>-14.169802992381733</v>
      </c>
      <c r="O146" s="29">
        <f>P35-O35</f>
        <v>5.4567767066350825</v>
      </c>
      <c r="P146" s="29">
        <f>Q35-P35</f>
        <v>10.169806340431876</v>
      </c>
      <c r="Q146" s="29">
        <f t="shared" ref="Q146" si="136">Q35-O35</f>
        <v>15.626583047066958</v>
      </c>
      <c r="W146" s="24" t="str">
        <f>W35</f>
        <v>All occupations</v>
      </c>
      <c r="X146" s="29">
        <f>Y35-X35</f>
        <v>12.907953095160906</v>
      </c>
      <c r="Y146" s="29">
        <f t="shared" ref="Y146" si="137">Z35-Y35</f>
        <v>-2.1181970076190169</v>
      </c>
      <c r="Z146" s="29">
        <f>AA35-Z35</f>
        <v>13.539223293365353</v>
      </c>
      <c r="AA146" s="29">
        <f>AB35-AA35</f>
        <v>21.572193659567802</v>
      </c>
      <c r="AB146" s="29">
        <f t="shared" ref="AB146" si="138">AB35-Z35</f>
        <v>35.111416952933155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37.777511788277842</v>
      </c>
      <c r="C153" s="11">
        <f t="shared" ref="C153:F153" si="143">C8</f>
        <v>44.025420086186067</v>
      </c>
      <c r="D153" s="11">
        <f t="shared" si="143"/>
        <v>45.006138670024988</v>
      </c>
      <c r="E153" s="11">
        <f t="shared" si="143"/>
        <v>41.790911740828413</v>
      </c>
      <c r="F153" s="11">
        <f t="shared" si="143"/>
        <v>45.926757710184496</v>
      </c>
      <c r="H153" s="40">
        <f>IF(D$151-B$151 &lt;&gt; 0,(EXP(LN(D153/B153)/(D$151-B$151))-1)*100,0)</f>
        <v>3.5637292944188825</v>
      </c>
      <c r="I153" s="40">
        <f>IF(F$151-D$151 &lt;&gt; 0,(EXP(LN(F153/D153)/(F$151-D$151))-1)*100,0)</f>
        <v>0.13508454713138107</v>
      </c>
      <c r="L153" s="10" t="str">
        <f>L8</f>
        <v>11 Corporate managers and directors</v>
      </c>
      <c r="M153" s="11">
        <f>M8</f>
        <v>27.170551049700318</v>
      </c>
      <c r="N153" s="11">
        <f t="shared" ref="N153:Q153" si="144">N8</f>
        <v>30.178748133943003</v>
      </c>
      <c r="O153" s="11">
        <f t="shared" si="144"/>
        <v>30.609419082585436</v>
      </c>
      <c r="P153" s="11">
        <f t="shared" si="144"/>
        <v>27.282982128052243</v>
      </c>
      <c r="Q153" s="11">
        <f t="shared" si="144"/>
        <v>28.540790685932969</v>
      </c>
      <c r="S153" s="40">
        <f>IF(O$151-M$151 &lt;&gt; 0,(EXP(LN(O153/M153)/(O$151-M$151))-1)*100,0)</f>
        <v>2.4121133437424724</v>
      </c>
      <c r="T153" s="40">
        <f>IF(Q$151-O$151 &lt;&gt; 0,(EXP(LN(Q153/O153)/(Q$151-O$151))-1)*100,0)</f>
        <v>-0.46540335063320892</v>
      </c>
      <c r="W153" s="10" t="str">
        <f>W8</f>
        <v>11 Corporate managers and directors</v>
      </c>
      <c r="X153" s="11">
        <f>X8</f>
        <v>10.606960738577511</v>
      </c>
      <c r="Y153" s="11">
        <f t="shared" ref="Y153:AB153" si="145">Y8</f>
        <v>13.846671952243081</v>
      </c>
      <c r="Z153" s="11">
        <f t="shared" si="145"/>
        <v>14.396719587439485</v>
      </c>
      <c r="AA153" s="11">
        <f t="shared" si="145"/>
        <v>14.507929612776227</v>
      </c>
      <c r="AB153" s="11">
        <f t="shared" si="145"/>
        <v>17.385967024251499</v>
      </c>
      <c r="AD153" s="40">
        <f>IF(Z$151-X$151 &lt;&gt; 0,(EXP(LN(Z153/X153)/(Z$151-X$151))-1)*100,0)</f>
        <v>6.3003065345671905</v>
      </c>
      <c r="AE153" s="40">
        <f>IF(AB$151-Z$151 &lt;&gt; 0,(EXP(LN(AB153/Z153)/(AB$151-Z$151))-1)*100,0)</f>
        <v>1.2656964096371848</v>
      </c>
    </row>
    <row r="154" spans="1:31" x14ac:dyDescent="0.2">
      <c r="A154" s="10" t="str">
        <f t="shared" si="142"/>
        <v>12 Other managers and proprietors</v>
      </c>
      <c r="B154" s="11">
        <f t="shared" si="142"/>
        <v>20.303741623259715</v>
      </c>
      <c r="C154" s="11">
        <f t="shared" ref="C154:F178" si="146">C9</f>
        <v>20.548915524344459</v>
      </c>
      <c r="D154" s="11">
        <f t="shared" si="146"/>
        <v>21.677102278975863</v>
      </c>
      <c r="E154" s="11">
        <f t="shared" si="146"/>
        <v>26.546285881210068</v>
      </c>
      <c r="F154" s="11">
        <f t="shared" si="146"/>
        <v>30.971011697661478</v>
      </c>
      <c r="H154" s="40">
        <f t="shared" ref="H154:H177" si="147">IF(D$151-B$151 &lt;&gt; 0,(EXP(LN(D154/B154)/(D$151-B$151))-1)*100,0)</f>
        <v>1.3176317276404781</v>
      </c>
      <c r="I154" s="40">
        <f t="shared" ref="I154:I180" si="148">IF(F$151-D$151 &lt;&gt; 0,(EXP(LN(F154/D154)/(F$151-D$151))-1)*100,0)</f>
        <v>2.4071494919015279</v>
      </c>
      <c r="L154" s="10" t="str">
        <f t="shared" ref="L154:Q154" si="149">L9</f>
        <v>12 Other managers and proprietors</v>
      </c>
      <c r="M154" s="11">
        <f t="shared" si="149"/>
        <v>12.350224328526576</v>
      </c>
      <c r="N154" s="11">
        <f t="shared" si="149"/>
        <v>12.293412693954346</v>
      </c>
      <c r="O154" s="11">
        <f t="shared" si="149"/>
        <v>12.660382504875024</v>
      </c>
      <c r="P154" s="11">
        <f t="shared" si="149"/>
        <v>15.903752916338918</v>
      </c>
      <c r="Q154" s="11">
        <f t="shared" si="149"/>
        <v>18.337693725277202</v>
      </c>
      <c r="S154" s="40">
        <f t="shared" ref="S154:S177" si="150">IF(O$151-M$151 &lt;&gt; 0,(EXP(LN(O154/M154)/(O$151-M$151))-1)*100,0)</f>
        <v>0.49730050972425222</v>
      </c>
      <c r="T154" s="40">
        <f t="shared" ref="T154:T177" si="151">IF(Q$151-O$151 &lt;&gt; 0,(EXP(LN(Q154/O154)/(Q$151-O$151))-1)*100,0)</f>
        <v>2.5006279106037699</v>
      </c>
      <c r="W154" s="10" t="str">
        <f t="shared" ref="W154:AB154" si="152">W9</f>
        <v>12 Other managers and proprietors</v>
      </c>
      <c r="X154" s="11">
        <f t="shared" si="152"/>
        <v>7.9535172947331505</v>
      </c>
      <c r="Y154" s="11">
        <f t="shared" si="152"/>
        <v>8.2555028303901299</v>
      </c>
      <c r="Z154" s="11">
        <f t="shared" si="152"/>
        <v>9.016719774100844</v>
      </c>
      <c r="AA154" s="11">
        <f t="shared" si="152"/>
        <v>10.642532964871158</v>
      </c>
      <c r="AB154" s="11">
        <f t="shared" si="152"/>
        <v>12.633317972384322</v>
      </c>
      <c r="AD154" s="40">
        <f t="shared" ref="AD154:AD177" si="153">IF(Z$151-X$151 &lt;&gt; 0,(EXP(LN(Z154/X154)/(Z$151-X$151))-1)*100,0)</f>
        <v>2.5410755857179002</v>
      </c>
      <c r="AE154" s="40">
        <f t="shared" ref="AE154:AE177" si="154">IF(AB$151-Z$151 &lt;&gt; 0,(EXP(LN(AB154/Z154)/(AB$151-Z$151))-1)*100,0)</f>
        <v>2.2738465734426505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35.035856689125062</v>
      </c>
      <c r="C155" s="11">
        <f t="shared" si="146"/>
        <v>38.696770508103064</v>
      </c>
      <c r="D155" s="11">
        <f t="shared" si="146"/>
        <v>39.884063073013927</v>
      </c>
      <c r="E155" s="11">
        <f t="shared" si="146"/>
        <v>41.63068642270126</v>
      </c>
      <c r="F155" s="11">
        <f t="shared" si="146"/>
        <v>45.891451378666247</v>
      </c>
      <c r="H155" s="40">
        <f t="shared" si="147"/>
        <v>2.6259831429919389</v>
      </c>
      <c r="I155" s="40">
        <f t="shared" si="148"/>
        <v>0.93973492524754842</v>
      </c>
      <c r="L155" s="10" t="str">
        <f t="shared" ref="L155:Q155" si="155">L10</f>
        <v>21 Science, research, engineering and technology professionals</v>
      </c>
      <c r="M155" s="11">
        <f t="shared" si="155"/>
        <v>29.029109300668939</v>
      </c>
      <c r="N155" s="11">
        <f t="shared" si="155"/>
        <v>32.407763049703163</v>
      </c>
      <c r="O155" s="11">
        <f t="shared" si="155"/>
        <v>32.072423082460638</v>
      </c>
      <c r="P155" s="11">
        <f t="shared" si="155"/>
        <v>32.363731079120633</v>
      </c>
      <c r="Q155" s="11">
        <f t="shared" si="155"/>
        <v>34.437701112570842</v>
      </c>
      <c r="S155" s="40">
        <f t="shared" si="150"/>
        <v>2.0139613870006956</v>
      </c>
      <c r="T155" s="40">
        <f t="shared" si="151"/>
        <v>0.47549597743392624</v>
      </c>
      <c r="W155" s="10" t="str">
        <f t="shared" ref="W155:AB155" si="156">W10</f>
        <v>21 Science, research, engineering and technology professionals</v>
      </c>
      <c r="X155" s="11">
        <f t="shared" si="156"/>
        <v>6.0067473884561311</v>
      </c>
      <c r="Y155" s="11">
        <f t="shared" si="156"/>
        <v>6.2890074583999489</v>
      </c>
      <c r="Z155" s="11">
        <f t="shared" si="156"/>
        <v>7.8116399905533092</v>
      </c>
      <c r="AA155" s="11">
        <f t="shared" si="156"/>
        <v>9.2669553435806815</v>
      </c>
      <c r="AB155" s="11">
        <f t="shared" si="156"/>
        <v>11.453750266095469</v>
      </c>
      <c r="AD155" s="40">
        <f t="shared" si="153"/>
        <v>5.3951364308310268</v>
      </c>
      <c r="AE155" s="40">
        <f t="shared" si="154"/>
        <v>2.5841740182058093</v>
      </c>
    </row>
    <row r="156" spans="1:31" x14ac:dyDescent="0.2">
      <c r="A156" s="10" t="str">
        <f t="shared" si="142"/>
        <v>22 Health professionals</v>
      </c>
      <c r="B156" s="11">
        <f t="shared" si="142"/>
        <v>30.969309810118482</v>
      </c>
      <c r="C156" s="11">
        <f t="shared" si="146"/>
        <v>34.510207840211621</v>
      </c>
      <c r="D156" s="11">
        <f t="shared" si="146"/>
        <v>34.976585544895286</v>
      </c>
      <c r="E156" s="11">
        <f t="shared" si="146"/>
        <v>38.279988085031007</v>
      </c>
      <c r="F156" s="11">
        <f t="shared" si="146"/>
        <v>43.213083769793819</v>
      </c>
      <c r="H156" s="40">
        <f t="shared" si="147"/>
        <v>2.4634976873928016</v>
      </c>
      <c r="I156" s="40">
        <f t="shared" si="148"/>
        <v>1.419747096479651</v>
      </c>
      <c r="L156" s="10" t="str">
        <f t="shared" ref="L156:Q156" si="157">L11</f>
        <v>22 Health professionals</v>
      </c>
      <c r="M156" s="11">
        <f t="shared" si="157"/>
        <v>8.4348767367888282</v>
      </c>
      <c r="N156" s="11">
        <f t="shared" si="157"/>
        <v>9.0541723050600638</v>
      </c>
      <c r="O156" s="11">
        <f t="shared" si="157"/>
        <v>9.463327188754171</v>
      </c>
      <c r="P156" s="11">
        <f t="shared" si="157"/>
        <v>10.115005005876689</v>
      </c>
      <c r="Q156" s="11">
        <f t="shared" si="157"/>
        <v>11.159310716340855</v>
      </c>
      <c r="S156" s="40">
        <f t="shared" si="150"/>
        <v>2.3276553267130407</v>
      </c>
      <c r="T156" s="40">
        <f t="shared" si="151"/>
        <v>1.1050622589297232</v>
      </c>
      <c r="W156" s="10" t="str">
        <f t="shared" ref="W156:AB156" si="158">W11</f>
        <v>22 Health professionals</v>
      </c>
      <c r="X156" s="11">
        <f t="shared" si="158"/>
        <v>22.534433073329645</v>
      </c>
      <c r="Y156" s="11">
        <f t="shared" si="158"/>
        <v>25.456035535151486</v>
      </c>
      <c r="Z156" s="11">
        <f t="shared" si="158"/>
        <v>25.513258356141094</v>
      </c>
      <c r="AA156" s="11">
        <f t="shared" si="158"/>
        <v>28.164983079154236</v>
      </c>
      <c r="AB156" s="11">
        <f t="shared" si="158"/>
        <v>32.053773053453021</v>
      </c>
      <c r="AD156" s="40">
        <f t="shared" si="153"/>
        <v>2.514160151881617</v>
      </c>
      <c r="AE156" s="40">
        <f t="shared" si="154"/>
        <v>1.53307720405782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36.303133527291415</v>
      </c>
      <c r="C157" s="11">
        <f t="shared" si="146"/>
        <v>37.398546866713396</v>
      </c>
      <c r="D157" s="11">
        <f t="shared" si="146"/>
        <v>39.634053035345296</v>
      </c>
      <c r="E157" s="11">
        <f t="shared" si="146"/>
        <v>43.221195182760262</v>
      </c>
      <c r="F157" s="11">
        <f t="shared" si="146"/>
        <v>49.114224773960522</v>
      </c>
      <c r="H157" s="40">
        <f t="shared" si="147"/>
        <v>1.7711951365362077</v>
      </c>
      <c r="I157" s="40">
        <f t="shared" si="148"/>
        <v>1.4400031021876147</v>
      </c>
      <c r="L157" s="10" t="str">
        <f t="shared" ref="L157:Q157" si="159">L12</f>
        <v>23 Teaching and other educational professionals</v>
      </c>
      <c r="M157" s="11">
        <f t="shared" si="159"/>
        <v>12.30311057091426</v>
      </c>
      <c r="N157" s="11">
        <f t="shared" si="159"/>
        <v>12.709230101448663</v>
      </c>
      <c r="O157" s="11">
        <f t="shared" si="159"/>
        <v>13.515110411728047</v>
      </c>
      <c r="P157" s="11">
        <f t="shared" si="159"/>
        <v>15.099935507562689</v>
      </c>
      <c r="Q157" s="11">
        <f t="shared" si="159"/>
        <v>16.650792960461608</v>
      </c>
      <c r="S157" s="40">
        <f t="shared" si="150"/>
        <v>1.8968911948028966</v>
      </c>
      <c r="T157" s="40">
        <f t="shared" si="151"/>
        <v>1.4007159794521939</v>
      </c>
      <c r="W157" s="10" t="str">
        <f t="shared" ref="W157:AB157" si="160">W12</f>
        <v>23 Teaching and other educational professionals</v>
      </c>
      <c r="X157" s="11">
        <f t="shared" si="160"/>
        <v>24.00002295637718</v>
      </c>
      <c r="Y157" s="11">
        <f t="shared" si="160"/>
        <v>24.68931676526481</v>
      </c>
      <c r="Z157" s="11">
        <f t="shared" si="160"/>
        <v>26.118942623617279</v>
      </c>
      <c r="AA157" s="11">
        <f t="shared" si="160"/>
        <v>28.121259675197596</v>
      </c>
      <c r="AB157" s="11">
        <f t="shared" si="160"/>
        <v>32.46343181349885</v>
      </c>
      <c r="AD157" s="40">
        <f t="shared" si="153"/>
        <v>1.706518160015591</v>
      </c>
      <c r="AE157" s="40">
        <f t="shared" si="154"/>
        <v>1.4602486890528787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31.099210709610485</v>
      </c>
      <c r="C158" s="11">
        <f t="shared" si="146"/>
        <v>35.592390831363716</v>
      </c>
      <c r="D158" s="11">
        <f t="shared" si="146"/>
        <v>38.948216775122042</v>
      </c>
      <c r="E158" s="11">
        <f t="shared" si="146"/>
        <v>43.434540373115546</v>
      </c>
      <c r="F158" s="11">
        <f t="shared" si="146"/>
        <v>49.289916983441699</v>
      </c>
      <c r="H158" s="40">
        <f t="shared" si="147"/>
        <v>4.6038435117134568</v>
      </c>
      <c r="I158" s="40">
        <f t="shared" si="148"/>
        <v>1.5822981504814759</v>
      </c>
      <c r="L158" s="10" t="str">
        <f t="shared" ref="L158:Q158" si="161">L13</f>
        <v>24 Business, media and public service professionals</v>
      </c>
      <c r="M158" s="11">
        <f t="shared" si="161"/>
        <v>18.663882445569079</v>
      </c>
      <c r="N158" s="11">
        <f t="shared" si="161"/>
        <v>20.491939812161075</v>
      </c>
      <c r="O158" s="11">
        <f t="shared" si="161"/>
        <v>21.990074270460003</v>
      </c>
      <c r="P158" s="11">
        <f t="shared" si="161"/>
        <v>24.4128963086672</v>
      </c>
      <c r="Q158" s="11">
        <f t="shared" si="161"/>
        <v>26.393184735534962</v>
      </c>
      <c r="S158" s="40">
        <f t="shared" si="150"/>
        <v>3.3344045267426736</v>
      </c>
      <c r="T158" s="40">
        <f t="shared" si="151"/>
        <v>1.2241969642704076</v>
      </c>
      <c r="W158" s="10" t="str">
        <f t="shared" ref="W158:AB158" si="162">W13</f>
        <v>24 Business, media and public service professionals</v>
      </c>
      <c r="X158" s="11">
        <f t="shared" si="162"/>
        <v>12.435328264041404</v>
      </c>
      <c r="Y158" s="11">
        <f t="shared" si="162"/>
        <v>15.100451019202646</v>
      </c>
      <c r="Z158" s="11">
        <f t="shared" si="162"/>
        <v>16.958142504662064</v>
      </c>
      <c r="AA158" s="11">
        <f t="shared" si="162"/>
        <v>19.021644064448314</v>
      </c>
      <c r="AB158" s="11">
        <f t="shared" si="162"/>
        <v>22.896732247906815</v>
      </c>
      <c r="AD158" s="40">
        <f t="shared" si="153"/>
        <v>6.4006314291800592</v>
      </c>
      <c r="AE158" s="40">
        <f t="shared" si="154"/>
        <v>2.0218078372473691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12.108665110477475</v>
      </c>
      <c r="C159" s="11">
        <f t="shared" si="146"/>
        <v>13.864104282817944</v>
      </c>
      <c r="D159" s="11">
        <f t="shared" si="146"/>
        <v>14.985668020147742</v>
      </c>
      <c r="E159" s="11">
        <f t="shared" si="146"/>
        <v>12.980203702159496</v>
      </c>
      <c r="F159" s="11">
        <f t="shared" si="146"/>
        <v>13.705747273213634</v>
      </c>
      <c r="H159" s="40">
        <f t="shared" si="147"/>
        <v>4.3556500838380252</v>
      </c>
      <c r="I159" s="40">
        <f t="shared" si="148"/>
        <v>-0.59342573358101003</v>
      </c>
      <c r="L159" s="10" t="str">
        <f t="shared" ref="L159:Q159" si="163">L14</f>
        <v>31 Science, engineering and technology associate professionals</v>
      </c>
      <c r="M159" s="11">
        <f t="shared" si="163"/>
        <v>9.2232050261472178</v>
      </c>
      <c r="N159" s="11">
        <f t="shared" si="163"/>
        <v>10.920743345418416</v>
      </c>
      <c r="O159" s="11">
        <f t="shared" si="163"/>
        <v>11.382830123094935</v>
      </c>
      <c r="P159" s="11">
        <f t="shared" si="163"/>
        <v>9.2153421969839044</v>
      </c>
      <c r="Q159" s="11">
        <f t="shared" si="163"/>
        <v>9.2440993344337468</v>
      </c>
      <c r="S159" s="40">
        <f t="shared" si="150"/>
        <v>4.2974471118160329</v>
      </c>
      <c r="T159" s="40">
        <f t="shared" si="151"/>
        <v>-1.3778899987813009</v>
      </c>
      <c r="W159" s="10" t="str">
        <f t="shared" ref="W159:AB159" si="164">W14</f>
        <v>31 Science, engineering and technology associate professionals</v>
      </c>
      <c r="X159" s="11">
        <f t="shared" si="164"/>
        <v>2.885460084330254</v>
      </c>
      <c r="Y159" s="11">
        <f t="shared" si="164"/>
        <v>2.9433609373995195</v>
      </c>
      <c r="Z159" s="11">
        <f t="shared" si="164"/>
        <v>3.6028378970528037</v>
      </c>
      <c r="AA159" s="11">
        <f t="shared" si="164"/>
        <v>3.7648615051755869</v>
      </c>
      <c r="AB159" s="11">
        <f t="shared" si="164"/>
        <v>4.4616479387798984</v>
      </c>
      <c r="AD159" s="40">
        <f t="shared" si="153"/>
        <v>4.5408267324211327</v>
      </c>
      <c r="AE159" s="40">
        <f t="shared" si="154"/>
        <v>1.4355149675852052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14.113408297183124</v>
      </c>
      <c r="C160" s="11">
        <f t="shared" si="146"/>
        <v>15.443945626090038</v>
      </c>
      <c r="D160" s="11">
        <f t="shared" si="146"/>
        <v>16.0328126807822</v>
      </c>
      <c r="E160" s="11">
        <f t="shared" si="146"/>
        <v>16.709462008768519</v>
      </c>
      <c r="F160" s="11">
        <f t="shared" si="146"/>
        <v>19.071667082340007</v>
      </c>
      <c r="H160" s="40">
        <f t="shared" si="147"/>
        <v>2.5830394151802327</v>
      </c>
      <c r="I160" s="40">
        <f t="shared" si="148"/>
        <v>1.1638298748254172</v>
      </c>
      <c r="L160" s="10" t="str">
        <f t="shared" ref="L160:Q160" si="165">L15</f>
        <v>32 Health and social care associate professionals</v>
      </c>
      <c r="M160" s="11">
        <f t="shared" si="165"/>
        <v>3.4208861956267373</v>
      </c>
      <c r="N160" s="11">
        <f t="shared" si="165"/>
        <v>3.3958799514656683</v>
      </c>
      <c r="O160" s="11">
        <f t="shared" si="165"/>
        <v>3.5347842776040816</v>
      </c>
      <c r="P160" s="11">
        <f t="shared" si="165"/>
        <v>3.264496278735431</v>
      </c>
      <c r="Q160" s="11">
        <f t="shared" si="165"/>
        <v>3.5279061846426627</v>
      </c>
      <c r="S160" s="40">
        <f t="shared" si="150"/>
        <v>0.65720283690293702</v>
      </c>
      <c r="T160" s="40">
        <f>IF(Q$151-O$151 &lt;&gt; 0,(EXP(LN(Q160/O160)/(Q$151-O$151))-1)*100,0)</f>
        <v>-1.2984001185689653E-2</v>
      </c>
      <c r="W160" s="10" t="str">
        <f t="shared" ref="W160:AB160" si="166">W15</f>
        <v>32 Health and social care associate professionals</v>
      </c>
      <c r="X160" s="11">
        <f t="shared" si="166"/>
        <v>10.692522101556385</v>
      </c>
      <c r="Y160" s="11">
        <f t="shared" si="166"/>
        <v>12.048065674624368</v>
      </c>
      <c r="Z160" s="11">
        <f t="shared" si="166"/>
        <v>12.498028403178116</v>
      </c>
      <c r="AA160" s="11">
        <f t="shared" si="166"/>
        <v>13.444965730033102</v>
      </c>
      <c r="AB160" s="11">
        <f t="shared" si="166"/>
        <v>15.543760897697339</v>
      </c>
      <c r="AD160" s="40">
        <f t="shared" si="153"/>
        <v>3.1697243377537765</v>
      </c>
      <c r="AE160" s="40">
        <f t="shared" si="154"/>
        <v>1.4645437057026811</v>
      </c>
    </row>
    <row r="161" spans="1:31" x14ac:dyDescent="0.2">
      <c r="A161" s="10" t="str">
        <f t="shared" si="142"/>
        <v>33 Protective service occupations</v>
      </c>
      <c r="B161" s="11">
        <f t="shared" si="142"/>
        <v>7.2068260586768806</v>
      </c>
      <c r="C161" s="11">
        <f t="shared" si="146"/>
        <v>7.149224239095286</v>
      </c>
      <c r="D161" s="11">
        <f t="shared" si="146"/>
        <v>7.3592215092718964</v>
      </c>
      <c r="E161" s="11">
        <f t="shared" si="146"/>
        <v>8.3854466053520333</v>
      </c>
      <c r="F161" s="11">
        <f t="shared" si="146"/>
        <v>9.448889485247193</v>
      </c>
      <c r="H161" s="40">
        <f t="shared" si="147"/>
        <v>0.41938724422581064</v>
      </c>
      <c r="I161" s="40">
        <f t="shared" si="148"/>
        <v>1.6802470994119023</v>
      </c>
      <c r="L161" s="10" t="str">
        <f t="shared" ref="L161:Q161" si="167">L16</f>
        <v>33 Protective service occupations</v>
      </c>
      <c r="M161" s="11">
        <f t="shared" si="167"/>
        <v>5.8243131946441808</v>
      </c>
      <c r="N161" s="11">
        <f t="shared" si="167"/>
        <v>5.6844191554089498</v>
      </c>
      <c r="O161" s="11">
        <f t="shared" si="167"/>
        <v>5.734046724304835</v>
      </c>
      <c r="P161" s="11">
        <f t="shared" si="167"/>
        <v>6.2793881223884753</v>
      </c>
      <c r="Q161" s="11">
        <f t="shared" si="167"/>
        <v>6.6728752573519463</v>
      </c>
      <c r="S161" s="40">
        <f t="shared" si="150"/>
        <v>-0.31190396442745127</v>
      </c>
      <c r="T161" s="40">
        <f t="shared" si="151"/>
        <v>1.0159886310920019</v>
      </c>
      <c r="W161" s="10" t="str">
        <f t="shared" ref="W161:AB161" si="168">W16</f>
        <v>33 Protective service occupations</v>
      </c>
      <c r="X161" s="11">
        <f t="shared" si="168"/>
        <v>1.3825128640326929</v>
      </c>
      <c r="Y161" s="11">
        <f t="shared" si="168"/>
        <v>1.4648050836863304</v>
      </c>
      <c r="Z161" s="11">
        <f t="shared" si="168"/>
        <v>1.6251747849670548</v>
      </c>
      <c r="AA161" s="11">
        <f t="shared" si="168"/>
        <v>2.1060584829635673</v>
      </c>
      <c r="AB161" s="11">
        <f t="shared" si="168"/>
        <v>2.7760142278952307</v>
      </c>
      <c r="AD161" s="40">
        <f t="shared" si="153"/>
        <v>3.2871225985767083</v>
      </c>
      <c r="AE161" s="40">
        <f t="shared" si="154"/>
        <v>3.6338042570447815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7.7904605340656845</v>
      </c>
      <c r="C162" s="11">
        <f t="shared" si="146"/>
        <v>8.754594387733043</v>
      </c>
      <c r="D162" s="11">
        <f t="shared" si="146"/>
        <v>8.464577985109953</v>
      </c>
      <c r="E162" s="11">
        <f t="shared" si="146"/>
        <v>7.992758892355476</v>
      </c>
      <c r="F162" s="11">
        <f t="shared" si="146"/>
        <v>9.0099767639803741</v>
      </c>
      <c r="H162" s="40">
        <f t="shared" si="147"/>
        <v>1.6736549394823941</v>
      </c>
      <c r="I162" s="40">
        <f t="shared" si="148"/>
        <v>0.41714987431726858</v>
      </c>
      <c r="L162" s="10" t="str">
        <f t="shared" ref="L162:Q162" si="169">L17</f>
        <v>34 Culture, media and sports occupations</v>
      </c>
      <c r="M162" s="11">
        <f t="shared" si="169"/>
        <v>4.3351120241004173</v>
      </c>
      <c r="N162" s="11">
        <f t="shared" si="169"/>
        <v>5.1287033764617131</v>
      </c>
      <c r="O162" s="11">
        <f t="shared" si="169"/>
        <v>4.5671851265093188</v>
      </c>
      <c r="P162" s="11">
        <f t="shared" si="169"/>
        <v>4.2531321140404135</v>
      </c>
      <c r="Q162" s="11">
        <f t="shared" si="169"/>
        <v>4.6075816523365578</v>
      </c>
      <c r="S162" s="40">
        <f t="shared" si="150"/>
        <v>1.0484504726105293</v>
      </c>
      <c r="T162" s="40">
        <f t="shared" si="151"/>
        <v>5.8724322280312435E-2</v>
      </c>
      <c r="W162" s="10" t="str">
        <f t="shared" ref="W162:AB162" si="170">W17</f>
        <v>34 Culture, media and sports occupations</v>
      </c>
      <c r="X162" s="11">
        <f t="shared" si="170"/>
        <v>3.4553485099652654</v>
      </c>
      <c r="Y162" s="11">
        <f t="shared" si="170"/>
        <v>3.6258910112713352</v>
      </c>
      <c r="Z162" s="11">
        <f t="shared" si="170"/>
        <v>3.8973928586006279</v>
      </c>
      <c r="AA162" s="11">
        <f t="shared" si="170"/>
        <v>3.7396267783150741</v>
      </c>
      <c r="AB162" s="11">
        <f t="shared" si="170"/>
        <v>4.4023951116438118</v>
      </c>
      <c r="AD162" s="40">
        <f t="shared" si="153"/>
        <v>2.4369090580673047</v>
      </c>
      <c r="AE162" s="40">
        <f t="shared" si="154"/>
        <v>0.81558058216824048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34.434919596675286</v>
      </c>
      <c r="C163" s="11">
        <f t="shared" si="146"/>
        <v>36.877617626604739</v>
      </c>
      <c r="D163" s="11">
        <f t="shared" si="146"/>
        <v>37.935728753109494</v>
      </c>
      <c r="E163" s="11">
        <f t="shared" si="146"/>
        <v>36.208816832007876</v>
      </c>
      <c r="F163" s="11">
        <f t="shared" si="146"/>
        <v>37.901876763354366</v>
      </c>
      <c r="H163" s="40">
        <f t="shared" si="147"/>
        <v>1.9553151989042172</v>
      </c>
      <c r="I163" s="40">
        <f t="shared" si="148"/>
        <v>-5.9514861902809635E-3</v>
      </c>
      <c r="L163" s="10" t="str">
        <f t="shared" ref="L163:Q163" si="171">L18</f>
        <v>35 Business and public service associate professionals</v>
      </c>
      <c r="M163" s="11">
        <f t="shared" si="171"/>
        <v>18.521250434204344</v>
      </c>
      <c r="N163" s="11">
        <f t="shared" si="171"/>
        <v>19.360470942984961</v>
      </c>
      <c r="O163" s="11">
        <f t="shared" si="171"/>
        <v>19.935931958762662</v>
      </c>
      <c r="P163" s="11">
        <f t="shared" si="171"/>
        <v>18.24022259615478</v>
      </c>
      <c r="Q163" s="11">
        <f t="shared" si="171"/>
        <v>17.981030575036165</v>
      </c>
      <c r="S163" s="40">
        <f t="shared" si="150"/>
        <v>1.4829884456426523</v>
      </c>
      <c r="T163" s="40">
        <f t="shared" si="151"/>
        <v>-0.68568096892018815</v>
      </c>
      <c r="W163" s="10" t="str">
        <f t="shared" ref="W163:AB163" si="172">W18</f>
        <v>35 Business and public service associate professionals</v>
      </c>
      <c r="X163" s="11">
        <f t="shared" si="172"/>
        <v>15.913669162470892</v>
      </c>
      <c r="Y163" s="11">
        <f t="shared" si="172"/>
        <v>17.51714668361986</v>
      </c>
      <c r="Z163" s="11">
        <f t="shared" si="172"/>
        <v>17.999796794346853</v>
      </c>
      <c r="AA163" s="11">
        <f t="shared" si="172"/>
        <v>17.968594235853097</v>
      </c>
      <c r="AB163" s="11">
        <f t="shared" si="172"/>
        <v>19.92084618831823</v>
      </c>
      <c r="AD163" s="40">
        <f t="shared" si="153"/>
        <v>2.4942390474200993</v>
      </c>
      <c r="AE163" s="40">
        <f t="shared" si="154"/>
        <v>0.67833206686609415</v>
      </c>
    </row>
    <row r="164" spans="1:31" x14ac:dyDescent="0.2">
      <c r="A164" s="10" t="str">
        <f t="shared" si="142"/>
        <v>41 Administrative occupations</v>
      </c>
      <c r="B164" s="11">
        <f t="shared" si="142"/>
        <v>68.879351713357252</v>
      </c>
      <c r="C164" s="11">
        <f t="shared" si="146"/>
        <v>67.901611265759115</v>
      </c>
      <c r="D164" s="11">
        <f t="shared" si="146"/>
        <v>70.452570164759109</v>
      </c>
      <c r="E164" s="11">
        <f t="shared" si="146"/>
        <v>65.484673857265605</v>
      </c>
      <c r="F164" s="11">
        <f t="shared" si="146"/>
        <v>63.449254683207997</v>
      </c>
      <c r="H164" s="40">
        <f t="shared" si="147"/>
        <v>0.45268697656950518</v>
      </c>
      <c r="I164" s="40">
        <f t="shared" si="148"/>
        <v>-0.69556481981747353</v>
      </c>
      <c r="L164" s="10" t="str">
        <f t="shared" ref="L164:Q164" si="173">L19</f>
        <v>41 Administrative occupations</v>
      </c>
      <c r="M164" s="11">
        <f t="shared" si="173"/>
        <v>23.227631848291185</v>
      </c>
      <c r="N164" s="11">
        <f t="shared" si="173"/>
        <v>22.454076970454985</v>
      </c>
      <c r="O164" s="11">
        <f t="shared" si="173"/>
        <v>26.071633144715147</v>
      </c>
      <c r="P164" s="11">
        <f t="shared" si="173"/>
        <v>25.223979510271697</v>
      </c>
      <c r="Q164" s="11">
        <f t="shared" si="173"/>
        <v>27.895080143906331</v>
      </c>
      <c r="S164" s="40">
        <f t="shared" si="150"/>
        <v>2.3369950497215353</v>
      </c>
      <c r="T164" s="40">
        <f t="shared" si="151"/>
        <v>0.45170019542100093</v>
      </c>
      <c r="W164" s="10" t="str">
        <f t="shared" ref="W164:AB164" si="174">W19</f>
        <v>41 Administrative occupations</v>
      </c>
      <c r="X164" s="11">
        <f t="shared" si="174"/>
        <v>45.651719865065992</v>
      </c>
      <c r="Y164" s="11">
        <f t="shared" si="174"/>
        <v>45.447534295304152</v>
      </c>
      <c r="Z164" s="11">
        <f t="shared" si="174"/>
        <v>44.380937020044065</v>
      </c>
      <c r="AA164" s="11">
        <f t="shared" si="174"/>
        <v>40.260694346993873</v>
      </c>
      <c r="AB164" s="11">
        <f t="shared" si="174"/>
        <v>35.554174539301641</v>
      </c>
      <c r="AD164" s="40">
        <f t="shared" si="153"/>
        <v>-0.56303399907101648</v>
      </c>
      <c r="AE164" s="40">
        <f t="shared" si="154"/>
        <v>-1.467475756633152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15.832052023177036</v>
      </c>
      <c r="C165" s="11">
        <f t="shared" si="146"/>
        <v>14.302321207653979</v>
      </c>
      <c r="D165" s="11">
        <f t="shared" si="146"/>
        <v>13.863469101866659</v>
      </c>
      <c r="E165" s="11">
        <f t="shared" si="146"/>
        <v>14.717783799965519</v>
      </c>
      <c r="F165" s="11">
        <f t="shared" si="146"/>
        <v>10.66716350761652</v>
      </c>
      <c r="H165" s="40">
        <f t="shared" si="147"/>
        <v>-2.6206341303663283</v>
      </c>
      <c r="I165" s="40">
        <f t="shared" si="148"/>
        <v>-1.7320712627906243</v>
      </c>
      <c r="L165" s="10" t="str">
        <f t="shared" ref="L165:Q165" si="175">L20</f>
        <v>42 Secretarial and related occupations</v>
      </c>
      <c r="M165" s="11">
        <f t="shared" si="175"/>
        <v>1.3665599078504211</v>
      </c>
      <c r="N165" s="11">
        <f t="shared" si="175"/>
        <v>1.1005412304692153</v>
      </c>
      <c r="O165" s="11">
        <f t="shared" si="175"/>
        <v>1.0908263969477159</v>
      </c>
      <c r="P165" s="11">
        <f t="shared" si="175"/>
        <v>1.365204798004851</v>
      </c>
      <c r="Q165" s="11">
        <f t="shared" si="175"/>
        <v>1.6939186948314584</v>
      </c>
      <c r="S165" s="40">
        <f>IF(O$151-M$151 &lt;&gt; 0,(EXP(LN(O165/M165)/(O$151-M$151))-1)*100,0)</f>
        <v>-4.4071537635278935</v>
      </c>
      <c r="T165" s="40">
        <f t="shared" si="151"/>
        <v>2.9775278117701864</v>
      </c>
      <c r="W165" s="10" t="str">
        <f t="shared" ref="W165:AB165" si="176">W20</f>
        <v>42 Secretarial and related occupations</v>
      </c>
      <c r="X165" s="11">
        <f t="shared" si="176"/>
        <v>14.465492115326617</v>
      </c>
      <c r="Y165" s="11">
        <f t="shared" si="176"/>
        <v>13.201779977184771</v>
      </c>
      <c r="Z165" s="11">
        <f t="shared" si="176"/>
        <v>12.772642704918942</v>
      </c>
      <c r="AA165" s="11">
        <f t="shared" si="176"/>
        <v>13.352579001960667</v>
      </c>
      <c r="AB165" s="11">
        <f t="shared" si="176"/>
        <v>8.9732448127850617</v>
      </c>
      <c r="AD165" s="40">
        <f t="shared" si="153"/>
        <v>-2.4584819817534354</v>
      </c>
      <c r="AE165" s="40">
        <f t="shared" si="154"/>
        <v>-2.3262376520604811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7.9354591093374243</v>
      </c>
      <c r="C166" s="11">
        <f t="shared" si="146"/>
        <v>8.4551292700295519</v>
      </c>
      <c r="D166" s="11">
        <f t="shared" si="146"/>
        <v>8.111688206331733</v>
      </c>
      <c r="E166" s="11">
        <f t="shared" si="146"/>
        <v>8.1428471162445124</v>
      </c>
      <c r="F166" s="11">
        <f t="shared" si="146"/>
        <v>8.7867701205435438</v>
      </c>
      <c r="H166" s="40">
        <f t="shared" si="147"/>
        <v>0.4402622979217341</v>
      </c>
      <c r="I166" s="40">
        <f t="shared" si="148"/>
        <v>0.53436389031675802</v>
      </c>
      <c r="L166" s="10" t="str">
        <f t="shared" ref="L166:Q166" si="177">L21</f>
        <v>51 Skilled agricultural and related trades</v>
      </c>
      <c r="M166" s="11">
        <f t="shared" si="177"/>
        <v>6.1886905199954763</v>
      </c>
      <c r="N166" s="11">
        <f t="shared" si="177"/>
        <v>7.2432387263108593</v>
      </c>
      <c r="O166" s="11">
        <f t="shared" si="177"/>
        <v>6.6044052074306903</v>
      </c>
      <c r="P166" s="11">
        <f t="shared" si="177"/>
        <v>6.5055044375603392</v>
      </c>
      <c r="Q166" s="11">
        <f t="shared" si="177"/>
        <v>6.9317017049836185</v>
      </c>
      <c r="S166" s="40">
        <f t="shared" si="150"/>
        <v>1.3087575419379105</v>
      </c>
      <c r="T166" s="40">
        <f t="shared" si="151"/>
        <v>0.32297683170370295</v>
      </c>
      <c r="W166" s="10" t="str">
        <f t="shared" ref="W166:AB166" si="178">W21</f>
        <v>51 Skilled agricultural and related trades</v>
      </c>
      <c r="X166" s="11">
        <f t="shared" si="178"/>
        <v>1.7467685893419533</v>
      </c>
      <c r="Y166" s="11">
        <f t="shared" si="178"/>
        <v>1.2118905437186926</v>
      </c>
      <c r="Z166" s="11">
        <f t="shared" si="178"/>
        <v>1.507282998901043</v>
      </c>
      <c r="AA166" s="11">
        <f t="shared" si="178"/>
        <v>1.6373426786841754</v>
      </c>
      <c r="AB166" s="11">
        <f t="shared" si="178"/>
        <v>1.8550684155599217</v>
      </c>
      <c r="AD166" s="40">
        <f t="shared" si="153"/>
        <v>-2.9061135262589466</v>
      </c>
      <c r="AE166" s="40">
        <f t="shared" si="154"/>
        <v>1.3937087169265672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29.387457570005584</v>
      </c>
      <c r="C167" s="11">
        <f t="shared" si="146"/>
        <v>31.20722339569086</v>
      </c>
      <c r="D167" s="11">
        <f t="shared" si="146"/>
        <v>26.467408374897616</v>
      </c>
      <c r="E167" s="11">
        <f t="shared" si="146"/>
        <v>25.12803381137752</v>
      </c>
      <c r="F167" s="11">
        <f t="shared" si="146"/>
        <v>22.957969924663267</v>
      </c>
      <c r="H167" s="40">
        <f t="shared" si="147"/>
        <v>-2.0713245010399284</v>
      </c>
      <c r="I167" s="40">
        <f t="shared" si="148"/>
        <v>-0.94384392485050705</v>
      </c>
      <c r="L167" s="10" t="str">
        <f t="shared" ref="L167:Q167" si="179">L22</f>
        <v>52 Skilled metal, electrical and electronic trades</v>
      </c>
      <c r="M167" s="11">
        <f t="shared" si="179"/>
        <v>29.043463632882148</v>
      </c>
      <c r="N167" s="11">
        <f t="shared" si="179"/>
        <v>30.645893171154189</v>
      </c>
      <c r="O167" s="11">
        <f t="shared" si="179"/>
        <v>26.031565289626933</v>
      </c>
      <c r="P167" s="11">
        <f t="shared" si="179"/>
        <v>24.144002022586161</v>
      </c>
      <c r="Q167" s="11">
        <f t="shared" si="179"/>
        <v>21.676631561411625</v>
      </c>
      <c r="S167" s="40">
        <f t="shared" si="150"/>
        <v>-2.1658727605938899</v>
      </c>
      <c r="T167" s="40">
        <f t="shared" si="151"/>
        <v>-1.213082486847572</v>
      </c>
      <c r="W167" s="10" t="str">
        <f t="shared" ref="W167:AB167" si="180">W22</f>
        <v>52 Skilled metal, electrical and electronic trades</v>
      </c>
      <c r="X167" s="11">
        <f t="shared" si="180"/>
        <v>0.3439939371234727</v>
      </c>
      <c r="Y167" s="11">
        <f t="shared" si="180"/>
        <v>0.56133022453666093</v>
      </c>
      <c r="Z167" s="11">
        <f t="shared" si="180"/>
        <v>0.4358430852706705</v>
      </c>
      <c r="AA167" s="11">
        <f t="shared" si="180"/>
        <v>0.98403178879137143</v>
      </c>
      <c r="AB167" s="11">
        <f t="shared" si="180"/>
        <v>1.2813383632516659</v>
      </c>
      <c r="AD167" s="40">
        <f t="shared" si="153"/>
        <v>4.8469676356155178</v>
      </c>
      <c r="AE167" s="40">
        <f t="shared" si="154"/>
        <v>7.4539153203914577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24.863493467272153</v>
      </c>
      <c r="C168" s="11">
        <f t="shared" si="146"/>
        <v>26.377045774910489</v>
      </c>
      <c r="D168" s="11">
        <f t="shared" si="146"/>
        <v>22.491043326596063</v>
      </c>
      <c r="E168" s="11">
        <f t="shared" si="146"/>
        <v>23.116285594648993</v>
      </c>
      <c r="F168" s="11">
        <f t="shared" si="146"/>
        <v>21.692386734610398</v>
      </c>
      <c r="H168" s="40">
        <f t="shared" si="147"/>
        <v>-1.9856891847851998</v>
      </c>
      <c r="I168" s="40">
        <f t="shared" si="148"/>
        <v>-0.2407483905645269</v>
      </c>
      <c r="L168" s="10" t="str">
        <f t="shared" ref="L168:Q168" si="181">L23</f>
        <v>53 Skilled construction and building trades</v>
      </c>
      <c r="M168" s="11">
        <f t="shared" si="181"/>
        <v>24.620123672663478</v>
      </c>
      <c r="N168" s="11">
        <f t="shared" si="181"/>
        <v>26.061338620293977</v>
      </c>
      <c r="O168" s="11">
        <f t="shared" si="181"/>
        <v>22.162806994111975</v>
      </c>
      <c r="P168" s="11">
        <f t="shared" si="181"/>
        <v>22.73940497194118</v>
      </c>
      <c r="Q168" s="11">
        <f t="shared" si="181"/>
        <v>21.248685643662419</v>
      </c>
      <c r="S168" s="40">
        <f t="shared" si="150"/>
        <v>-2.08101414468429</v>
      </c>
      <c r="T168" s="40">
        <f t="shared" si="151"/>
        <v>-0.28040932902477778</v>
      </c>
      <c r="W168" s="10" t="str">
        <f t="shared" ref="W168:AB168" si="182">W23</f>
        <v>53 Skilled construction and building trades</v>
      </c>
      <c r="X168" s="11">
        <f t="shared" si="182"/>
        <v>0.24336979460869282</v>
      </c>
      <c r="Y168" s="11">
        <f t="shared" si="182"/>
        <v>0.31570715461653864</v>
      </c>
      <c r="Z168" s="11">
        <f t="shared" si="182"/>
        <v>0.32823633248410822</v>
      </c>
      <c r="AA168" s="11">
        <f t="shared" si="182"/>
        <v>0.37688062270781991</v>
      </c>
      <c r="AB168" s="11">
        <f t="shared" si="182"/>
        <v>0.44370109094795829</v>
      </c>
      <c r="AD168" s="40">
        <f t="shared" si="153"/>
        <v>6.1656431805377832</v>
      </c>
      <c r="AE168" s="40">
        <f t="shared" si="154"/>
        <v>2.0297736082657725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15.966200932298714</v>
      </c>
      <c r="C169" s="11">
        <f t="shared" si="146"/>
        <v>13.919195726881519</v>
      </c>
      <c r="D169" s="11">
        <f t="shared" si="146"/>
        <v>13.498926778199188</v>
      </c>
      <c r="E169" s="11">
        <f t="shared" si="146"/>
        <v>12.99868523843389</v>
      </c>
      <c r="F169" s="11">
        <f t="shared" si="146"/>
        <v>12.52234535507983</v>
      </c>
      <c r="H169" s="40">
        <f t="shared" si="147"/>
        <v>-3.3015461072867791</v>
      </c>
      <c r="I169" s="40">
        <f t="shared" si="148"/>
        <v>-0.49938562017148858</v>
      </c>
      <c r="L169" s="10" t="str">
        <f t="shared" ref="L169:Q169" si="183">L24</f>
        <v>54 Textiles, printing and other skilled trades</v>
      </c>
      <c r="M169" s="11">
        <f t="shared" si="183"/>
        <v>9.8615641238384555</v>
      </c>
      <c r="N169" s="11">
        <f t="shared" si="183"/>
        <v>8.4956306929914298</v>
      </c>
      <c r="O169" s="11">
        <f t="shared" si="183"/>
        <v>7.745289911588543</v>
      </c>
      <c r="P169" s="11">
        <f t="shared" si="183"/>
        <v>7.437933151350129</v>
      </c>
      <c r="Q169" s="11">
        <f t="shared" si="183"/>
        <v>6.9536926859911574</v>
      </c>
      <c r="S169" s="40">
        <f t="shared" si="150"/>
        <v>-4.7163522175591837</v>
      </c>
      <c r="T169" s="40">
        <f t="shared" si="151"/>
        <v>-0.71617029073424154</v>
      </c>
      <c r="W169" s="10" t="str">
        <f t="shared" ref="W169:AB169" si="184">W24</f>
        <v>54 Textiles, printing and other skilled trades</v>
      </c>
      <c r="X169" s="11">
        <f t="shared" si="184"/>
        <v>6.1046368084602545</v>
      </c>
      <c r="Y169" s="11">
        <f t="shared" si="184"/>
        <v>5.4235650338900783</v>
      </c>
      <c r="Z169" s="11">
        <f t="shared" si="184"/>
        <v>5.7536368666106315</v>
      </c>
      <c r="AA169" s="11">
        <f t="shared" si="184"/>
        <v>5.5607520870837641</v>
      </c>
      <c r="AB169" s="11">
        <f t="shared" si="184"/>
        <v>5.5686526690886762</v>
      </c>
      <c r="AD169" s="40">
        <f t="shared" si="153"/>
        <v>-1.1773436569962548</v>
      </c>
      <c r="AE169" s="40">
        <f t="shared" si="154"/>
        <v>-0.21762298624354859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61.180652992749742</v>
      </c>
      <c r="C170" s="11">
        <f t="shared" si="146"/>
        <v>60.860490767209036</v>
      </c>
      <c r="D170" s="11">
        <f t="shared" si="146"/>
        <v>60.283350675350285</v>
      </c>
      <c r="E170" s="11">
        <f t="shared" si="146"/>
        <v>67.317787504564947</v>
      </c>
      <c r="F170" s="11">
        <f t="shared" si="146"/>
        <v>76.16735112451353</v>
      </c>
      <c r="H170" s="40">
        <f t="shared" si="147"/>
        <v>-0.29506491656213774</v>
      </c>
      <c r="I170" s="40">
        <f t="shared" si="148"/>
        <v>1.5713982973279306</v>
      </c>
      <c r="L170" s="10" t="str">
        <f t="shared" ref="L170:Q170" si="185">L25</f>
        <v>61 Caring personal service occupations</v>
      </c>
      <c r="M170" s="11">
        <f t="shared" si="185"/>
        <v>8.6702601265405335</v>
      </c>
      <c r="N170" s="11">
        <f t="shared" si="185"/>
        <v>8.885884731378999</v>
      </c>
      <c r="O170" s="11">
        <f t="shared" si="185"/>
        <v>8.2595451507810118</v>
      </c>
      <c r="P170" s="11">
        <f t="shared" si="185"/>
        <v>10.359516991419321</v>
      </c>
      <c r="Q170" s="11">
        <f t="shared" si="185"/>
        <v>12.317797136899197</v>
      </c>
      <c r="S170" s="40">
        <f t="shared" si="150"/>
        <v>-0.96589049859191478</v>
      </c>
      <c r="T170" s="40">
        <f t="shared" si="151"/>
        <v>2.7003194288090393</v>
      </c>
      <c r="W170" s="10" t="str">
        <f t="shared" ref="W170:AB170" si="186">W25</f>
        <v>61 Caring personal service occupations</v>
      </c>
      <c r="X170" s="11">
        <f t="shared" si="186"/>
        <v>52.510392866209159</v>
      </c>
      <c r="Y170" s="11">
        <f t="shared" si="186"/>
        <v>51.974606035830014</v>
      </c>
      <c r="Z170" s="11">
        <f t="shared" si="186"/>
        <v>52.023805524569283</v>
      </c>
      <c r="AA170" s="11">
        <f t="shared" si="186"/>
        <v>56.958270513145699</v>
      </c>
      <c r="AB170" s="11">
        <f t="shared" si="186"/>
        <v>63.849553987614271</v>
      </c>
      <c r="AD170" s="40">
        <f t="shared" si="153"/>
        <v>-0.18602070640776347</v>
      </c>
      <c r="AE170" s="40">
        <f t="shared" si="154"/>
        <v>1.3748870551575143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15.25742196249446</v>
      </c>
      <c r="C171" s="11">
        <f t="shared" si="146"/>
        <v>15.570996668098877</v>
      </c>
      <c r="D171" s="11">
        <f t="shared" si="146"/>
        <v>13.453816663897449</v>
      </c>
      <c r="E171" s="11">
        <f t="shared" si="146"/>
        <v>13.445760600996863</v>
      </c>
      <c r="F171" s="11">
        <f t="shared" si="146"/>
        <v>13.453436637289041</v>
      </c>
      <c r="H171" s="40">
        <f t="shared" si="147"/>
        <v>-2.4846756603082776</v>
      </c>
      <c r="I171" s="40">
        <f t="shared" si="148"/>
        <v>-1.8831415522502226E-4</v>
      </c>
      <c r="L171" s="10" t="str">
        <f t="shared" ref="L171:Q171" si="187">L26</f>
        <v>62 Leisure, travel and related personal service occupations</v>
      </c>
      <c r="M171" s="11">
        <f t="shared" si="187"/>
        <v>4.4907774059456056</v>
      </c>
      <c r="N171" s="11">
        <f t="shared" si="187"/>
        <v>4.7894385760379281</v>
      </c>
      <c r="O171" s="11">
        <f t="shared" si="187"/>
        <v>4.4270371248036584</v>
      </c>
      <c r="P171" s="11">
        <f t="shared" si="187"/>
        <v>4.433001006588861</v>
      </c>
      <c r="Q171" s="11">
        <f t="shared" si="187"/>
        <v>4.6538973776604813</v>
      </c>
      <c r="S171" s="40">
        <f t="shared" si="150"/>
        <v>-0.2854974525166698</v>
      </c>
      <c r="T171" s="40">
        <f t="shared" si="151"/>
        <v>0.33371876914811693</v>
      </c>
      <c r="W171" s="10" t="str">
        <f t="shared" ref="W171:AB171" si="188">W26</f>
        <v>62 Leisure, travel and related personal service occupations</v>
      </c>
      <c r="X171" s="11">
        <f t="shared" si="188"/>
        <v>10.766644556548854</v>
      </c>
      <c r="Y171" s="11">
        <f t="shared" si="188"/>
        <v>10.781558092060957</v>
      </c>
      <c r="Z171" s="11">
        <f t="shared" si="188"/>
        <v>9.0267795390937611</v>
      </c>
      <c r="AA171" s="11">
        <f t="shared" si="188"/>
        <v>9.0127595944079957</v>
      </c>
      <c r="AB171" s="11">
        <f t="shared" si="188"/>
        <v>8.7995392596285527</v>
      </c>
      <c r="AD171" s="40">
        <f t="shared" si="153"/>
        <v>-3.4637349749999991</v>
      </c>
      <c r="AE171" s="40">
        <f t="shared" si="154"/>
        <v>-0.16983095957632255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0.69279243589642947</v>
      </c>
      <c r="C172" s="11">
        <f t="shared" si="146"/>
        <v>0.58643594260820875</v>
      </c>
      <c r="D172" s="11">
        <f t="shared" si="146"/>
        <v>0.72569559015234819</v>
      </c>
      <c r="E172" s="11">
        <f t="shared" si="146"/>
        <v>0.57848137316846893</v>
      </c>
      <c r="F172" s="11">
        <f t="shared" si="146"/>
        <v>0.62721387506860038</v>
      </c>
      <c r="H172" s="40">
        <f t="shared" si="147"/>
        <v>0.93232311731761275</v>
      </c>
      <c r="I172" s="40">
        <f t="shared" si="148"/>
        <v>-0.9675754962736316</v>
      </c>
      <c r="L172" s="10" t="str">
        <f t="shared" ref="L172:Q172" si="189">L27</f>
        <v>63 Community and civil enforcement occupations</v>
      </c>
      <c r="M172" s="11">
        <f t="shared" si="189"/>
        <v>0.54785346871746754</v>
      </c>
      <c r="N172" s="11">
        <f t="shared" si="189"/>
        <v>0.41803629141500492</v>
      </c>
      <c r="O172" s="11">
        <f t="shared" si="189"/>
        <v>0.58085706425839589</v>
      </c>
      <c r="P172" s="11">
        <f t="shared" si="189"/>
        <v>0.391480224089921</v>
      </c>
      <c r="Q172" s="11">
        <f t="shared" si="189"/>
        <v>0.4454337866952095</v>
      </c>
      <c r="S172" s="40">
        <f t="shared" si="150"/>
        <v>1.1768075602910155</v>
      </c>
      <c r="T172" s="40">
        <f t="shared" si="151"/>
        <v>-1.7541399864634433</v>
      </c>
      <c r="W172" s="10" t="str">
        <f t="shared" ref="W172:AB172" si="190">W27</f>
        <v>63 Community and civil enforcement occupations</v>
      </c>
      <c r="X172" s="11">
        <f t="shared" si="190"/>
        <v>0.14493896717896196</v>
      </c>
      <c r="Y172" s="11">
        <f t="shared" si="190"/>
        <v>0.16839965119320449</v>
      </c>
      <c r="Z172" s="11">
        <f t="shared" si="190"/>
        <v>0.14483852589395257</v>
      </c>
      <c r="AA172" s="11">
        <f t="shared" si="190"/>
        <v>0.18700114907854792</v>
      </c>
      <c r="AB172" s="11">
        <f t="shared" si="190"/>
        <v>0.18178008837339085</v>
      </c>
      <c r="AD172" s="40">
        <f t="shared" si="153"/>
        <v>-1.3863647641187971E-2</v>
      </c>
      <c r="AE172" s="40">
        <f t="shared" si="154"/>
        <v>1.526047944532638</v>
      </c>
    </row>
    <row r="173" spans="1:31" x14ac:dyDescent="0.2">
      <c r="A173" s="10" t="str">
        <f t="shared" si="142"/>
        <v>71 Sales occupations</v>
      </c>
      <c r="B173" s="11">
        <f t="shared" si="142"/>
        <v>56.151990816308896</v>
      </c>
      <c r="C173" s="11">
        <f t="shared" si="146"/>
        <v>57.558297695890587</v>
      </c>
      <c r="D173" s="11">
        <f t="shared" si="146"/>
        <v>54.880467596171393</v>
      </c>
      <c r="E173" s="11">
        <f t="shared" si="146"/>
        <v>51.529364723821452</v>
      </c>
      <c r="F173" s="11">
        <f t="shared" si="146"/>
        <v>49.008747733509317</v>
      </c>
      <c r="H173" s="40">
        <f t="shared" si="147"/>
        <v>-0.4570449991449288</v>
      </c>
      <c r="I173" s="40">
        <f t="shared" si="148"/>
        <v>-0.75155291989672524</v>
      </c>
      <c r="L173" s="10" t="str">
        <f t="shared" ref="L173:Q173" si="191">L28</f>
        <v>71 Sales occupations</v>
      </c>
      <c r="M173" s="11">
        <f t="shared" si="191"/>
        <v>20.48712516135911</v>
      </c>
      <c r="N173" s="11">
        <f t="shared" si="191"/>
        <v>21.148877574534236</v>
      </c>
      <c r="O173" s="11">
        <f t="shared" si="191"/>
        <v>20.093942597708551</v>
      </c>
      <c r="P173" s="11">
        <f t="shared" si="191"/>
        <v>18.885698995221162</v>
      </c>
      <c r="Q173" s="11">
        <f t="shared" si="191"/>
        <v>18.201380321551998</v>
      </c>
      <c r="S173" s="40">
        <f t="shared" si="150"/>
        <v>-0.38681476854943719</v>
      </c>
      <c r="T173" s="40">
        <f t="shared" si="151"/>
        <v>-0.65730340336759285</v>
      </c>
      <c r="W173" s="10" t="str">
        <f t="shared" ref="W173:AB173" si="192">W28</f>
        <v>71 Sales occupations</v>
      </c>
      <c r="X173" s="11">
        <f t="shared" si="192"/>
        <v>35.664865654949779</v>
      </c>
      <c r="Y173" s="11">
        <f t="shared" si="192"/>
        <v>36.409420121356384</v>
      </c>
      <c r="Z173" s="11">
        <f t="shared" si="192"/>
        <v>34.786524998462831</v>
      </c>
      <c r="AA173" s="11">
        <f t="shared" si="192"/>
        <v>32.643665728600347</v>
      </c>
      <c r="AB173" s="11">
        <f t="shared" si="192"/>
        <v>30.807367411957319</v>
      </c>
      <c r="AD173" s="40">
        <f t="shared" si="153"/>
        <v>-0.49747745674311172</v>
      </c>
      <c r="AE173" s="40">
        <f t="shared" si="154"/>
        <v>-0.80657119101614771</v>
      </c>
    </row>
    <row r="174" spans="1:31" x14ac:dyDescent="0.2">
      <c r="A174" s="10" t="str">
        <f t="shared" si="142"/>
        <v>72 Customer service occupations</v>
      </c>
      <c r="B174" s="11">
        <f t="shared" si="142"/>
        <v>12.520203037503125</v>
      </c>
      <c r="C174" s="11">
        <f t="shared" si="146"/>
        <v>13.720362971625701</v>
      </c>
      <c r="D174" s="11">
        <f t="shared" si="146"/>
        <v>13.719080612365623</v>
      </c>
      <c r="E174" s="11">
        <f t="shared" si="146"/>
        <v>17.811299424576191</v>
      </c>
      <c r="F174" s="11">
        <f t="shared" si="146"/>
        <v>20.769803551568625</v>
      </c>
      <c r="H174" s="40">
        <f t="shared" si="147"/>
        <v>1.8457069759878042</v>
      </c>
      <c r="I174" s="40">
        <f t="shared" si="148"/>
        <v>2.8033243643690087</v>
      </c>
      <c r="L174" s="10" t="str">
        <f t="shared" ref="L174:Q174" si="193">L29</f>
        <v>72 Customer service occupations</v>
      </c>
      <c r="M174" s="11">
        <f t="shared" si="193"/>
        <v>5.5649398305456845</v>
      </c>
      <c r="N174" s="11">
        <f t="shared" si="193"/>
        <v>5.3311397201451181</v>
      </c>
      <c r="O174" s="11">
        <f t="shared" si="193"/>
        <v>5.8753502766728376</v>
      </c>
      <c r="P174" s="11">
        <f t="shared" si="193"/>
        <v>8.2190425417004924</v>
      </c>
      <c r="Q174" s="11">
        <f t="shared" si="193"/>
        <v>9.9375035269503549</v>
      </c>
      <c r="S174" s="40">
        <f t="shared" si="150"/>
        <v>1.0915040560490752</v>
      </c>
      <c r="T174" s="40">
        <f t="shared" si="151"/>
        <v>3.56576929257304</v>
      </c>
      <c r="W174" s="10" t="str">
        <f t="shared" ref="W174:AB174" si="194">W29</f>
        <v>72 Customer service occupations</v>
      </c>
      <c r="X174" s="11">
        <f t="shared" si="194"/>
        <v>6.9552632069574383</v>
      </c>
      <c r="Y174" s="11">
        <f t="shared" si="194"/>
        <v>8.3892232514805727</v>
      </c>
      <c r="Z174" s="11">
        <f t="shared" si="194"/>
        <v>7.8437303356927606</v>
      </c>
      <c r="AA174" s="11">
        <f t="shared" si="194"/>
        <v>9.5922568828756969</v>
      </c>
      <c r="AB174" s="11">
        <f t="shared" si="194"/>
        <v>10.832300024618268</v>
      </c>
      <c r="AD174" s="40">
        <f t="shared" si="153"/>
        <v>2.4334539586214232</v>
      </c>
      <c r="AE174" s="40">
        <f>IF(AB$151-Z$151 &lt;&gt; 0,(EXP(LN(AB174/Z174)/(AB$151-Z$151))-1)*100,0)</f>
        <v>2.1754443431218462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22.368935249298925</v>
      </c>
      <c r="C175" s="11">
        <f t="shared" si="146"/>
        <v>21.725437754951749</v>
      </c>
      <c r="D175" s="11">
        <f t="shared" si="146"/>
        <v>18.661432399910886</v>
      </c>
      <c r="E175" s="11">
        <f t="shared" si="146"/>
        <v>21.286686839842645</v>
      </c>
      <c r="F175" s="11">
        <f t="shared" si="146"/>
        <v>19.584572019401847</v>
      </c>
      <c r="H175" s="40">
        <f t="shared" si="147"/>
        <v>-3.559393547418499</v>
      </c>
      <c r="I175" s="40">
        <f t="shared" si="148"/>
        <v>0.3224063402582189</v>
      </c>
      <c r="L175" s="10" t="str">
        <f t="shared" ref="L175:Q175" si="195">L30</f>
        <v>81 Process, plant and machine operatives</v>
      </c>
      <c r="M175" s="11">
        <f t="shared" si="195"/>
        <v>16.97439877467561</v>
      </c>
      <c r="N175" s="11">
        <f t="shared" si="195"/>
        <v>16.140693930444627</v>
      </c>
      <c r="O175" s="11">
        <f t="shared" si="195"/>
        <v>13.92907224129371</v>
      </c>
      <c r="P175" s="11">
        <f t="shared" si="195"/>
        <v>15.806156370172754</v>
      </c>
      <c r="Q175" s="11">
        <f t="shared" si="195"/>
        <v>14.686773268519261</v>
      </c>
      <c r="S175" s="40">
        <f t="shared" si="150"/>
        <v>-3.8773892463384474</v>
      </c>
      <c r="T175" s="40">
        <f t="shared" si="151"/>
        <v>0.35375174311456092</v>
      </c>
      <c r="W175" s="10" t="str">
        <f t="shared" ref="W175:AB175" si="196">W30</f>
        <v>81 Process, plant and machine operatives</v>
      </c>
      <c r="X175" s="11">
        <f t="shared" si="196"/>
        <v>5.394536474623302</v>
      </c>
      <c r="Y175" s="11">
        <f t="shared" si="196"/>
        <v>5.5847438245071155</v>
      </c>
      <c r="Z175" s="11">
        <f t="shared" si="196"/>
        <v>4.7323601586172153</v>
      </c>
      <c r="AA175" s="11">
        <f t="shared" si="196"/>
        <v>5.4805304696699011</v>
      </c>
      <c r="AB175" s="11">
        <f t="shared" si="196"/>
        <v>4.8977987508825951</v>
      </c>
      <c r="AD175" s="40">
        <f t="shared" si="153"/>
        <v>-2.5852475793895269</v>
      </c>
      <c r="AE175" s="40">
        <f t="shared" si="154"/>
        <v>0.22934135360326291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27.649679745855039</v>
      </c>
      <c r="C176" s="11">
        <f t="shared" si="146"/>
        <v>32.702309872844317</v>
      </c>
      <c r="D176" s="11">
        <f t="shared" si="146"/>
        <v>29.272538160941753</v>
      </c>
      <c r="E176" s="11">
        <f t="shared" si="146"/>
        <v>30.872423565803697</v>
      </c>
      <c r="F176" s="11">
        <f t="shared" si="146"/>
        <v>31.025615686662817</v>
      </c>
      <c r="H176" s="40">
        <f t="shared" si="147"/>
        <v>1.1472442823286411</v>
      </c>
      <c r="I176" s="40">
        <f t="shared" si="148"/>
        <v>0.38850850102232215</v>
      </c>
      <c r="L176" s="10" t="str">
        <f t="shared" ref="L176:Q176" si="197">L31</f>
        <v>82 Transport and mobile machine drivers and operatives</v>
      </c>
      <c r="M176" s="11">
        <f t="shared" si="197"/>
        <v>26.534308411499516</v>
      </c>
      <c r="N176" s="11">
        <f t="shared" si="197"/>
        <v>31.614161010581878</v>
      </c>
      <c r="O176" s="11">
        <f t="shared" si="197"/>
        <v>28.225854712342663</v>
      </c>
      <c r="P176" s="11">
        <f t="shared" si="197"/>
        <v>29.303115983845046</v>
      </c>
      <c r="Q176" s="11">
        <f t="shared" si="197"/>
        <v>29.192212890325422</v>
      </c>
      <c r="S176" s="40">
        <f t="shared" si="150"/>
        <v>1.2436667878873653</v>
      </c>
      <c r="T176" s="40">
        <f t="shared" si="151"/>
        <v>0.22467602042643975</v>
      </c>
      <c r="W176" s="10" t="str">
        <f t="shared" ref="W176:AB176" si="198">W31</f>
        <v>82 Transport and mobile machine drivers and operatives</v>
      </c>
      <c r="X176" s="11">
        <f t="shared" si="198"/>
        <v>1.1153713343555147</v>
      </c>
      <c r="Y176" s="11">
        <f t="shared" si="198"/>
        <v>1.088148862262444</v>
      </c>
      <c r="Z176" s="11">
        <f t="shared" si="198"/>
        <v>1.0466834485990615</v>
      </c>
      <c r="AA176" s="11">
        <f t="shared" si="198"/>
        <v>1.5693075819586257</v>
      </c>
      <c r="AB176" s="11">
        <f t="shared" si="198"/>
        <v>1.8334027963374315</v>
      </c>
      <c r="AD176" s="40">
        <f t="shared" si="153"/>
        <v>-1.2631709676097613</v>
      </c>
      <c r="AE176" s="40">
        <f t="shared" si="154"/>
        <v>3.8076840848813243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13.250448991049701</v>
      </c>
      <c r="C177" s="11">
        <f t="shared" si="146"/>
        <v>12.518043468824244</v>
      </c>
      <c r="D177" s="11">
        <f t="shared" si="146"/>
        <v>10.521661089325116</v>
      </c>
      <c r="E177" s="11">
        <f t="shared" si="146"/>
        <v>8.7379083909976174</v>
      </c>
      <c r="F177" s="11">
        <f t="shared" si="146"/>
        <v>8.202468787624202</v>
      </c>
      <c r="H177" s="40">
        <f t="shared" si="147"/>
        <v>-4.5071746912844324</v>
      </c>
      <c r="I177" s="40">
        <f t="shared" si="148"/>
        <v>-1.6463039057878048</v>
      </c>
      <c r="L177" s="10" t="str">
        <f t="shared" ref="L177:Q178" si="199">L32</f>
        <v>91 Elementary trades and related occupations</v>
      </c>
      <c r="M177" s="11">
        <f t="shared" si="199"/>
        <v>9.9651375679963596</v>
      </c>
      <c r="N177" s="11">
        <f t="shared" si="199"/>
        <v>9.4160571662797015</v>
      </c>
      <c r="O177" s="11">
        <f t="shared" si="199"/>
        <v>8.1460127323209353</v>
      </c>
      <c r="P177" s="11">
        <f t="shared" si="199"/>
        <v>6.7400377732432855</v>
      </c>
      <c r="Q177" s="11">
        <f t="shared" si="199"/>
        <v>6.2959270315583913</v>
      </c>
      <c r="S177" s="40">
        <f t="shared" si="150"/>
        <v>-3.951108460152164</v>
      </c>
      <c r="T177" s="40">
        <f t="shared" si="151"/>
        <v>-1.7028393107070605</v>
      </c>
      <c r="W177" s="10" t="str">
        <f t="shared" ref="W177:AB178" si="200">W32</f>
        <v>91 Elementary trades and related occupations</v>
      </c>
      <c r="X177" s="11">
        <f t="shared" si="200"/>
        <v>3.2853114230533285</v>
      </c>
      <c r="Y177" s="11">
        <f t="shared" si="200"/>
        <v>3.1019863025445193</v>
      </c>
      <c r="Z177" s="11">
        <f t="shared" si="200"/>
        <v>2.3756483570041853</v>
      </c>
      <c r="AA177" s="11">
        <f t="shared" si="200"/>
        <v>1.9978706177543453</v>
      </c>
      <c r="AB177" s="11">
        <f t="shared" si="200"/>
        <v>1.906541756065818</v>
      </c>
      <c r="AD177" s="40">
        <f t="shared" si="153"/>
        <v>-6.2780917398787883</v>
      </c>
      <c r="AE177" s="40">
        <f t="shared" si="154"/>
        <v>-1.4558281061218481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67.927816208634354</v>
      </c>
      <c r="C178" s="11">
        <f t="shared" si="146"/>
        <v>68.032360397758609</v>
      </c>
      <c r="D178" s="11">
        <f t="shared" si="146"/>
        <v>60.703682933435729</v>
      </c>
      <c r="E178" s="11">
        <f t="shared" si="146"/>
        <v>62.65868243200206</v>
      </c>
      <c r="F178" s="11">
        <f t="shared" si="146"/>
        <v>60.289296576796353</v>
      </c>
      <c r="H178" s="40">
        <f>IF(D$151-B$151 &lt;&gt; 0,(EXP(LN(D178/B178)/(D$151-B$151))-1)*100,0)</f>
        <v>-2.2237273073507424</v>
      </c>
      <c r="I178" s="40">
        <f t="shared" ref="I178" si="201">IF(F$151-D$151 &lt;&gt; 0,(EXP(LN(F178/D178)/(F$151-D$151))-1)*100,0)</f>
        <v>-4.5654811524464822E-2</v>
      </c>
      <c r="L178" s="10" t="str">
        <f t="shared" si="199"/>
        <v>92 Elementary administration and service occupations</v>
      </c>
      <c r="M178" s="11">
        <f t="shared" si="199"/>
        <v>34.093260193302456</v>
      </c>
      <c r="N178" s="11">
        <f t="shared" si="199"/>
        <v>33.926171577331544</v>
      </c>
      <c r="O178" s="11">
        <f t="shared" si="199"/>
        <v>30.417146269710162</v>
      </c>
      <c r="P178" s="11">
        <f t="shared" si="199"/>
        <v>32.598673540170552</v>
      </c>
      <c r="Q178" s="11">
        <f t="shared" si="199"/>
        <v>31.069840197652546</v>
      </c>
      <c r="S178" s="40">
        <f t="shared" ref="S178" si="202">IF(O$151-M$151 &lt;&gt; 0,(EXP(LN(O178/M178)/(O$151-M$151))-1)*100,0)</f>
        <v>-2.2560272631308997</v>
      </c>
      <c r="T178" s="40">
        <f t="shared" ref="T178" si="203">IF(Q$151-O$151 &lt;&gt; 0,(EXP(LN(Q178/O178)/(Q$151-O$151))-1)*100,0)</f>
        <v>0.1416409404913832</v>
      </c>
      <c r="W178" s="10" t="str">
        <f t="shared" si="200"/>
        <v>92 Elementary administration and service occupations</v>
      </c>
      <c r="X178" s="11">
        <f t="shared" si="200"/>
        <v>33.834556015332012</v>
      </c>
      <c r="Y178" s="11">
        <f t="shared" si="200"/>
        <v>34.106188820427015</v>
      </c>
      <c r="Z178" s="11">
        <f t="shared" si="200"/>
        <v>30.286536663725663</v>
      </c>
      <c r="AA178" s="11">
        <f t="shared" si="200"/>
        <v>30.060008891831544</v>
      </c>
      <c r="AB178" s="11">
        <f t="shared" si="200"/>
        <v>29.219456379143818</v>
      </c>
      <c r="AD178" s="40">
        <f t="shared" ref="AD178" si="204">IF(Z$151-X$151 &lt;&gt; 0,(EXP(LN(Z178/X178)/(Z$151-X$151))-1)*100,0)</f>
        <v>-2.1912234952418341</v>
      </c>
      <c r="AE178" s="40">
        <f t="shared" ref="AE178" si="205">IF(AB$151-Z$151 &lt;&gt; 0,(EXP(LN(AB178/Z178)/(AB$151-Z$151))-1)*100,0)</f>
        <v>-0.23883751159279321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707.00700000000029</v>
      </c>
      <c r="C180" s="34">
        <f t="shared" si="206"/>
        <v>738.29900000000009</v>
      </c>
      <c r="D180" s="34">
        <f t="shared" si="206"/>
        <v>722.01099999999951</v>
      </c>
      <c r="E180" s="34">
        <f t="shared" si="206"/>
        <v>741.00699999999995</v>
      </c>
      <c r="F180" s="34">
        <f t="shared" si="206"/>
        <v>772.74899999999991</v>
      </c>
      <c r="H180" s="43">
        <f>IF(D$151-B$151 &lt;&gt; 0,(EXP(LN(D180/B180)/(D$151-B$151))-1)*100,0)</f>
        <v>0.42087936780841328</v>
      </c>
      <c r="I180" s="43">
        <f t="shared" si="148"/>
        <v>0.45378592205260748</v>
      </c>
      <c r="L180" s="231" t="str">
        <f t="shared" ref="L180:Q180" si="207">L35</f>
        <v>All occupations</v>
      </c>
      <c r="M180" s="34">
        <f t="shared" si="207"/>
        <v>370.91261595299443</v>
      </c>
      <c r="N180" s="34">
        <f t="shared" si="207"/>
        <v>389.29666285783378</v>
      </c>
      <c r="O180" s="34">
        <f t="shared" si="207"/>
        <v>375.12685986545205</v>
      </c>
      <c r="P180" s="34">
        <f t="shared" si="207"/>
        <v>380.58363657208713</v>
      </c>
      <c r="Q180" s="34">
        <f t="shared" si="207"/>
        <v>390.75344291251901</v>
      </c>
      <c r="S180" s="43">
        <f t="shared" ref="S180" si="208">IF(O$151-M$151 &lt;&gt; 0,(EXP(LN(O180/M180)/(O$151-M$151))-1)*100,0)</f>
        <v>0.22621073904121047</v>
      </c>
      <c r="T180" s="43">
        <f t="shared" ref="T180" si="209">IF(Q$151-O$151 &lt;&gt; 0,(EXP(LN(Q180/O180)/(Q$151-O$151))-1)*100,0)</f>
        <v>0.27245394005286361</v>
      </c>
      <c r="W180" s="231" t="str">
        <f t="shared" ref="W180:AB180" si="210">W35</f>
        <v>All occupations</v>
      </c>
      <c r="X180" s="34">
        <f t="shared" si="210"/>
        <v>336.0943840470058</v>
      </c>
      <c r="Y180" s="34">
        <f t="shared" si="210"/>
        <v>349.00233714216671</v>
      </c>
      <c r="Z180" s="34">
        <f t="shared" si="210"/>
        <v>346.88414013454769</v>
      </c>
      <c r="AA180" s="34">
        <f t="shared" si="210"/>
        <v>360.42336342791305</v>
      </c>
      <c r="AB180" s="34">
        <f t="shared" si="210"/>
        <v>381.99555708748085</v>
      </c>
      <c r="AD180" s="43">
        <f t="shared" ref="AD180" si="211">IF(Z$151-X$151 &lt;&gt; 0,(EXP(LN(Z180/X180)/(Z$151-X$151))-1)*100,0)</f>
        <v>0.63397735631158803</v>
      </c>
      <c r="AE180" s="43">
        <f t="shared" ref="AE180" si="212">IF(AB$151-Z$151 &lt;&gt; 0,(EXP(LN(AB180/Z180)/(AB$151-Z$151))-1)*100,0)</f>
        <v>0.64485793843045425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Lancashire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58.08125341153756</v>
      </c>
      <c r="C7" s="31">
        <f>'Occ T1'!C8</f>
        <v>64.574335610530525</v>
      </c>
      <c r="D7" s="31">
        <f>'Occ T1'!D8</f>
        <v>66.683240949000847</v>
      </c>
      <c r="E7" s="31">
        <f>'Occ T1'!E8</f>
        <v>68.337197622038474</v>
      </c>
      <c r="F7" s="31">
        <f>'Occ T1'!F8</f>
        <v>76.897769407845971</v>
      </c>
      <c r="H7" s="31">
        <f>C7-B7</f>
        <v>6.4930821989929655</v>
      </c>
      <c r="I7" s="31">
        <f>D7-C7</f>
        <v>2.108905338470322</v>
      </c>
      <c r="J7" s="31">
        <f>E7-D7</f>
        <v>1.6539566730376265</v>
      </c>
      <c r="K7" s="31">
        <f>F7-E7</f>
        <v>8.5605717858074968</v>
      </c>
      <c r="L7" s="31">
        <f>F7-D7</f>
        <v>10.214528458845123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37.777511788277842</v>
      </c>
      <c r="C8" s="32">
        <f>'Occ T2'!C8</f>
        <v>44.025420086186067</v>
      </c>
      <c r="D8" s="32">
        <f>'Occ T2'!D8</f>
        <v>45.006138670024988</v>
      </c>
      <c r="E8" s="32">
        <f>'Occ T2'!E8</f>
        <v>41.790911740828413</v>
      </c>
      <c r="F8" s="32">
        <f>'Occ T2'!F8</f>
        <v>45.926757710184496</v>
      </c>
      <c r="H8" s="31">
        <f t="shared" ref="H8:H9" si="0">C8-B8</f>
        <v>6.247908297908225</v>
      </c>
      <c r="I8" s="31">
        <f t="shared" ref="I8:I9" si="1">D8-C8</f>
        <v>0.98071858383892163</v>
      </c>
      <c r="J8" s="31">
        <f t="shared" ref="J8:J9" si="2">E8-D8</f>
        <v>-3.2152269291965752</v>
      </c>
      <c r="K8" s="31">
        <f t="shared" ref="K8:K9" si="3">F8-E8</f>
        <v>4.1358459693560832</v>
      </c>
      <c r="L8" s="31">
        <f t="shared" ref="L8:L49" si="4">F8-D8</f>
        <v>0.92061904015950802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20.303741623259715</v>
      </c>
      <c r="C9" s="32">
        <f>'Occ T2'!C9</f>
        <v>20.548915524344459</v>
      </c>
      <c r="D9" s="32">
        <f>'Occ T2'!D9</f>
        <v>21.677102278975863</v>
      </c>
      <c r="E9" s="32">
        <f>'Occ T2'!E9</f>
        <v>26.546285881210068</v>
      </c>
      <c r="F9" s="32">
        <f>'Occ T2'!F9</f>
        <v>30.971011697661478</v>
      </c>
      <c r="H9" s="31">
        <f t="shared" si="0"/>
        <v>0.24517390108474402</v>
      </c>
      <c r="I9" s="31">
        <f t="shared" si="1"/>
        <v>1.1281867546314039</v>
      </c>
      <c r="J9" s="31">
        <f t="shared" si="2"/>
        <v>4.8691836022342052</v>
      </c>
      <c r="K9" s="31">
        <f t="shared" si="3"/>
        <v>4.4247258164514101</v>
      </c>
      <c r="L9" s="31">
        <f t="shared" si="4"/>
        <v>9.2939094186856153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133.40751073614544</v>
      </c>
      <c r="C11" s="31">
        <f>'Occ T1'!C9</f>
        <v>146.19791604639181</v>
      </c>
      <c r="D11" s="31">
        <f>'Occ T1'!D9</f>
        <v>153.44291842837654</v>
      </c>
      <c r="E11" s="31">
        <f>'Occ T1'!E9</f>
        <v>166.56641006360806</v>
      </c>
      <c r="F11" s="31">
        <f>'Occ T1'!F9</f>
        <v>187.50867690586227</v>
      </c>
      <c r="H11" s="31">
        <f>C11-B11</f>
        <v>12.790405310246371</v>
      </c>
      <c r="I11" s="31">
        <f t="shared" ref="I11:I49" si="5">D11-C11</f>
        <v>7.2450023819847331</v>
      </c>
      <c r="J11" s="31">
        <f>E11-D11</f>
        <v>13.123491635231517</v>
      </c>
      <c r="K11" s="31">
        <f>F11-E11</f>
        <v>20.942266842254213</v>
      </c>
      <c r="L11" s="31">
        <f t="shared" si="4"/>
        <v>34.06575847748573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35.035856689125062</v>
      </c>
      <c r="C12" s="10">
        <f>'Occ T2'!C10</f>
        <v>38.696770508103064</v>
      </c>
      <c r="D12" s="10">
        <f>'Occ T2'!D10</f>
        <v>39.884063073013927</v>
      </c>
      <c r="E12" s="10">
        <f>'Occ T2'!E10</f>
        <v>41.63068642270126</v>
      </c>
      <c r="F12" s="10">
        <f>'Occ T2'!F10</f>
        <v>45.891451378666247</v>
      </c>
      <c r="H12" s="11">
        <f t="shared" ref="H12:K14" si="6">C12-B12</f>
        <v>3.6609138189780026</v>
      </c>
      <c r="I12" s="31">
        <f t="shared" si="5"/>
        <v>1.1872925649108623</v>
      </c>
      <c r="J12" s="11">
        <f t="shared" si="6"/>
        <v>1.7466233496873329</v>
      </c>
      <c r="K12" s="11">
        <f t="shared" si="6"/>
        <v>4.2607649559649872</v>
      </c>
      <c r="L12" s="31">
        <f t="shared" si="4"/>
        <v>6.0073883056523201</v>
      </c>
    </row>
    <row r="13" spans="1:12" x14ac:dyDescent="0.2">
      <c r="A13" s="10" t="str">
        <f>'Occ T2'!A11</f>
        <v>22 Health professionals</v>
      </c>
      <c r="B13" s="10">
        <f>'Occ T2'!B11</f>
        <v>30.969309810118482</v>
      </c>
      <c r="C13" s="10">
        <f>'Occ T2'!C11</f>
        <v>34.510207840211621</v>
      </c>
      <c r="D13" s="10">
        <f>'Occ T2'!D11</f>
        <v>34.976585544895286</v>
      </c>
      <c r="E13" s="10">
        <f>'Occ T2'!E11</f>
        <v>38.279988085031007</v>
      </c>
      <c r="F13" s="10">
        <f>'Occ T2'!F11</f>
        <v>43.213083769793819</v>
      </c>
      <c r="H13" s="11">
        <f t="shared" si="6"/>
        <v>3.540898030093139</v>
      </c>
      <c r="I13" s="31">
        <f t="shared" si="5"/>
        <v>0.46637770468366568</v>
      </c>
      <c r="J13" s="11">
        <f t="shared" si="6"/>
        <v>3.3034025401357212</v>
      </c>
      <c r="K13" s="11">
        <f t="shared" si="6"/>
        <v>4.9330956847628116</v>
      </c>
      <c r="L13" s="31">
        <f t="shared" si="4"/>
        <v>8.2364982248985328</v>
      </c>
    </row>
    <row r="14" spans="1:12" x14ac:dyDescent="0.2">
      <c r="A14" s="10" t="str">
        <f>'Occ T2'!A12</f>
        <v>23 Teaching and other educational professionals</v>
      </c>
      <c r="B14" s="10">
        <f>'Occ T2'!B12</f>
        <v>36.303133527291415</v>
      </c>
      <c r="C14" s="10">
        <f>'Occ T2'!C12</f>
        <v>37.398546866713396</v>
      </c>
      <c r="D14" s="10">
        <f>'Occ T2'!D12</f>
        <v>39.634053035345296</v>
      </c>
      <c r="E14" s="10">
        <f>'Occ T2'!E12</f>
        <v>43.221195182760262</v>
      </c>
      <c r="F14" s="10">
        <f>'Occ T2'!F12</f>
        <v>49.114224773960522</v>
      </c>
      <c r="H14" s="11">
        <f t="shared" si="6"/>
        <v>1.0954133394219809</v>
      </c>
      <c r="I14" s="31">
        <f t="shared" si="5"/>
        <v>2.2355061686319004</v>
      </c>
      <c r="J14" s="11">
        <f t="shared" si="6"/>
        <v>3.5871421474149656</v>
      </c>
      <c r="K14" s="11">
        <f t="shared" si="6"/>
        <v>5.8930295912002606</v>
      </c>
      <c r="L14" s="31">
        <f t="shared" si="4"/>
        <v>9.4801717386152262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31.099210709610485</v>
      </c>
      <c r="C15" s="10">
        <f>'Occ T2'!C13</f>
        <v>35.592390831363716</v>
      </c>
      <c r="D15" s="10">
        <f>'Occ T2'!D13</f>
        <v>38.948216775122042</v>
      </c>
      <c r="E15" s="10">
        <f>'Occ T2'!E13</f>
        <v>43.434540373115546</v>
      </c>
      <c r="F15" s="10">
        <f>'Occ T2'!F13</f>
        <v>49.289916983441699</v>
      </c>
      <c r="H15" s="11">
        <f t="shared" ref="H15" si="7">C15-B15</f>
        <v>4.4931801217532303</v>
      </c>
      <c r="I15" s="31">
        <f t="shared" si="5"/>
        <v>3.355825943758326</v>
      </c>
      <c r="J15" s="11">
        <f t="shared" ref="J15" si="8">E15-D15</f>
        <v>4.4863235979935041</v>
      </c>
      <c r="K15" s="11">
        <f t="shared" ref="K15" si="9">F15-E15</f>
        <v>5.8553766103261538</v>
      </c>
      <c r="L15" s="31">
        <f t="shared" si="4"/>
        <v>10.341700208319658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75.654279597078443</v>
      </c>
      <c r="C17" s="31">
        <f>'Occ T1'!C10</f>
        <v>82.089486162341046</v>
      </c>
      <c r="D17" s="31">
        <f>'Occ T1'!D10</f>
        <v>84.778008948421288</v>
      </c>
      <c r="E17" s="31">
        <f>'Occ T1'!E10</f>
        <v>82.276688040643393</v>
      </c>
      <c r="F17" s="31">
        <f>'Occ T1'!F10</f>
        <v>89.13815736813558</v>
      </c>
      <c r="H17" s="31">
        <f t="shared" ref="H17:K21" si="10">C17-B17</f>
        <v>6.4352065652626038</v>
      </c>
      <c r="I17" s="31">
        <f t="shared" si="5"/>
        <v>2.6885227860802416</v>
      </c>
      <c r="J17" s="31">
        <f t="shared" si="10"/>
        <v>-2.5013209077778953</v>
      </c>
      <c r="K17" s="31">
        <f t="shared" si="10"/>
        <v>6.8614693274921876</v>
      </c>
      <c r="L17" s="31">
        <f t="shared" si="4"/>
        <v>4.3601484197142923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12.108665110477475</v>
      </c>
      <c r="C18" s="10">
        <f>'Occ T2'!C14</f>
        <v>13.864104282817944</v>
      </c>
      <c r="D18" s="10">
        <f>'Occ T2'!D14</f>
        <v>14.985668020147742</v>
      </c>
      <c r="E18" s="10">
        <f>'Occ T2'!E14</f>
        <v>12.980203702159496</v>
      </c>
      <c r="F18" s="10">
        <f>'Occ T2'!F14</f>
        <v>13.705747273213634</v>
      </c>
      <c r="H18" s="11">
        <f t="shared" si="10"/>
        <v>1.7554391723404699</v>
      </c>
      <c r="I18" s="31">
        <f t="shared" si="5"/>
        <v>1.1215637373297973</v>
      </c>
      <c r="J18" s="11">
        <f t="shared" si="10"/>
        <v>-2.0054643179882454</v>
      </c>
      <c r="K18" s="11">
        <f t="shared" si="10"/>
        <v>0.72554357105413736</v>
      </c>
      <c r="L18" s="31">
        <f t="shared" si="4"/>
        <v>-1.2799207469341081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14.113408297183124</v>
      </c>
      <c r="C19" s="10">
        <f>'Occ T2'!C15</f>
        <v>15.443945626090038</v>
      </c>
      <c r="D19" s="10">
        <f>'Occ T2'!D15</f>
        <v>16.0328126807822</v>
      </c>
      <c r="E19" s="10">
        <f>'Occ T2'!E15</f>
        <v>16.709462008768519</v>
      </c>
      <c r="F19" s="10">
        <f>'Occ T2'!F15</f>
        <v>19.071667082340007</v>
      </c>
      <c r="H19" s="11">
        <f t="shared" si="10"/>
        <v>1.3305373289069138</v>
      </c>
      <c r="I19" s="31">
        <f t="shared" si="5"/>
        <v>0.58886705469216238</v>
      </c>
      <c r="J19" s="11">
        <f t="shared" si="10"/>
        <v>0.67664932798631838</v>
      </c>
      <c r="K19" s="11">
        <f t="shared" si="10"/>
        <v>2.3622050735714879</v>
      </c>
      <c r="L19" s="31">
        <f t="shared" si="4"/>
        <v>3.0388544015578063</v>
      </c>
    </row>
    <row r="20" spans="1:12" x14ac:dyDescent="0.2">
      <c r="A20" s="10" t="str">
        <f>'Occ T2'!A16</f>
        <v>33 Protective service occupations</v>
      </c>
      <c r="B20" s="10">
        <f>'Occ T2'!B16</f>
        <v>7.2068260586768806</v>
      </c>
      <c r="C20" s="10">
        <f>'Occ T2'!C16</f>
        <v>7.149224239095286</v>
      </c>
      <c r="D20" s="10">
        <f>'Occ T2'!D16</f>
        <v>7.3592215092718964</v>
      </c>
      <c r="E20" s="10">
        <f>'Occ T2'!E16</f>
        <v>8.3854466053520333</v>
      </c>
      <c r="F20" s="10">
        <f>'Occ T2'!F16</f>
        <v>9.448889485247193</v>
      </c>
      <c r="H20" s="11">
        <f t="shared" si="10"/>
        <v>-5.7601819581594604E-2</v>
      </c>
      <c r="I20" s="31">
        <f t="shared" si="5"/>
        <v>0.20999727017661041</v>
      </c>
      <c r="J20" s="11">
        <f t="shared" si="10"/>
        <v>1.0262250960801369</v>
      </c>
      <c r="K20" s="11">
        <f t="shared" si="10"/>
        <v>1.0634428798951596</v>
      </c>
      <c r="L20" s="31">
        <f t="shared" si="4"/>
        <v>2.0896679759752965</v>
      </c>
    </row>
    <row r="21" spans="1:12" x14ac:dyDescent="0.2">
      <c r="A21" s="10" t="str">
        <f>'Occ T2'!A17</f>
        <v>34 Culture, media and sports occupations</v>
      </c>
      <c r="B21" s="10">
        <f>'Occ T2'!B17</f>
        <v>7.7904605340656845</v>
      </c>
      <c r="C21" s="10">
        <f>'Occ T2'!C17</f>
        <v>8.754594387733043</v>
      </c>
      <c r="D21" s="10">
        <f>'Occ T2'!D17</f>
        <v>8.464577985109953</v>
      </c>
      <c r="E21" s="10">
        <f>'Occ T2'!E17</f>
        <v>7.992758892355476</v>
      </c>
      <c r="F21" s="10">
        <f>'Occ T2'!F17</f>
        <v>9.0099767639803741</v>
      </c>
      <c r="H21" s="11">
        <f t="shared" si="10"/>
        <v>0.96413385366735849</v>
      </c>
      <c r="I21" s="31">
        <f t="shared" si="5"/>
        <v>-0.29001640262309003</v>
      </c>
      <c r="J21" s="11">
        <f t="shared" si="10"/>
        <v>-0.47181909275447698</v>
      </c>
      <c r="K21" s="11">
        <f t="shared" si="10"/>
        <v>1.0172178716248981</v>
      </c>
      <c r="L21" s="31">
        <f t="shared" si="4"/>
        <v>0.5453987788704211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34.434919596675286</v>
      </c>
      <c r="C22" s="10">
        <f>'Occ T2'!C18</f>
        <v>36.877617626604739</v>
      </c>
      <c r="D22" s="10">
        <f>'Occ T2'!D18</f>
        <v>37.935728753109494</v>
      </c>
      <c r="E22" s="10">
        <f>'Occ T2'!E18</f>
        <v>36.208816832007876</v>
      </c>
      <c r="F22" s="10">
        <f>'Occ T2'!F18</f>
        <v>37.901876763354366</v>
      </c>
      <c r="H22" s="11">
        <f t="shared" ref="H22" si="11">C22-B22</f>
        <v>2.4426980299294527</v>
      </c>
      <c r="I22" s="31">
        <f t="shared" si="5"/>
        <v>1.0581111265047554</v>
      </c>
      <c r="J22" s="11">
        <f t="shared" ref="J22" si="12">E22-D22</f>
        <v>-1.7269119211016175</v>
      </c>
      <c r="K22" s="11">
        <f t="shared" ref="K22" si="13">F22-E22</f>
        <v>1.6930599313464896</v>
      </c>
      <c r="L22" s="31">
        <f t="shared" si="4"/>
        <v>-3.3851989755127931E-2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84.711403736534294</v>
      </c>
      <c r="C24" s="31">
        <f>'Occ T1'!C11</f>
        <v>82.20393247341309</v>
      </c>
      <c r="D24" s="31">
        <f>'Occ T1'!D11</f>
        <v>84.316039266625765</v>
      </c>
      <c r="E24" s="31">
        <f>'Occ T1'!E11</f>
        <v>80.202457657231122</v>
      </c>
      <c r="F24" s="31">
        <f>'Occ T1'!F11</f>
        <v>74.116418190824518</v>
      </c>
      <c r="H24" s="31">
        <f t="shared" ref="H24:K26" si="14">C24-B24</f>
        <v>-2.5074712631212037</v>
      </c>
      <c r="I24" s="31">
        <f t="shared" si="5"/>
        <v>2.1121067932126749</v>
      </c>
      <c r="J24" s="31">
        <f t="shared" si="14"/>
        <v>-4.1135816093946431</v>
      </c>
      <c r="K24" s="31">
        <f t="shared" si="14"/>
        <v>-6.0860394664066035</v>
      </c>
      <c r="L24" s="31">
        <f t="shared" si="4"/>
        <v>-10.199621075801247</v>
      </c>
    </row>
    <row r="25" spans="1:12" x14ac:dyDescent="0.2">
      <c r="A25" t="str">
        <f>'Occ T2'!A19</f>
        <v>41 Administrative occupations</v>
      </c>
      <c r="B25" s="32">
        <f>'Occ T2'!B19</f>
        <v>68.879351713357252</v>
      </c>
      <c r="C25" s="32">
        <f>'Occ T2'!C19</f>
        <v>67.901611265759115</v>
      </c>
      <c r="D25" s="32">
        <f>'Occ T2'!D19</f>
        <v>70.452570164759109</v>
      </c>
      <c r="E25" s="32">
        <f>'Occ T2'!E19</f>
        <v>65.484673857265605</v>
      </c>
      <c r="F25" s="32">
        <f>'Occ T2'!F19</f>
        <v>63.449254683207997</v>
      </c>
      <c r="H25" s="11">
        <f t="shared" si="14"/>
        <v>-0.97774044759813705</v>
      </c>
      <c r="I25" s="31">
        <f t="shared" si="5"/>
        <v>2.5509588989999941</v>
      </c>
      <c r="J25" s="11">
        <f t="shared" si="14"/>
        <v>-4.9678963074935041</v>
      </c>
      <c r="K25" s="11">
        <f t="shared" si="14"/>
        <v>-2.0354191740576084</v>
      </c>
      <c r="L25" s="31">
        <f t="shared" si="4"/>
        <v>-7.0033154815511125</v>
      </c>
    </row>
    <row r="26" spans="1:12" x14ac:dyDescent="0.2">
      <c r="A26" t="str">
        <f>'Occ T2'!A20</f>
        <v>42 Secretarial and related occupations</v>
      </c>
      <c r="B26" s="32">
        <f>'Occ T2'!B20</f>
        <v>15.832052023177036</v>
      </c>
      <c r="C26" s="32">
        <f>'Occ T2'!C20</f>
        <v>14.302321207653979</v>
      </c>
      <c r="D26" s="32">
        <f>'Occ T2'!D20</f>
        <v>13.863469101866659</v>
      </c>
      <c r="E26" s="32">
        <f>'Occ T2'!E20</f>
        <v>14.717783799965519</v>
      </c>
      <c r="F26" s="32">
        <f>'Occ T2'!F20</f>
        <v>10.66716350761652</v>
      </c>
      <c r="H26" s="11">
        <f t="shared" si="14"/>
        <v>-1.5297308155230578</v>
      </c>
      <c r="I26" s="31">
        <f t="shared" si="5"/>
        <v>-0.43885210578731915</v>
      </c>
      <c r="J26" s="11">
        <f t="shared" si="14"/>
        <v>0.85431469809885918</v>
      </c>
      <c r="K26" s="11">
        <f t="shared" si="14"/>
        <v>-4.0506202923489987</v>
      </c>
      <c r="L26" s="31">
        <f t="shared" si="4"/>
        <v>-3.1963055942501395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78.152611078913878</v>
      </c>
      <c r="C28" s="31">
        <f>'Occ T1'!C12</f>
        <v>79.958594167512416</v>
      </c>
      <c r="D28" s="31">
        <f>'Occ T1'!D12</f>
        <v>70.569066686024598</v>
      </c>
      <c r="E28" s="31">
        <f>'Occ T1'!E12</f>
        <v>69.385851760704909</v>
      </c>
      <c r="F28" s="31">
        <f>'Occ T1'!F12</f>
        <v>65.959472134897041</v>
      </c>
      <c r="H28" s="31">
        <f t="shared" ref="H28:K30" si="15">C28-B28</f>
        <v>1.8059830885985377</v>
      </c>
      <c r="I28" s="31">
        <f t="shared" si="5"/>
        <v>-9.3895274814878178</v>
      </c>
      <c r="J28" s="31">
        <f t="shared" si="15"/>
        <v>-1.1832149253196889</v>
      </c>
      <c r="K28" s="31">
        <f t="shared" si="15"/>
        <v>-3.4263796258078685</v>
      </c>
      <c r="L28" s="31">
        <f t="shared" si="4"/>
        <v>-4.6095945511275573</v>
      </c>
    </row>
    <row r="29" spans="1:12" x14ac:dyDescent="0.2">
      <c r="A29" s="10" t="str">
        <f>'Occ T2'!A21</f>
        <v>51 Skilled agricultural and related trades</v>
      </c>
      <c r="B29" s="10">
        <f>'Occ T2'!B21</f>
        <v>7.9354591093374243</v>
      </c>
      <c r="C29" s="10">
        <f>'Occ T2'!C21</f>
        <v>8.4551292700295519</v>
      </c>
      <c r="D29" s="10">
        <f>'Occ T2'!D21</f>
        <v>8.111688206331733</v>
      </c>
      <c r="E29" s="10">
        <f>'Occ T2'!E21</f>
        <v>8.1428471162445124</v>
      </c>
      <c r="F29" s="10">
        <f>'Occ T2'!F21</f>
        <v>8.7867701205435438</v>
      </c>
      <c r="H29" s="11">
        <f t="shared" si="15"/>
        <v>0.51967016069212768</v>
      </c>
      <c r="I29" s="31">
        <f t="shared" si="5"/>
        <v>-0.3434410636978189</v>
      </c>
      <c r="J29" s="11">
        <f t="shared" si="15"/>
        <v>3.1158909912779365E-2</v>
      </c>
      <c r="K29" s="11">
        <f t="shared" si="15"/>
        <v>0.64392300429903138</v>
      </c>
      <c r="L29" s="31">
        <f t="shared" si="4"/>
        <v>0.67508191421181074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29.387457570005584</v>
      </c>
      <c r="C30" s="10">
        <f>'Occ T2'!C22</f>
        <v>31.20722339569086</v>
      </c>
      <c r="D30" s="10">
        <f>'Occ T2'!D22</f>
        <v>26.467408374897616</v>
      </c>
      <c r="E30" s="10">
        <f>'Occ T2'!E22</f>
        <v>25.12803381137752</v>
      </c>
      <c r="F30" s="10">
        <f>'Occ T2'!F22</f>
        <v>22.957969924663267</v>
      </c>
      <c r="H30" s="11">
        <f t="shared" si="15"/>
        <v>1.8197658256852769</v>
      </c>
      <c r="I30" s="31">
        <f t="shared" si="5"/>
        <v>-4.7398150207932446</v>
      </c>
      <c r="J30" s="11">
        <f t="shared" si="15"/>
        <v>-1.3393745635200958</v>
      </c>
      <c r="K30" s="11">
        <f t="shared" si="15"/>
        <v>-2.170063886714253</v>
      </c>
      <c r="L30" s="31">
        <f t="shared" si="4"/>
        <v>-3.5094384502343487</v>
      </c>
    </row>
    <row r="31" spans="1:12" x14ac:dyDescent="0.2">
      <c r="A31" s="10" t="str">
        <f>'Occ T2'!A23</f>
        <v>53 Skilled construction and building trades</v>
      </c>
      <c r="B31" s="10">
        <f>'Occ T2'!B23</f>
        <v>24.863493467272153</v>
      </c>
      <c r="C31" s="10">
        <f>'Occ T2'!C23</f>
        <v>26.377045774910489</v>
      </c>
      <c r="D31" s="10">
        <f>'Occ T2'!D23</f>
        <v>22.491043326596063</v>
      </c>
      <c r="E31" s="10">
        <f>'Occ T2'!E23</f>
        <v>23.116285594648993</v>
      </c>
      <c r="F31" s="10">
        <f>'Occ T2'!F23</f>
        <v>21.692386734610398</v>
      </c>
      <c r="H31" s="11">
        <f t="shared" ref="H31:H32" si="16">C31-B31</f>
        <v>1.513552307638335</v>
      </c>
      <c r="I31" s="31">
        <f t="shared" si="5"/>
        <v>-3.8860024483144251</v>
      </c>
      <c r="J31" s="11">
        <f t="shared" ref="J31:J32" si="17">E31-D31</f>
        <v>0.62524226805292926</v>
      </c>
      <c r="K31" s="11">
        <f t="shared" ref="K31:K32" si="18">F31-E31</f>
        <v>-1.4238988600385944</v>
      </c>
      <c r="L31" s="31">
        <f t="shared" si="4"/>
        <v>-0.79865659198566519</v>
      </c>
    </row>
    <row r="32" spans="1:12" x14ac:dyDescent="0.2">
      <c r="A32" s="10" t="str">
        <f>'Occ T2'!A24</f>
        <v>54 Textiles, printing and other skilled trades</v>
      </c>
      <c r="B32" s="10">
        <f>'Occ T2'!B24</f>
        <v>15.966200932298714</v>
      </c>
      <c r="C32" s="10">
        <f>'Occ T2'!C24</f>
        <v>13.919195726881519</v>
      </c>
      <c r="D32" s="10">
        <f>'Occ T2'!D24</f>
        <v>13.498926778199188</v>
      </c>
      <c r="E32" s="10">
        <f>'Occ T2'!E24</f>
        <v>12.99868523843389</v>
      </c>
      <c r="F32" s="10">
        <f>'Occ T2'!F24</f>
        <v>12.52234535507983</v>
      </c>
      <c r="H32" s="11">
        <f t="shared" si="16"/>
        <v>-2.0470052054171948</v>
      </c>
      <c r="I32" s="31">
        <f t="shared" si="5"/>
        <v>-0.420268948682331</v>
      </c>
      <c r="J32" s="11">
        <f t="shared" si="17"/>
        <v>-0.50024153976529817</v>
      </c>
      <c r="K32" s="11">
        <f t="shared" si="18"/>
        <v>-0.47633988335405952</v>
      </c>
      <c r="L32" s="31">
        <f t="shared" si="4"/>
        <v>-0.97658142311935769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77.13086739114064</v>
      </c>
      <c r="C34" s="31">
        <f>'Occ T1'!C13</f>
        <v>77.017923377916119</v>
      </c>
      <c r="D34" s="31">
        <f>'Occ T1'!D13</f>
        <v>74.462862929400075</v>
      </c>
      <c r="E34" s="31">
        <f>'Occ T1'!E13</f>
        <v>81.342029478730282</v>
      </c>
      <c r="F34" s="31">
        <f>'Occ T1'!F13</f>
        <v>90.24800163687118</v>
      </c>
      <c r="H34" s="31">
        <f t="shared" ref="H34:K36" si="19">C34-B34</f>
        <v>-0.11294401322452075</v>
      </c>
      <c r="I34" s="31">
        <f t="shared" si="5"/>
        <v>-2.5550604485160449</v>
      </c>
      <c r="J34" s="31">
        <f t="shared" si="19"/>
        <v>6.8791665493302077</v>
      </c>
      <c r="K34" s="31">
        <f t="shared" si="19"/>
        <v>8.9059721581408979</v>
      </c>
      <c r="L34" s="31">
        <f t="shared" si="4"/>
        <v>15.785138707471106</v>
      </c>
    </row>
    <row r="35" spans="1:12" x14ac:dyDescent="0.2">
      <c r="A35" s="10" t="str">
        <f>'Occ T2'!A25</f>
        <v>61 Caring personal service occupations</v>
      </c>
      <c r="B35" s="10">
        <f>'Occ T2'!B25</f>
        <v>61.180652992749742</v>
      </c>
      <c r="C35" s="10">
        <f>'Occ T2'!C25</f>
        <v>60.860490767209036</v>
      </c>
      <c r="D35" s="10">
        <f>'Occ T2'!D25</f>
        <v>60.283350675350285</v>
      </c>
      <c r="E35" s="10">
        <f>'Occ T2'!E25</f>
        <v>67.317787504564947</v>
      </c>
      <c r="F35" s="10">
        <f>'Occ T2'!F25</f>
        <v>76.16735112451353</v>
      </c>
      <c r="G35" s="10"/>
      <c r="H35" s="11">
        <f t="shared" si="19"/>
        <v>-0.32016222554070595</v>
      </c>
      <c r="I35" s="31">
        <f t="shared" si="5"/>
        <v>-0.5771400918587517</v>
      </c>
      <c r="J35" s="11">
        <f t="shared" si="19"/>
        <v>7.0344368292146626</v>
      </c>
      <c r="K35" s="11">
        <f t="shared" si="19"/>
        <v>8.849563619948583</v>
      </c>
      <c r="L35" s="31">
        <f t="shared" si="4"/>
        <v>15.884000449163246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15.25742196249446</v>
      </c>
      <c r="C36" s="10">
        <f>'Occ T2'!C26</f>
        <v>15.570996668098877</v>
      </c>
      <c r="D36" s="10">
        <f>'Occ T2'!D26</f>
        <v>13.453816663897449</v>
      </c>
      <c r="E36" s="10">
        <f>'Occ T2'!E26</f>
        <v>13.445760600996863</v>
      </c>
      <c r="F36" s="10">
        <f>'Occ T2'!F26</f>
        <v>13.453436637289041</v>
      </c>
      <c r="G36" s="10"/>
      <c r="H36" s="11">
        <f t="shared" si="19"/>
        <v>0.31357470560441669</v>
      </c>
      <c r="I36" s="31">
        <f t="shared" si="5"/>
        <v>-2.1171800042014279</v>
      </c>
      <c r="J36" s="11">
        <f t="shared" si="19"/>
        <v>-8.0560629005859141E-3</v>
      </c>
      <c r="K36" s="11">
        <f t="shared" si="19"/>
        <v>7.6760362921781677E-3</v>
      </c>
      <c r="L36" s="31">
        <f t="shared" si="4"/>
        <v>-3.8002660840774638E-4</v>
      </c>
    </row>
    <row r="37" spans="1:12" x14ac:dyDescent="0.2">
      <c r="A37" s="10" t="str">
        <f>'Occ T2'!A27</f>
        <v>63 Community and civil enforcement occupations</v>
      </c>
      <c r="B37" s="10">
        <f>'Occ T2'!B27</f>
        <v>0.69279243589642947</v>
      </c>
      <c r="C37" s="10">
        <f>'Occ T2'!C27</f>
        <v>0.58643594260820875</v>
      </c>
      <c r="D37" s="10">
        <f>'Occ T2'!D27</f>
        <v>0.72569559015234819</v>
      </c>
      <c r="E37" s="10">
        <f>'Occ T2'!E27</f>
        <v>0.57848137316846893</v>
      </c>
      <c r="F37" s="10">
        <f>'Occ T2'!F27</f>
        <v>0.62721387506860038</v>
      </c>
      <c r="G37" s="10"/>
      <c r="H37" s="11">
        <f t="shared" ref="H37" si="20">C37-B37</f>
        <v>-0.10635649328822072</v>
      </c>
      <c r="I37" s="31">
        <f t="shared" ref="I37" si="21">D37-C37</f>
        <v>0.13925964754413944</v>
      </c>
      <c r="J37" s="11">
        <f t="shared" ref="J37" si="22">E37-D37</f>
        <v>-0.14721421698387926</v>
      </c>
      <c r="K37" s="11">
        <f t="shared" ref="K37" si="23">F37-E37</f>
        <v>4.8732501900131453E-2</v>
      </c>
      <c r="L37" s="31">
        <f t="shared" ref="L37" si="24">F37-D37</f>
        <v>-9.8481715083747812E-2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68.672193853812018</v>
      </c>
      <c r="C39" s="31">
        <f>'Occ T1'!C14</f>
        <v>71.278660667516291</v>
      </c>
      <c r="D39" s="31">
        <f>'Occ T1'!D14</f>
        <v>68.599548208537016</v>
      </c>
      <c r="E39" s="31">
        <f>'Occ T1'!E14</f>
        <v>69.34066414839765</v>
      </c>
      <c r="F39" s="31">
        <f>'Occ T1'!F14</f>
        <v>69.778551285077938</v>
      </c>
      <c r="H39" s="31">
        <f>C39-B39</f>
        <v>2.606466813704273</v>
      </c>
      <c r="I39" s="31">
        <f t="shared" si="5"/>
        <v>-2.6791124589792759</v>
      </c>
      <c r="J39" s="31">
        <f>E39-D39</f>
        <v>0.7411159398606344</v>
      </c>
      <c r="K39" s="31">
        <f>F39-E39</f>
        <v>0.43788713668028834</v>
      </c>
      <c r="L39" s="31">
        <f t="shared" si="4"/>
        <v>1.1790030765409227</v>
      </c>
    </row>
    <row r="40" spans="1:12" s="30" customFormat="1" x14ac:dyDescent="0.2">
      <c r="A40" s="126" t="str">
        <f>'Occ T2'!A28</f>
        <v>71 Sales occupations</v>
      </c>
      <c r="B40" s="126">
        <f>'Occ T2'!B28</f>
        <v>56.151990816308896</v>
      </c>
      <c r="C40" s="126">
        <f>'Occ T2'!C28</f>
        <v>57.558297695890587</v>
      </c>
      <c r="D40" s="126">
        <f>'Occ T2'!D28</f>
        <v>54.880467596171393</v>
      </c>
      <c r="E40" s="126">
        <f>'Occ T2'!E28</f>
        <v>51.529364723821452</v>
      </c>
      <c r="F40" s="126">
        <f>'Occ T2'!F28</f>
        <v>49.008747733509317</v>
      </c>
      <c r="G40"/>
      <c r="H40" s="11">
        <f>C40-B40</f>
        <v>1.4063068795816918</v>
      </c>
      <c r="I40" s="31">
        <f t="shared" si="5"/>
        <v>-2.6778300997191948</v>
      </c>
      <c r="J40" s="11">
        <f t="shared" ref="J40" si="25">E40-D40</f>
        <v>-3.3511028723499408</v>
      </c>
      <c r="K40" s="11">
        <f t="shared" ref="K40" si="26">F40-E40</f>
        <v>-2.5206169903121349</v>
      </c>
      <c r="L40" s="31">
        <f t="shared" si="4"/>
        <v>-5.8717198626620757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12.520203037503125</v>
      </c>
      <c r="C41" s="126">
        <f>'Occ T2'!C29</f>
        <v>13.720362971625701</v>
      </c>
      <c r="D41" s="126">
        <f>'Occ T2'!D29</f>
        <v>13.719080612365623</v>
      </c>
      <c r="E41" s="126">
        <f>'Occ T2'!E29</f>
        <v>17.811299424576191</v>
      </c>
      <c r="F41" s="126">
        <f>'Occ T2'!F29</f>
        <v>20.769803551568625</v>
      </c>
      <c r="G41"/>
      <c r="H41" s="11">
        <f t="shared" ref="H41" si="27">C41-B41</f>
        <v>1.2001599341225759</v>
      </c>
      <c r="I41" s="31">
        <f t="shared" si="5"/>
        <v>-1.2823592600774703E-3</v>
      </c>
      <c r="J41" s="11">
        <f t="shared" ref="J41" si="28">E41-D41</f>
        <v>4.092218812210568</v>
      </c>
      <c r="K41" s="11">
        <f t="shared" ref="K41" si="29">F41-E41</f>
        <v>2.9585041269924339</v>
      </c>
      <c r="L41" s="31">
        <f t="shared" si="4"/>
        <v>7.050722939203002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50.018614995153968</v>
      </c>
      <c r="C43" s="31">
        <f>'Occ T1'!C15</f>
        <v>54.427747627796066</v>
      </c>
      <c r="D43" s="31">
        <f>'Occ T1'!D15</f>
        <v>47.933970560852643</v>
      </c>
      <c r="E43" s="31">
        <f>'Occ T1'!E15</f>
        <v>52.159110405646345</v>
      </c>
      <c r="F43" s="31">
        <f>'Occ T1'!F15</f>
        <v>50.610187706064664</v>
      </c>
      <c r="H43" s="31">
        <f t="shared" ref="H43:K45" si="30">C43-B43</f>
        <v>4.4091326326420983</v>
      </c>
      <c r="I43" s="31">
        <f t="shared" si="5"/>
        <v>-6.4937770669434229</v>
      </c>
      <c r="J43" s="31">
        <f t="shared" si="30"/>
        <v>4.2251398447937021</v>
      </c>
      <c r="K43" s="31">
        <f t="shared" si="30"/>
        <v>-1.5489226995816807</v>
      </c>
      <c r="L43" s="31">
        <f t="shared" si="4"/>
        <v>2.6762171452120214</v>
      </c>
    </row>
    <row r="44" spans="1:12" x14ac:dyDescent="0.2">
      <c r="A44" s="10" t="str">
        <f>'Occ T2'!A30</f>
        <v>81 Process, plant and machine operatives</v>
      </c>
      <c r="B44" s="10">
        <f>'Occ T2'!B30</f>
        <v>22.368935249298925</v>
      </c>
      <c r="C44" s="10">
        <f>'Occ T2'!C30</f>
        <v>21.725437754951749</v>
      </c>
      <c r="D44" s="10">
        <f>'Occ T2'!D30</f>
        <v>18.661432399910886</v>
      </c>
      <c r="E44" s="10">
        <f>'Occ T2'!E30</f>
        <v>21.286686839842645</v>
      </c>
      <c r="F44" s="10">
        <f>'Occ T2'!F30</f>
        <v>19.584572019401847</v>
      </c>
      <c r="H44" s="11">
        <f t="shared" si="30"/>
        <v>-0.64349749434717651</v>
      </c>
      <c r="I44" s="31">
        <f t="shared" si="5"/>
        <v>-3.0640053550408624</v>
      </c>
      <c r="J44" s="11">
        <f t="shared" si="30"/>
        <v>2.6252544399317586</v>
      </c>
      <c r="K44" s="11">
        <f t="shared" si="30"/>
        <v>-1.7021148204407979</v>
      </c>
      <c r="L44" s="31">
        <f t="shared" si="4"/>
        <v>0.92313961949096068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27.649679745855039</v>
      </c>
      <c r="C45" s="10">
        <f>'Occ T2'!C31</f>
        <v>32.702309872844317</v>
      </c>
      <c r="D45" s="10">
        <f>'Occ T2'!D31</f>
        <v>29.272538160941753</v>
      </c>
      <c r="E45" s="10">
        <f>'Occ T2'!E31</f>
        <v>30.872423565803697</v>
      </c>
      <c r="F45" s="10">
        <f>'Occ T2'!F31</f>
        <v>31.025615686662817</v>
      </c>
      <c r="H45" s="11">
        <f t="shared" si="30"/>
        <v>5.0526301269892784</v>
      </c>
      <c r="I45" s="31">
        <f t="shared" si="5"/>
        <v>-3.4297717119025641</v>
      </c>
      <c r="J45" s="11">
        <f t="shared" si="30"/>
        <v>1.5998854048619435</v>
      </c>
      <c r="K45" s="11">
        <f t="shared" si="30"/>
        <v>0.15319212085912071</v>
      </c>
      <c r="L45" s="31">
        <f t="shared" si="4"/>
        <v>1.7530775257210642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81.178265199684063</v>
      </c>
      <c r="C47" s="31">
        <f>'Occ T1'!C16</f>
        <v>80.550403866582855</v>
      </c>
      <c r="D47" s="31">
        <f>'Occ T1'!D16</f>
        <v>71.225344022760851</v>
      </c>
      <c r="E47" s="31">
        <f>'Occ T1'!E16</f>
        <v>71.396590822999684</v>
      </c>
      <c r="F47" s="31">
        <f>'Occ T1'!F16</f>
        <v>68.491765364420559</v>
      </c>
      <c r="H47" s="31">
        <f t="shared" ref="H47:K49" si="31">C47-B47</f>
        <v>-0.62786133310120817</v>
      </c>
      <c r="I47" s="31">
        <f t="shared" si="5"/>
        <v>-9.3250598438220038</v>
      </c>
      <c r="J47" s="31">
        <f t="shared" si="31"/>
        <v>0.17124680023883343</v>
      </c>
      <c r="K47" s="31">
        <f t="shared" si="31"/>
        <v>-2.9048254585791256</v>
      </c>
      <c r="L47" s="31">
        <f t="shared" si="4"/>
        <v>-2.7335786583402921</v>
      </c>
    </row>
    <row r="48" spans="1:12" x14ac:dyDescent="0.2">
      <c r="A48" s="10" t="str">
        <f>'Occ T2'!A32</f>
        <v>91 Elementary trades and related occupations</v>
      </c>
      <c r="B48" s="10">
        <f>'Occ T2'!B32</f>
        <v>13.250448991049701</v>
      </c>
      <c r="C48" s="10">
        <f>'Occ T2'!C32</f>
        <v>12.518043468824244</v>
      </c>
      <c r="D48" s="10">
        <f>'Occ T2'!D32</f>
        <v>10.521661089325116</v>
      </c>
      <c r="E48" s="10">
        <f>'Occ T2'!E32</f>
        <v>8.7379083909976174</v>
      </c>
      <c r="F48" s="10">
        <f>'Occ T2'!F32</f>
        <v>8.202468787624202</v>
      </c>
      <c r="H48" s="11">
        <f t="shared" si="31"/>
        <v>-0.73240552222545752</v>
      </c>
      <c r="I48" s="31">
        <f t="shared" si="5"/>
        <v>-1.9963823794991278</v>
      </c>
      <c r="J48" s="11">
        <f t="shared" si="31"/>
        <v>-1.7837526983274987</v>
      </c>
      <c r="K48" s="11">
        <f t="shared" si="31"/>
        <v>-0.53543960337341545</v>
      </c>
      <c r="L48" s="31">
        <f t="shared" si="4"/>
        <v>-2.3191923017009142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67.927816208634354</v>
      </c>
      <c r="C49" s="10">
        <f>'Occ T2'!C33</f>
        <v>68.032360397758609</v>
      </c>
      <c r="D49" s="10">
        <f>'Occ T2'!D33</f>
        <v>60.703682933435729</v>
      </c>
      <c r="E49" s="10">
        <f>'Occ T2'!E33</f>
        <v>62.65868243200206</v>
      </c>
      <c r="F49" s="10">
        <f>'Occ T2'!F33</f>
        <v>60.289296576796353</v>
      </c>
      <c r="H49" s="11">
        <f t="shared" si="31"/>
        <v>0.10454418912425467</v>
      </c>
      <c r="I49" s="31">
        <f t="shared" si="5"/>
        <v>-7.3286774643228796</v>
      </c>
      <c r="J49" s="11">
        <f t="shared" si="31"/>
        <v>1.9549994985663304</v>
      </c>
      <c r="K49" s="11">
        <f t="shared" si="31"/>
        <v>-2.3693858552057065</v>
      </c>
      <c r="L49" s="31">
        <f t="shared" si="4"/>
        <v>-0.41438635663937617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707.00700000000029</v>
      </c>
      <c r="C51" s="34">
        <f>'Occ T1'!C18</f>
        <v>738.29900000000021</v>
      </c>
      <c r="D51" s="34">
        <f>'Occ T1'!D18</f>
        <v>722.01099999999974</v>
      </c>
      <c r="E51" s="34">
        <f>'Occ T1'!E18</f>
        <v>741.00699999999995</v>
      </c>
      <c r="F51" s="34">
        <f>'Occ T1'!F18</f>
        <v>772.74899999999968</v>
      </c>
      <c r="G51" s="24"/>
      <c r="H51" s="34">
        <f>C51-B51</f>
        <v>31.291999999999916</v>
      </c>
      <c r="I51" s="205">
        <f>D51-C51</f>
        <v>-16.288000000000466</v>
      </c>
      <c r="J51" s="34">
        <f>E51-D51</f>
        <v>18.996000000000208</v>
      </c>
      <c r="K51" s="34">
        <f>F51-E51</f>
        <v>31.741999999999734</v>
      </c>
      <c r="L51" s="205">
        <f>F51-D51</f>
        <v>50.737999999999943</v>
      </c>
    </row>
    <row r="53" spans="1:12" ht="15.75" x14ac:dyDescent="0.25">
      <c r="A53" s="19" t="str">
        <f>CONCATENATE(A1," (Continued)")</f>
        <v>Occupation Table 3  Employment Change by Occupation in Occupation Group (SOC 2020), 2015-2035, Lancashire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2.6847598201657386</v>
      </c>
      <c r="C59" s="44">
        <f>IF(AND(D$5-C$5 &lt;&gt; 0,D7 &lt;&gt; 0,C7 &lt;&gt; 0),(EXP(LN(D7/C7)/(D$5-C$5))-1)*100,0)</f>
        <v>3.2658568122014175</v>
      </c>
      <c r="D59" s="44">
        <f>IF(AND(E$5-D$5 &lt;&gt; 0,E7 &lt;&gt; 0,D7 &lt;&gt; 0),(EXP(LN(E7/D7)/(E$5-D$5))-1)*100,0)</f>
        <v>0.49121408447152515</v>
      </c>
      <c r="E59" s="44">
        <f>IF(AND(F$5-E$5 &lt;&gt; 0,F7 &lt;&gt; 0,E7 &lt;&gt; 0),(EXP(LN(F7/E7)/(F$5-E$5))-1)*100,0)</f>
        <v>1.1872184538183062</v>
      </c>
      <c r="F59" s="44">
        <f>IF(AND(F$5-D$5 &lt;&gt; 0,F7 &lt;&gt; 0,D7 &lt;&gt; 0),(EXP(LN(F7/D7)/(F$5-D$5))-1)*100,0)</f>
        <v>0.95468302375028014</v>
      </c>
      <c r="H59" s="44">
        <f>(B7/B$51)*100</f>
        <v>8.2150888762823477</v>
      </c>
      <c r="I59" s="44">
        <f>(C7/C$51)*100</f>
        <v>8.7463663922788069</v>
      </c>
      <c r="J59" s="44">
        <f>(D7/D$51)*100</f>
        <v>9.2357652375103534</v>
      </c>
      <c r="K59" s="44">
        <f>(E7/E$51)*100</f>
        <v>9.2222067567564796</v>
      </c>
      <c r="L59" s="44">
        <f>(F7/F$51)*100</f>
        <v>9.9511962367917661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3.9004766036259353</v>
      </c>
      <c r="C60" s="44">
        <f t="shared" si="32"/>
        <v>2.2276189117991896</v>
      </c>
      <c r="D60" s="44">
        <f t="shared" si="32"/>
        <v>-1.4714665818228667</v>
      </c>
      <c r="E60" s="44">
        <f t="shared" si="32"/>
        <v>0.94815689930327629</v>
      </c>
      <c r="F60" s="44">
        <f>IF(AND(F$5-D$5 &lt;&gt; 0,F8 &lt;&gt; 0,D8 &lt;&gt; 0),(EXP(LN(F8/D8)/(F$5-D$5))-1)*100,0)</f>
        <v>0.13508454713138107</v>
      </c>
      <c r="H60" s="44">
        <f t="shared" ref="H60:L60" si="33">(B8/B$51)*100</f>
        <v>5.3433009557582638</v>
      </c>
      <c r="I60" s="44">
        <f t="shared" si="33"/>
        <v>5.9630881372162294</v>
      </c>
      <c r="J60" s="44">
        <f t="shared" si="33"/>
        <v>6.233442242573175</v>
      </c>
      <c r="K60" s="44">
        <f t="shared" si="33"/>
        <v>5.6397458783558614</v>
      </c>
      <c r="L60" s="44">
        <f t="shared" si="33"/>
        <v>5.943295651004985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0.30052521260242049</v>
      </c>
      <c r="C61" s="44">
        <f>IF(AND(D$5-C$5 &lt;&gt; 0,D9 &lt;&gt; 0,C9 &lt;&gt; 0),(EXP(LN(D9/C9)/(D$5-C$5))-1)*100,0)</f>
        <v>5.4902496109579646</v>
      </c>
      <c r="D61" s="44">
        <f t="shared" si="34"/>
        <v>4.1359079776095875</v>
      </c>
      <c r="E61" s="44">
        <f t="shared" si="34"/>
        <v>1.5535623721794289</v>
      </c>
      <c r="F61" s="44">
        <f>IF(AND(F$5-D$5 &lt;&gt; 0,F9 &lt;&gt; 0,D9 &lt;&gt; 0),(EXP(LN(F9/D9)/(F$5-D$5))-1)*100,0)</f>
        <v>2.4071494919015279</v>
      </c>
      <c r="H61" s="44">
        <f t="shared" ref="H61:L61" si="35">(B9/B$51)*100</f>
        <v>2.8717879205240835</v>
      </c>
      <c r="I61" s="44">
        <f t="shared" si="35"/>
        <v>2.7832782550625765</v>
      </c>
      <c r="J61" s="44">
        <f t="shared" si="35"/>
        <v>3.0023229949371784</v>
      </c>
      <c r="K61" s="44">
        <f t="shared" si="35"/>
        <v>3.5824608784006182</v>
      </c>
      <c r="L61" s="44">
        <f t="shared" si="35"/>
        <v>4.0079005857867802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2.3152159788063509</v>
      </c>
      <c r="C63" s="44">
        <f t="shared" si="36"/>
        <v>4.9556126228815334</v>
      </c>
      <c r="D63" s="44">
        <f t="shared" si="36"/>
        <v>1.6548526378923567</v>
      </c>
      <c r="E63" s="44">
        <f t="shared" si="36"/>
        <v>1.1913510422146389</v>
      </c>
      <c r="F63" s="44">
        <f>IF(AND(F$5-D$5 &lt;&gt; 0,F11 &lt;&gt; 0,D11 &lt;&gt; 0),(EXP(LN(F11/D11)/(F$5-D$5))-1)*100,0)</f>
        <v>1.345616278737527</v>
      </c>
      <c r="H63" s="44">
        <f>(B11/B$51)*100</f>
        <v>18.869333788229167</v>
      </c>
      <c r="I63" s="44">
        <f>(C11/C$51)*100</f>
        <v>19.801992965775622</v>
      </c>
      <c r="J63" s="44">
        <f>(D11/D$51)*100</f>
        <v>21.252157990442889</v>
      </c>
      <c r="K63" s="44">
        <f>(E11/E$51)*100</f>
        <v>22.478385502918066</v>
      </c>
      <c r="L63" s="44">
        <f>(F11/F$51)*100</f>
        <v>24.265146497227736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2.515726830329279</v>
      </c>
      <c r="C64" s="44">
        <f t="shared" si="36"/>
        <v>3.0681954832955549</v>
      </c>
      <c r="D64" s="49">
        <f t="shared" si="36"/>
        <v>0.86089915167624209</v>
      </c>
      <c r="E64" s="49">
        <f t="shared" si="36"/>
        <v>0.97917591663756465</v>
      </c>
      <c r="F64" s="44">
        <f>IF(AND(F$5-D$5 &lt;&gt; 0,F12 &lt;&gt; 0,D12 &lt;&gt; 0),(EXP(LN(F12/D12)/(F$5-D$5))-1)*100,0)</f>
        <v>0.93973492524754842</v>
      </c>
      <c r="H64" s="40">
        <f t="shared" ref="H64:L67" si="37">(B12/B$11)*100</f>
        <v>26.262282007809358</v>
      </c>
      <c r="I64" s="40">
        <f t="shared" si="37"/>
        <v>26.468756569569518</v>
      </c>
      <c r="J64" s="40">
        <f t="shared" si="37"/>
        <v>25.992768829948215</v>
      </c>
      <c r="K64" s="40">
        <f t="shared" si="37"/>
        <v>24.993446401830603</v>
      </c>
      <c r="L64" s="40">
        <f t="shared" si="37"/>
        <v>24.474308141860448</v>
      </c>
    </row>
    <row r="65" spans="1:12" x14ac:dyDescent="0.2">
      <c r="A65" t="str">
        <f>A13</f>
        <v>22 Health professionals</v>
      </c>
      <c r="B65" s="49">
        <f t="shared" si="36"/>
        <v>2.7434186151967133</v>
      </c>
      <c r="C65" s="44">
        <f t="shared" si="36"/>
        <v>1.3514195766165082</v>
      </c>
      <c r="D65" s="49">
        <f t="shared" si="36"/>
        <v>1.8213560418427699</v>
      </c>
      <c r="E65" s="49">
        <f t="shared" si="36"/>
        <v>1.2195370322414689</v>
      </c>
      <c r="F65" s="44">
        <f>IF(AND(F$5-D$5 &lt;&gt; 0,F13 &lt;&gt; 0,D13 &lt;&gt; 0),(EXP(LN(F13/D13)/(F$5-D$5))-1)*100,0)</f>
        <v>1.419747096479651</v>
      </c>
      <c r="H65" s="40">
        <f t="shared" si="37"/>
        <v>23.214067663229141</v>
      </c>
      <c r="I65" s="40">
        <f t="shared" si="37"/>
        <v>23.605129794914976</v>
      </c>
      <c r="J65" s="40">
        <f t="shared" si="37"/>
        <v>22.79452574490853</v>
      </c>
      <c r="K65" s="40">
        <f t="shared" si="37"/>
        <v>22.981817324641096</v>
      </c>
      <c r="L65" s="40">
        <f t="shared" si="37"/>
        <v>23.04591151879799</v>
      </c>
    </row>
    <row r="66" spans="1:12" x14ac:dyDescent="0.2">
      <c r="A66" t="str">
        <f>A14</f>
        <v>23 Teaching and other educational professionals</v>
      </c>
      <c r="B66" s="49">
        <f t="shared" si="36"/>
        <v>0.74596327693658981</v>
      </c>
      <c r="C66" s="44">
        <f t="shared" si="36"/>
        <v>5.9775214705510837</v>
      </c>
      <c r="D66" s="49">
        <f t="shared" si="36"/>
        <v>1.7479474915532034</v>
      </c>
      <c r="E66" s="49">
        <f t="shared" si="36"/>
        <v>1.2863805864345323</v>
      </c>
      <c r="F66" s="44">
        <f>IF(AND(F$5-D$5 &lt;&gt; 0,F14 &lt;&gt; 0,D14 &lt;&gt; 0),(EXP(LN(F14/D14)/(F$5-D$5))-1)*100,0)</f>
        <v>1.4400031021876147</v>
      </c>
      <c r="H66" s="40">
        <f t="shared" si="37"/>
        <v>27.212211161852856</v>
      </c>
      <c r="I66" s="40">
        <f t="shared" si="37"/>
        <v>25.580766045150749</v>
      </c>
      <c r="J66" s="40">
        <f t="shared" si="37"/>
        <v>25.82983525163171</v>
      </c>
      <c r="K66" s="40">
        <f t="shared" si="37"/>
        <v>25.948326055808636</v>
      </c>
      <c r="L66" s="40">
        <f t="shared" si="37"/>
        <v>26.193041081836473</v>
      </c>
    </row>
    <row r="67" spans="1:12" x14ac:dyDescent="0.2">
      <c r="A67" t="str">
        <f>A15</f>
        <v>24 Business, media and public service professionals</v>
      </c>
      <c r="B67" s="49">
        <f t="shared" si="36"/>
        <v>3.4312917702307377</v>
      </c>
      <c r="C67" s="44">
        <f t="shared" si="36"/>
        <v>9.4284926226456243</v>
      </c>
      <c r="D67" s="49">
        <f t="shared" si="36"/>
        <v>2.2043852496234084</v>
      </c>
      <c r="E67" s="49">
        <f t="shared" si="36"/>
        <v>1.272675965467096</v>
      </c>
      <c r="F67" s="44">
        <f>IF(AND(F$5-D$5 &lt;&gt; 0,F15 &lt;&gt; 0,D15 &lt;&gt; 0),(EXP(LN(F15/D15)/(F$5-D$5))-1)*100,0)</f>
        <v>1.5822981504814759</v>
      </c>
      <c r="H67" s="40">
        <f t="shared" si="37"/>
        <v>23.311439167108649</v>
      </c>
      <c r="I67" s="40">
        <f t="shared" si="37"/>
        <v>24.345347590364742</v>
      </c>
      <c r="J67" s="40">
        <f t="shared" si="37"/>
        <v>25.382870173511545</v>
      </c>
      <c r="K67" s="40">
        <f t="shared" si="37"/>
        <v>26.076410217719676</v>
      </c>
      <c r="L67" s="40">
        <f t="shared" si="37"/>
        <v>26.286739257505097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2.0618671705970204</v>
      </c>
      <c r="C69" s="44">
        <f t="shared" si="39"/>
        <v>3.2751122120113996</v>
      </c>
      <c r="D69" s="44">
        <f t="shared" si="39"/>
        <v>-0.59717714756530871</v>
      </c>
      <c r="E69" s="44">
        <f t="shared" si="39"/>
        <v>0.80421340636569472</v>
      </c>
      <c r="F69" s="44">
        <f t="shared" ref="F69:F74" si="40">IF(AND(F$5-D$5 &lt;&gt; 0,F17 &lt;&gt; 0,D17 &lt;&gt; 0),(EXP(LN(F17/D17)/(F$5-D$5))-1)*100,0)</f>
        <v>0.33490164906324615</v>
      </c>
      <c r="H69" s="44">
        <f>(B17/B$51)*100</f>
        <v>10.700640813609825</v>
      </c>
      <c r="I69" s="44">
        <f>(C17/C$51)*100</f>
        <v>11.118731863694929</v>
      </c>
      <c r="J69" s="44">
        <f>(D17/D$51)*100</f>
        <v>11.741927608917498</v>
      </c>
      <c r="K69" s="44">
        <f>(E17/E$51)*100</f>
        <v>11.103361782094286</v>
      </c>
      <c r="L69" s="44">
        <f>(F17/F$51)*100</f>
        <v>11.535201904905165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3.4424711900291172</v>
      </c>
      <c r="C70" s="44">
        <f t="shared" si="39"/>
        <v>8.0896949016733277</v>
      </c>
      <c r="D70" s="49">
        <f t="shared" si="39"/>
        <v>-2.8324885628342344</v>
      </c>
      <c r="E70" s="49">
        <f t="shared" si="39"/>
        <v>0.54538030479660549</v>
      </c>
      <c r="F70" s="44">
        <f t="shared" si="40"/>
        <v>-0.59342573358101003</v>
      </c>
      <c r="H70" s="40">
        <f t="shared" ref="H70:L74" si="41">(B18/B$17)*100</f>
        <v>16.005261268716222</v>
      </c>
      <c r="I70" s="40">
        <f t="shared" si="41"/>
        <v>16.889013357204043</v>
      </c>
      <c r="J70" s="40">
        <f t="shared" si="41"/>
        <v>17.676362309080627</v>
      </c>
      <c r="K70" s="40">
        <f t="shared" si="41"/>
        <v>15.776283673143817</v>
      </c>
      <c r="L70" s="40">
        <f t="shared" si="41"/>
        <v>15.375847648061274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2.2778498759522314</v>
      </c>
      <c r="C71" s="44">
        <f t="shared" si="39"/>
        <v>3.8129314162914874</v>
      </c>
      <c r="D71" s="49">
        <f t="shared" si="39"/>
        <v>0.83018168482695831</v>
      </c>
      <c r="E71" s="49">
        <f t="shared" si="39"/>
        <v>1.3310677588623809</v>
      </c>
      <c r="F71" s="44">
        <f t="shared" si="40"/>
        <v>1.1638298748254172</v>
      </c>
      <c r="H71" s="40">
        <f t="shared" si="41"/>
        <v>18.655135403243129</v>
      </c>
      <c r="I71" s="40">
        <f t="shared" si="41"/>
        <v>18.8135489063093</v>
      </c>
      <c r="J71" s="40">
        <f t="shared" si="41"/>
        <v>18.911523023071371</v>
      </c>
      <c r="K71" s="40">
        <f t="shared" si="41"/>
        <v>20.308865617578466</v>
      </c>
      <c r="L71" s="40">
        <f t="shared" si="41"/>
        <v>21.395626346161826</v>
      </c>
    </row>
    <row r="72" spans="1:12" x14ac:dyDescent="0.2">
      <c r="A72" t="str">
        <f t="shared" si="38"/>
        <v>33 Protective service occupations</v>
      </c>
      <c r="B72" s="49">
        <f t="shared" si="39"/>
        <v>-0.20041858838948379</v>
      </c>
      <c r="C72" s="44">
        <f t="shared" si="39"/>
        <v>2.9373434536889675</v>
      </c>
      <c r="D72" s="49">
        <f t="shared" si="39"/>
        <v>2.6452518274990178</v>
      </c>
      <c r="E72" s="49">
        <f t="shared" si="39"/>
        <v>1.2011522180137124</v>
      </c>
      <c r="F72" s="44">
        <f t="shared" si="40"/>
        <v>1.6802470994119023</v>
      </c>
      <c r="H72" s="40">
        <f t="shared" si="41"/>
        <v>9.5259991861123847</v>
      </c>
      <c r="I72" s="40">
        <f t="shared" si="41"/>
        <v>8.7090619923687953</v>
      </c>
      <c r="J72" s="40">
        <f t="shared" si="41"/>
        <v>8.6805783723338283</v>
      </c>
      <c r="K72" s="40">
        <f t="shared" si="41"/>
        <v>10.191764891180057</v>
      </c>
      <c r="L72" s="40">
        <f t="shared" si="41"/>
        <v>10.600274634603238</v>
      </c>
    </row>
    <row r="73" spans="1:12" x14ac:dyDescent="0.2">
      <c r="A73" t="str">
        <f t="shared" si="38"/>
        <v>34 Culture, media and sports occupations</v>
      </c>
      <c r="B73" s="49">
        <f t="shared" si="39"/>
        <v>2.9599266280117442</v>
      </c>
      <c r="C73" s="44">
        <f t="shared" si="39"/>
        <v>-3.3127337461740236</v>
      </c>
      <c r="D73" s="49">
        <f t="shared" si="39"/>
        <v>-1.1405294208651884</v>
      </c>
      <c r="E73" s="49">
        <f t="shared" si="39"/>
        <v>1.2051693340123348</v>
      </c>
      <c r="F73" s="44">
        <f t="shared" si="40"/>
        <v>0.41714987431726858</v>
      </c>
      <c r="H73" s="40">
        <f t="shared" si="41"/>
        <v>10.297448572052135</v>
      </c>
      <c r="I73" s="40">
        <f t="shared" si="41"/>
        <v>10.66469629304277</v>
      </c>
      <c r="J73" s="40">
        <f t="shared" si="41"/>
        <v>9.9844029012992976</v>
      </c>
      <c r="K73" s="40">
        <f t="shared" si="41"/>
        <v>9.7144878855687278</v>
      </c>
      <c r="L73" s="40">
        <f t="shared" si="41"/>
        <v>10.107878634701496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1.7281029894771649</v>
      </c>
      <c r="C74" s="44">
        <f t="shared" si="39"/>
        <v>2.8692502244000773</v>
      </c>
      <c r="D74" s="49">
        <f t="shared" si="39"/>
        <v>-0.92748668292784719</v>
      </c>
      <c r="E74" s="49">
        <f t="shared" si="39"/>
        <v>0.45802556123357707</v>
      </c>
      <c r="F74" s="44">
        <f t="shared" si="40"/>
        <v>-5.9514861902809635E-3</v>
      </c>
      <c r="H74" s="40">
        <f t="shared" si="41"/>
        <v>45.51615556987614</v>
      </c>
      <c r="I74" s="40">
        <f t="shared" si="41"/>
        <v>44.923679451075095</v>
      </c>
      <c r="J74" s="40">
        <f t="shared" si="41"/>
        <v>44.74713339421487</v>
      </c>
      <c r="K74" s="40">
        <f t="shared" si="41"/>
        <v>44.008597932528943</v>
      </c>
      <c r="L74" s="40">
        <f t="shared" si="41"/>
        <v>42.520372736472154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-0.74836291928649379</v>
      </c>
      <c r="C76" s="44">
        <f t="shared" si="42"/>
        <v>2.5693500659421442</v>
      </c>
      <c r="D76" s="44">
        <f t="shared" si="42"/>
        <v>-0.99537210257735209</v>
      </c>
      <c r="E76" s="44">
        <f t="shared" si="42"/>
        <v>-0.78606504957398071</v>
      </c>
      <c r="F76" s="44">
        <f>IF(AND(F$5-D$5 &lt;&gt; 0,F24 &lt;&gt; 0,D24 &lt;&gt; 0),(EXP(LN(F24/D24)/(F$5-D$5))-1)*100,0)</f>
        <v>-0.85588318764984184</v>
      </c>
      <c r="H76" s="44">
        <f>(B24/B$51)*100</f>
        <v>11.981692364649044</v>
      </c>
      <c r="I76" s="44">
        <f>(C24/C$51)*100</f>
        <v>11.134233213564297</v>
      </c>
      <c r="J76" s="44">
        <f>(D24/D$51)*100</f>
        <v>11.677943863268814</v>
      </c>
      <c r="K76" s="44">
        <f>(E24/E$51)*100</f>
        <v>10.823441297751724</v>
      </c>
      <c r="L76" s="44">
        <f>(F24/F$51)*100</f>
        <v>9.5912667878993751</v>
      </c>
    </row>
    <row r="77" spans="1:12" x14ac:dyDescent="0.2">
      <c r="A77" t="str">
        <f>A25</f>
        <v>41 Administrative occupations</v>
      </c>
      <c r="B77" s="49">
        <f t="shared" si="42"/>
        <v>-0.3567791249721175</v>
      </c>
      <c r="C77" s="44">
        <f t="shared" si="42"/>
        <v>3.7568459001890764</v>
      </c>
      <c r="D77" s="49">
        <f t="shared" si="42"/>
        <v>-1.4518296523412522</v>
      </c>
      <c r="E77" s="49">
        <f t="shared" si="42"/>
        <v>-0.31525882027431118</v>
      </c>
      <c r="F77" s="44">
        <f>IF(AND(F$5-D$5 &lt;&gt; 0,F25 &lt;&gt; 0,D25 &lt;&gt; 0),(EXP(LN(F25/D25)/(F$5-D$5))-1)*100,0)</f>
        <v>-0.69556481981747353</v>
      </c>
      <c r="H77" s="40">
        <f t="shared" ref="H77:L78" si="43">(B25/B$24)*100</f>
        <v>81.310601259285946</v>
      </c>
      <c r="I77" s="40">
        <f t="shared" si="43"/>
        <v>82.601414826134118</v>
      </c>
      <c r="J77" s="40">
        <f t="shared" si="43"/>
        <v>83.557732049026484</v>
      </c>
      <c r="K77" s="40">
        <f t="shared" si="43"/>
        <v>81.64921097198004</v>
      </c>
      <c r="L77" s="40">
        <f t="shared" si="43"/>
        <v>85.607556641293414</v>
      </c>
    </row>
    <row r="78" spans="1:12" x14ac:dyDescent="0.2">
      <c r="A78" t="str">
        <f>A26</f>
        <v>42 Secretarial and related occupations</v>
      </c>
      <c r="B78" s="49">
        <f t="shared" si="42"/>
        <v>-2.5083704057309975</v>
      </c>
      <c r="C78" s="44">
        <f t="shared" si="42"/>
        <v>-3.0683977755475378</v>
      </c>
      <c r="D78" s="49">
        <f t="shared" si="42"/>
        <v>1.203166236833253</v>
      </c>
      <c r="E78" s="49">
        <f t="shared" si="42"/>
        <v>-3.1676095221431555</v>
      </c>
      <c r="F78" s="44">
        <f>IF(AND(F$5-D$5 &lt;&gt; 0,F26 &lt;&gt; 0,D26 &lt;&gt; 0),(EXP(LN(F26/D26)/(F$5-D$5))-1)*100,0)</f>
        <v>-1.7320712627906243</v>
      </c>
      <c r="H78" s="40">
        <f t="shared" si="43"/>
        <v>18.689398740714054</v>
      </c>
      <c r="I78" s="40">
        <f t="shared" si="43"/>
        <v>17.398585173865889</v>
      </c>
      <c r="J78" s="40">
        <f t="shared" si="43"/>
        <v>16.442267950973523</v>
      </c>
      <c r="K78" s="40">
        <f t="shared" si="43"/>
        <v>18.350789028019953</v>
      </c>
      <c r="L78" s="40">
        <f t="shared" si="43"/>
        <v>14.392443358706581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0.57277060286680115</v>
      </c>
      <c r="C80" s="44">
        <f t="shared" si="44"/>
        <v>-11.742987203873112</v>
      </c>
      <c r="D80" s="44">
        <f t="shared" si="44"/>
        <v>-0.33760718005336754</v>
      </c>
      <c r="E80" s="44">
        <f t="shared" si="44"/>
        <v>-0.50514469877857016</v>
      </c>
      <c r="F80" s="44">
        <f>IF(AND(F$5-D$5 &lt;&gt; 0,F28 &lt;&gt; 0,D28 &lt;&gt; 0),(EXP(LN(F28/D28)/(F$5-D$5))-1)*100,0)</f>
        <v>-0.44933017583282941</v>
      </c>
      <c r="H80" s="44">
        <f>(B28/B$51)*100</f>
        <v>11.054008104433739</v>
      </c>
      <c r="I80" s="44">
        <f>(C28/C$51)*100</f>
        <v>10.830110045863856</v>
      </c>
      <c r="J80" s="44">
        <f>(D28/D$51)*100</f>
        <v>9.7739600485345282</v>
      </c>
      <c r="K80" s="44">
        <f>(E28/E$51)*100</f>
        <v>9.3637241970325391</v>
      </c>
      <c r="L80" s="44">
        <f>(F28/F$51)*100</f>
        <v>8.5356916844793158</v>
      </c>
    </row>
    <row r="81" spans="1:12" x14ac:dyDescent="0.2">
      <c r="A81" t="str">
        <f>A29</f>
        <v>51 Skilled agricultural and related trades</v>
      </c>
      <c r="B81" s="49">
        <f t="shared" si="44"/>
        <v>1.5984420703235358</v>
      </c>
      <c r="C81" s="44">
        <f t="shared" si="44"/>
        <v>-4.0619256398029986</v>
      </c>
      <c r="D81" s="49">
        <f t="shared" si="44"/>
        <v>7.6706953408156586E-2</v>
      </c>
      <c r="E81" s="49">
        <f t="shared" si="44"/>
        <v>0.76397659660802919</v>
      </c>
      <c r="F81" s="44">
        <f>IF(AND(F$5-D$5 &lt;&gt; 0,F29 &lt;&gt; 0,D29 &lt;&gt; 0),(EXP(LN(F29/D29)/(F$5-D$5))-1)*100,0)</f>
        <v>0.53436389031675802</v>
      </c>
      <c r="H81" s="40">
        <f t="shared" ref="H81:L84" si="45">(B29/B$28)*100</f>
        <v>10.153799085899596</v>
      </c>
      <c r="I81" s="40">
        <f t="shared" si="45"/>
        <v>10.574384602505823</v>
      </c>
      <c r="J81" s="40">
        <f t="shared" si="45"/>
        <v>11.494679733291925</v>
      </c>
      <c r="K81" s="40">
        <f t="shared" si="45"/>
        <v>11.735601581035903</v>
      </c>
      <c r="L81" s="40">
        <f t="shared" si="45"/>
        <v>13.321468223052598</v>
      </c>
    </row>
    <row r="82" spans="1:12" x14ac:dyDescent="0.2">
      <c r="A82" t="str">
        <f>A30</f>
        <v>52 Skilled metal, electrical and electronic trades</v>
      </c>
      <c r="B82" s="49">
        <f t="shared" si="44"/>
        <v>1.5133777462372322</v>
      </c>
      <c r="C82" s="44">
        <f t="shared" si="44"/>
        <v>-15.188198452310008</v>
      </c>
      <c r="D82" s="49">
        <f t="shared" si="44"/>
        <v>-1.033225087474865</v>
      </c>
      <c r="E82" s="49">
        <f t="shared" si="44"/>
        <v>-0.89912307659982815</v>
      </c>
      <c r="F82" s="44">
        <f>IF(AND(F$5-D$5 &lt;&gt; 0,F30 &lt;&gt; 0,D30 &lt;&gt; 0),(EXP(LN(F30/D30)/(F$5-D$5))-1)*100,0)</f>
        <v>-0.94384392485050705</v>
      </c>
      <c r="H82" s="40">
        <f t="shared" si="45"/>
        <v>37.602656090827047</v>
      </c>
      <c r="I82" s="40">
        <f t="shared" si="45"/>
        <v>39.02922971646057</v>
      </c>
      <c r="J82" s="40">
        <f t="shared" si="45"/>
        <v>37.505680063272237</v>
      </c>
      <c r="K82" s="40">
        <f t="shared" si="45"/>
        <v>36.214924474859885</v>
      </c>
      <c r="L82" s="40">
        <f t="shared" si="45"/>
        <v>34.806175946512681</v>
      </c>
    </row>
    <row r="83" spans="1:12" x14ac:dyDescent="0.2">
      <c r="A83" t="str">
        <f>A31</f>
        <v>53 Skilled construction and building trades</v>
      </c>
      <c r="B83" s="49">
        <f t="shared" si="44"/>
        <v>1.4883053843401273</v>
      </c>
      <c r="C83" s="44">
        <f t="shared" si="44"/>
        <v>-14.732515845314042</v>
      </c>
      <c r="D83" s="49">
        <f t="shared" si="44"/>
        <v>0.54991084214097707</v>
      </c>
      <c r="E83" s="49">
        <f t="shared" si="44"/>
        <v>-0.63374348073167441</v>
      </c>
      <c r="F83" s="44">
        <f>IF(AND(F$5-D$5 &lt;&gt; 0,F31 &lt;&gt; 0,D31 &lt;&gt; 0),(EXP(LN(F31/D31)/(F$5-D$5))-1)*100,0)</f>
        <v>-0.2407483905645269</v>
      </c>
      <c r="H83" s="40">
        <f t="shared" si="45"/>
        <v>31.814027866793175</v>
      </c>
      <c r="I83" s="40">
        <f t="shared" si="45"/>
        <v>32.988381110917054</v>
      </c>
      <c r="J83" s="40">
        <f t="shared" si="45"/>
        <v>31.870966108511901</v>
      </c>
      <c r="K83" s="40">
        <f t="shared" si="45"/>
        <v>33.315560749144502</v>
      </c>
      <c r="L83" s="40">
        <f t="shared" si="45"/>
        <v>32.887447446890121</v>
      </c>
    </row>
    <row r="84" spans="1:12" x14ac:dyDescent="0.2">
      <c r="A84" t="str">
        <f>A32</f>
        <v>54 Textiles, printing and other skilled trades</v>
      </c>
      <c r="B84" s="49">
        <f t="shared" si="44"/>
        <v>-3.3719672520979183</v>
      </c>
      <c r="C84" s="44">
        <f t="shared" si="44"/>
        <v>-3.0193479345267393</v>
      </c>
      <c r="D84" s="49">
        <f t="shared" si="44"/>
        <v>-0.75239458434297468</v>
      </c>
      <c r="E84" s="49">
        <f t="shared" si="44"/>
        <v>-0.37263937017224524</v>
      </c>
      <c r="F84" s="44">
        <f>IF(AND(F$5-D$5 &lt;&gt; 0,F32 &lt;&gt; 0,D32 &lt;&gt; 0),(EXP(LN(F32/D32)/(F$5-D$5))-1)*100,0)</f>
        <v>-0.49938562017148858</v>
      </c>
      <c r="H84" s="40">
        <f t="shared" si="45"/>
        <v>20.429516956480175</v>
      </c>
      <c r="I84" s="40">
        <f t="shared" si="45"/>
        <v>17.408004570116564</v>
      </c>
      <c r="J84" s="40">
        <f t="shared" si="45"/>
        <v>19.128674094923941</v>
      </c>
      <c r="K84" s="40">
        <f t="shared" si="45"/>
        <v>18.733913194959722</v>
      </c>
      <c r="L84" s="40">
        <f t="shared" si="45"/>
        <v>18.984908383544596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-3.6628035490537947E-2</v>
      </c>
      <c r="C86" s="44">
        <f t="shared" si="46"/>
        <v>-3.3174881072535856</v>
      </c>
      <c r="D86" s="44">
        <f t="shared" si="46"/>
        <v>1.7829548778212079</v>
      </c>
      <c r="E86" s="44">
        <f t="shared" si="46"/>
        <v>1.0444022386341567</v>
      </c>
      <c r="F86" s="44">
        <f>IF(AND(F$5-D$5 &lt;&gt; 0,F34 &lt;&gt; 0,D34 &lt;&gt; 0),(EXP(LN(F34/D34)/(F$5-D$5))-1)*100,0)</f>
        <v>1.2899890731664865</v>
      </c>
      <c r="H86" s="44">
        <f>(B34/B$51)*100</f>
        <v>10.909491333344734</v>
      </c>
      <c r="I86" s="44">
        <f>(C34/C$51)*100</f>
        <v>10.431806541511786</v>
      </c>
      <c r="J86" s="44">
        <f>(D34/D$51)*100</f>
        <v>10.313258790987962</v>
      </c>
      <c r="K86" s="44">
        <f>(E34/E$51)*100</f>
        <v>10.977228214946726</v>
      </c>
      <c r="L86" s="44">
        <f>(F34/F$51)*100</f>
        <v>11.678824771933865</v>
      </c>
    </row>
    <row r="87" spans="1:12" x14ac:dyDescent="0.2">
      <c r="A87" t="str">
        <f>A35</f>
        <v>61 Caring personal service occupations</v>
      </c>
      <c r="B87" s="49">
        <f t="shared" si="46"/>
        <v>-0.13108410119583302</v>
      </c>
      <c r="C87" s="44">
        <f t="shared" si="46"/>
        <v>-0.94830009515748381</v>
      </c>
      <c r="D87" s="49">
        <f t="shared" si="46"/>
        <v>2.2319136024398611</v>
      </c>
      <c r="E87" s="49">
        <f t="shared" si="46"/>
        <v>1.2427427059308993</v>
      </c>
      <c r="F87" s="44">
        <f>IF(AND(F$5-D$5 &lt;&gt; 0,F35 &lt;&gt; 0,D35 &lt;&gt; 0),(EXP(LN(F35/D35)/(F$5-D$5))-1)*100,0)</f>
        <v>1.5713982973279306</v>
      </c>
      <c r="H87" s="40">
        <f t="shared" ref="H87:L89" si="47">(B35/B$34)*100</f>
        <v>79.320582099115668</v>
      </c>
      <c r="I87" s="40">
        <f t="shared" si="47"/>
        <v>79.021204542967439</v>
      </c>
      <c r="J87" s="40">
        <f t="shared" si="47"/>
        <v>80.957605313277156</v>
      </c>
      <c r="K87" s="40">
        <f t="shared" si="47"/>
        <v>82.758922952822971</v>
      </c>
      <c r="L87" s="40">
        <f t="shared" si="47"/>
        <v>84.397825705865884</v>
      </c>
    </row>
    <row r="88" spans="1:12" x14ac:dyDescent="0.2">
      <c r="A88" t="str">
        <f>A36</f>
        <v>62 Leisure, travel and related personal service occupations</v>
      </c>
      <c r="B88" s="49">
        <f t="shared" si="46"/>
        <v>0.50989368456006989</v>
      </c>
      <c r="C88" s="44">
        <f t="shared" si="46"/>
        <v>-13.596945971602493</v>
      </c>
      <c r="D88" s="49">
        <f t="shared" si="46"/>
        <v>-1.1978746795571205E-2</v>
      </c>
      <c r="E88" s="49">
        <f t="shared" si="46"/>
        <v>5.7074235207954516E-3</v>
      </c>
      <c r="F88" s="44">
        <f>IF(AND(F$5-D$5 &lt;&gt; 0,F36 &lt;&gt; 0,D36 &lt;&gt; 0),(EXP(LN(F36/D36)/(F$5-D$5))-1)*100,0)</f>
        <v>-1.8831415522502226E-4</v>
      </c>
      <c r="H88" s="40">
        <f t="shared" si="47"/>
        <v>19.781214030852386</v>
      </c>
      <c r="I88" s="40">
        <f t="shared" si="47"/>
        <v>20.217367575199589</v>
      </c>
      <c r="J88" s="40">
        <f t="shared" si="47"/>
        <v>18.067820836613972</v>
      </c>
      <c r="K88" s="40">
        <f t="shared" si="47"/>
        <v>16.529905495550398</v>
      </c>
      <c r="L88" s="40">
        <f t="shared" si="47"/>
        <v>14.907185082525512</v>
      </c>
    </row>
    <row r="89" spans="1:12" x14ac:dyDescent="0.2">
      <c r="A89" t="str">
        <f>A37</f>
        <v>63 Community and civil enforcement occupations</v>
      </c>
      <c r="B89" s="49">
        <f t="shared" si="46"/>
        <v>-4.0810622022630412</v>
      </c>
      <c r="C89" s="44">
        <f t="shared" si="46"/>
        <v>23.746779047132382</v>
      </c>
      <c r="D89" s="49">
        <f t="shared" si="46"/>
        <v>-4.4332143170805143</v>
      </c>
      <c r="E89" s="49">
        <f t="shared" si="46"/>
        <v>0.81209215822108938</v>
      </c>
      <c r="F89" s="44">
        <f>IF(AND(F$5-D$5 &lt;&gt; 0,F37 &lt;&gt; 0,D37 &lt;&gt; 0),(EXP(LN(F37/D37)/(F$5-D$5))-1)*100,0)</f>
        <v>-0.9675754962736316</v>
      </c>
      <c r="H89" s="40">
        <f t="shared" si="47"/>
        <v>0.8982038700319408</v>
      </c>
      <c r="I89" s="40">
        <f t="shared" si="47"/>
        <v>0.76142788183297294</v>
      </c>
      <c r="J89" s="40">
        <f t="shared" si="47"/>
        <v>0.97457385010887454</v>
      </c>
      <c r="K89" s="40">
        <f t="shared" si="47"/>
        <v>0.71117155162662016</v>
      </c>
      <c r="L89" s="40">
        <f t="shared" si="47"/>
        <v>0.69498921160859217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0.93566582165554024</v>
      </c>
      <c r="C91" s="44">
        <f t="shared" si="48"/>
        <v>-3.758645903121216</v>
      </c>
      <c r="D91" s="44">
        <f t="shared" si="48"/>
        <v>0.2151424905464383</v>
      </c>
      <c r="E91" s="44">
        <f t="shared" si="48"/>
        <v>6.2971378780929399E-2</v>
      </c>
      <c r="F91" s="44">
        <f t="shared" ref="F91:F93" si="49">IF(AND(F$5-D$5 &lt;&gt; 0,F39 &lt;&gt; 0,D39 &lt;&gt; 0),(EXP(LN(F39/D39)/(F$5-D$5))-1)*100,0)</f>
        <v>0.11366939165480261</v>
      </c>
      <c r="H91" s="44">
        <f>(B39/B$51)*100</f>
        <v>9.713085422607131</v>
      </c>
      <c r="I91" s="44">
        <f>(C39/C$51)*100</f>
        <v>9.6544436153260769</v>
      </c>
      <c r="J91" s="44">
        <f>(D39/D$51)*100</f>
        <v>9.5011777117712946</v>
      </c>
      <c r="K91" s="44">
        <f>(E39/E$51)*100</f>
        <v>9.3576260613459326</v>
      </c>
      <c r="L91" s="44">
        <f>(F39/F$51)*100</f>
        <v>9.0299115605556235</v>
      </c>
    </row>
    <row r="92" spans="1:12" s="30" customFormat="1" x14ac:dyDescent="0.2">
      <c r="A92" t="str">
        <f>A40</f>
        <v>71 Sales occupations</v>
      </c>
      <c r="B92" s="49">
        <f t="shared" si="48"/>
        <v>0.62032034881560616</v>
      </c>
      <c r="C92" s="44">
        <f t="shared" si="48"/>
        <v>-4.6523789043719006</v>
      </c>
      <c r="D92" s="49">
        <f t="shared" si="48"/>
        <v>-1.2522072096485037</v>
      </c>
      <c r="E92" s="49">
        <f t="shared" si="48"/>
        <v>-0.5002747031995658</v>
      </c>
      <c r="F92" s="44">
        <f t="shared" si="49"/>
        <v>-0.75155291989672524</v>
      </c>
      <c r="G92"/>
      <c r="H92" s="40">
        <f>(B40/B$34)*100</f>
        <v>72.800932642900094</v>
      </c>
      <c r="I92" s="40">
        <f t="shared" ref="H92:L93" si="50">(C40/C$34)*100</f>
        <v>74.733640133946636</v>
      </c>
      <c r="J92" s="40">
        <f t="shared" si="50"/>
        <v>73.70179635478803</v>
      </c>
      <c r="K92" s="40">
        <f t="shared" si="50"/>
        <v>63.349003035749931</v>
      </c>
      <c r="L92" s="40">
        <f t="shared" si="50"/>
        <v>54.304524027805833</v>
      </c>
    </row>
    <row r="93" spans="1:12" s="30" customFormat="1" x14ac:dyDescent="0.2">
      <c r="A93" t="str">
        <f>A41</f>
        <v>72 Customer service occupations</v>
      </c>
      <c r="B93" s="49">
        <f t="shared" si="48"/>
        <v>2.3148229917606677</v>
      </c>
      <c r="C93" s="44">
        <f t="shared" si="48"/>
        <v>-9.3463945722849218E-3</v>
      </c>
      <c r="D93" s="49">
        <f t="shared" si="48"/>
        <v>5.3596014977357331</v>
      </c>
      <c r="E93" s="49">
        <f t="shared" si="48"/>
        <v>1.548538748162831</v>
      </c>
      <c r="F93" s="44">
        <f t="shared" si="49"/>
        <v>2.8033243643690087</v>
      </c>
      <c r="G93"/>
      <c r="H93" s="40">
        <f t="shared" si="50"/>
        <v>16.232415712391187</v>
      </c>
      <c r="I93" s="40">
        <f t="shared" si="50"/>
        <v>17.81450650688387</v>
      </c>
      <c r="J93" s="40">
        <f t="shared" si="50"/>
        <v>18.424057406136793</v>
      </c>
      <c r="K93" s="40">
        <f t="shared" si="50"/>
        <v>21.89679743512372</v>
      </c>
      <c r="L93" s="40">
        <f t="shared" si="50"/>
        <v>23.014142335405509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2.1344313140289284</v>
      </c>
      <c r="C95" s="44">
        <f t="shared" si="51"/>
        <v>-11.931004588598981</v>
      </c>
      <c r="D95" s="44">
        <f t="shared" si="51"/>
        <v>1.703840802855483</v>
      </c>
      <c r="E95" s="44">
        <f t="shared" si="51"/>
        <v>-0.30100574929841084</v>
      </c>
      <c r="F95" s="44">
        <f>IF(AND(F$5-D$5 &lt;&gt; 0,F43 &lt;&gt; 0,D43 &lt;&gt; 0),(EXP(LN(F43/D43)/(F$5-D$5))-1)*100,0)</f>
        <v>0.36284632270575656</v>
      </c>
      <c r="H95" s="44">
        <f>(B43/B$51)*100</f>
        <v>7.0746986939526693</v>
      </c>
      <c r="I95" s="44">
        <f>(C43/C$51)*100</f>
        <v>7.372046776143006</v>
      </c>
      <c r="J95" s="44">
        <f>(D43/D$51)*100</f>
        <v>6.6389529468183532</v>
      </c>
      <c r="K95" s="44">
        <f>(E43/E$51)*100</f>
        <v>7.0389497542730846</v>
      </c>
      <c r="L95" s="44">
        <f>(F43/F$51)*100</f>
        <v>6.5493695502763103</v>
      </c>
    </row>
    <row r="96" spans="1:12" x14ac:dyDescent="0.2">
      <c r="A96" t="str">
        <f>A44</f>
        <v>81 Process, plant and machine operatives</v>
      </c>
      <c r="B96" s="49">
        <f t="shared" si="51"/>
        <v>-0.72707781524239401</v>
      </c>
      <c r="C96" s="44">
        <f t="shared" si="51"/>
        <v>-14.103307788780928</v>
      </c>
      <c r="D96" s="49">
        <f t="shared" si="51"/>
        <v>2.6674130380577754</v>
      </c>
      <c r="E96" s="49">
        <f t="shared" si="51"/>
        <v>-0.82993419074438579</v>
      </c>
      <c r="F96" s="44">
        <f>IF(AND(F$5-D$5 &lt;&gt; 0,F44 &lt;&gt; 0,D44 &lt;&gt; 0),(EXP(LN(F44/D44)/(F$5-D$5))-1)*100,0)</f>
        <v>0.3224063402582189</v>
      </c>
      <c r="H96" s="40">
        <f>(B44/B$43)*100</f>
        <v>44.721220792431239</v>
      </c>
      <c r="I96" s="40">
        <f t="shared" ref="H96:L97" si="52">(C44/C$43)*100</f>
        <v>39.916106585047515</v>
      </c>
      <c r="J96" s="40">
        <f t="shared" si="52"/>
        <v>38.931538909800963</v>
      </c>
      <c r="K96" s="40">
        <f t="shared" si="52"/>
        <v>40.811061910937632</v>
      </c>
      <c r="L96" s="40">
        <f t="shared" si="52"/>
        <v>38.696896627109346</v>
      </c>
    </row>
    <row r="97" spans="1:12" x14ac:dyDescent="0.2">
      <c r="A97" t="str">
        <f>A45</f>
        <v>82 Transport and mobile machine drivers and operatives</v>
      </c>
      <c r="B97" s="49">
        <f t="shared" si="51"/>
        <v>4.2850565539485297</v>
      </c>
      <c r="C97" s="44">
        <f t="shared" si="51"/>
        <v>-10.487857662772049</v>
      </c>
      <c r="D97" s="49">
        <f t="shared" si="51"/>
        <v>1.0699541410692737</v>
      </c>
      <c r="E97" s="49">
        <f t="shared" si="51"/>
        <v>4.9510567888999546E-2</v>
      </c>
      <c r="F97" s="44">
        <f>IF(AND(F$5-D$5 &lt;&gt; 0,F45 &lt;&gt; 0,D45 &lt;&gt; 0),(EXP(LN(F45/D45)/(F$5-D$5))-1)*100,0)</f>
        <v>0.38850850102232215</v>
      </c>
      <c r="H97" s="40">
        <f t="shared" si="52"/>
        <v>55.278779207568753</v>
      </c>
      <c r="I97" s="40">
        <f t="shared" si="52"/>
        <v>60.083893414952485</v>
      </c>
      <c r="J97" s="40">
        <f t="shared" si="52"/>
        <v>61.068461090199037</v>
      </c>
      <c r="K97" s="40">
        <f t="shared" si="52"/>
        <v>59.188938089062361</v>
      </c>
      <c r="L97" s="40">
        <f t="shared" si="52"/>
        <v>61.303103372890654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-0.19392217527409716</v>
      </c>
      <c r="C99" s="44">
        <f t="shared" si="53"/>
        <v>-11.576676709488975</v>
      </c>
      <c r="D99" s="44">
        <f t="shared" si="53"/>
        <v>4.8039738825345069E-2</v>
      </c>
      <c r="E99" s="44">
        <f t="shared" si="53"/>
        <v>-0.41450451117113207</v>
      </c>
      <c r="F99" s="44">
        <f>IF(AND(F$5-D$5 &lt;&gt; 0,F47 &lt;&gt; 0,D47 &lt;&gt; 0),(EXP(LN(F47/D47)/(F$5-D$5))-1)*100,0)</f>
        <v>-0.26056118899639991</v>
      </c>
      <c r="H99" s="44">
        <f>(B47/B$51)*100</f>
        <v>11.481960602891347</v>
      </c>
      <c r="I99" s="44">
        <f>(C47/C$51)*100</f>
        <v>10.910268585841623</v>
      </c>
      <c r="J99" s="44">
        <f>(D47/D$51)*100</f>
        <v>9.8648558017482948</v>
      </c>
      <c r="K99" s="44">
        <f>(E47/E$51)*100</f>
        <v>9.63507643288116</v>
      </c>
      <c r="L99" s="44">
        <f>(F47/F$51)*100</f>
        <v>8.8633910059308505</v>
      </c>
    </row>
    <row r="100" spans="1:12" x14ac:dyDescent="0.2">
      <c r="A100" t="str">
        <f>A48</f>
        <v>91 Elementary trades and related occupations</v>
      </c>
      <c r="B100" s="49">
        <f t="shared" si="53"/>
        <v>-1.4114531903249516</v>
      </c>
      <c r="C100" s="44">
        <f t="shared" si="53"/>
        <v>-15.948038401296893</v>
      </c>
      <c r="D100" s="49">
        <f t="shared" si="53"/>
        <v>-3.6471343337065587</v>
      </c>
      <c r="E100" s="49">
        <f t="shared" si="53"/>
        <v>-0.63036149179219736</v>
      </c>
      <c r="F100" s="44">
        <f>IF(AND(F$5-D$5 &lt;&gt; 0,F48 &lt;&gt; 0,D48 &lt;&gt; 0),(EXP(LN(F48/D48)/(F$5-D$5))-1)*100,0)</f>
        <v>-1.6463039057878048</v>
      </c>
      <c r="H100" s="40">
        <f t="shared" ref="H100:L101" si="54">(B48/B$47)*100</f>
        <v>16.322656019386418</v>
      </c>
      <c r="I100" s="40">
        <f t="shared" si="54"/>
        <v>15.540634022838812</v>
      </c>
      <c r="J100" s="40">
        <f t="shared" si="54"/>
        <v>14.772355590115231</v>
      </c>
      <c r="K100" s="40">
        <f t="shared" si="54"/>
        <v>12.238551295341106</v>
      </c>
      <c r="L100" s="40">
        <f t="shared" si="54"/>
        <v>11.975846649566929</v>
      </c>
    </row>
    <row r="101" spans="1:12" x14ac:dyDescent="0.2">
      <c r="A101" t="str">
        <f>A49</f>
        <v>92 Elementary administration and service occupations</v>
      </c>
      <c r="B101" s="49">
        <f t="shared" si="53"/>
        <v>3.8454020793610155E-2</v>
      </c>
      <c r="C101" s="44">
        <f t="shared" si="53"/>
        <v>-10.77234042957641</v>
      </c>
      <c r="D101" s="49">
        <f t="shared" si="53"/>
        <v>0.63597151463421486</v>
      </c>
      <c r="E101" s="49">
        <f t="shared" si="53"/>
        <v>-0.38473472157923849</v>
      </c>
      <c r="F101" s="44">
        <f>IF(AND(F$5-D$5 &lt;&gt; 0,F49 &lt;&gt; 0,D49 &lt;&gt; 0),(EXP(LN(F49/D49)/(F$5-D$5))-1)*100,0)</f>
        <v>-4.5654811524464822E-2</v>
      </c>
      <c r="H101" s="40">
        <f t="shared" si="54"/>
        <v>83.677343980613571</v>
      </c>
      <c r="I101" s="40">
        <f t="shared" si="54"/>
        <v>84.459365977161184</v>
      </c>
      <c r="J101" s="40">
        <f t="shared" si="54"/>
        <v>85.227644409884761</v>
      </c>
      <c r="K101" s="40">
        <f t="shared" si="54"/>
        <v>87.761448704658889</v>
      </c>
      <c r="L101" s="40">
        <f t="shared" si="54"/>
        <v>88.024153350433068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1.0885906143612845</v>
      </c>
      <c r="C103" s="206">
        <f t="shared" ref="C103" si="56">IF(AND(D$5-C$5 &lt;&gt; 0,D51 &lt;&gt; 0,C51 &lt;&gt; 0),(EXP(LN(D51/C51)/(D$5-C$5))-1)*100,0)</f>
        <v>-2.206152249969251</v>
      </c>
      <c r="D103" s="50">
        <f>IF(AND(E$5-D$5 &lt;&gt; 0,E51 &lt;&gt; 0,D51 &lt;&gt; 0),(EXP(LN(E51/D51)/(E$5-D$5))-1)*100,0)</f>
        <v>0.52074514294224716</v>
      </c>
      <c r="E103" s="50">
        <f>IF(AND(F$5-E$5 &lt;&gt; 0,F51 &lt;&gt; 0,E51 &lt;&gt; 0),(EXP(LN(F51/E51)/(F$5-E$5))-1)*100,0)</f>
        <v>0.42032303962924455</v>
      </c>
      <c r="F103" s="206">
        <f>IF(AND(F$5-D$5 &lt;&gt; 0,F51 &lt;&gt; 0,D51 &lt;&gt; 0),(EXP(LN(F51/D51)/(F$5-D$5))-1)*100,0)</f>
        <v>0.45378592205260748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Lancashire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10.606960738577511</v>
      </c>
      <c r="C9" s="330">
        <v>27.170551049700318</v>
      </c>
      <c r="D9" s="330">
        <f>SUM(B9:C9)</f>
        <v>37.777511788277828</v>
      </c>
      <c r="E9" s="331"/>
      <c r="F9" s="330">
        <v>14.396719587439485</v>
      </c>
      <c r="G9" s="330">
        <v>30.609419082585436</v>
      </c>
      <c r="H9" s="330">
        <f>SUM(F9:G9)</f>
        <v>45.006138670024924</v>
      </c>
      <c r="I9" s="331"/>
      <c r="J9" s="330">
        <v>17.385967024251499</v>
      </c>
      <c r="K9" s="330">
        <v>28.540790685932969</v>
      </c>
      <c r="L9" s="330">
        <f>SUM(J9:K9)</f>
        <v>45.926757710184468</v>
      </c>
      <c r="M9" s="236"/>
      <c r="N9" s="328">
        <f>IF(B9&gt;0,(EXP(LN(F9/B9)/($F$6-$B$6))-1)*100,0)</f>
        <v>6.3003065345671905</v>
      </c>
      <c r="O9" s="328">
        <f>IF(F9&gt;0,(EXP(LN(J9/F9)/($J$6-$F$6))-1)*100,0)</f>
        <v>1.2656964096371848</v>
      </c>
      <c r="P9" s="328"/>
      <c r="Q9" s="328">
        <f>IF(C9&gt;0,(EXP(LN(G9/C9)/($F$6-$B$6))-1)*100,0)</f>
        <v>2.4121133437424724</v>
      </c>
      <c r="R9" s="328">
        <f>IF(G9&gt;0,(EXP(LN(K9/G9)/($J$6-$F$6))-1)*100,0)</f>
        <v>-0.46540335063320892</v>
      </c>
      <c r="S9" s="327"/>
      <c r="T9" s="328">
        <f>IF(D9&gt;0,(EXP(LN(H9/D9)/($F$6-$B$6))-1)*100,0)</f>
        <v>3.5637292944188603</v>
      </c>
      <c r="U9" s="328">
        <f>IF(H9&gt;0,(EXP(LN(L9/H9)/($J$6-$F$6))-1)*100,0)</f>
        <v>0.13508454713138107</v>
      </c>
    </row>
    <row r="10" spans="1:21" x14ac:dyDescent="0.2">
      <c r="A10" s="329" t="str">
        <f>name!D5</f>
        <v>12 Other managers and proprietors</v>
      </c>
      <c r="B10" s="330">
        <v>7.9535172947331505</v>
      </c>
      <c r="C10" s="330">
        <v>12.350224328526576</v>
      </c>
      <c r="D10" s="330">
        <f t="shared" ref="D10:D33" si="0">SUM(B10:C10)</f>
        <v>20.303741623259725</v>
      </c>
      <c r="E10" s="331"/>
      <c r="F10" s="330">
        <v>9.016719774100844</v>
      </c>
      <c r="G10" s="330">
        <v>12.660382504875024</v>
      </c>
      <c r="H10" s="330">
        <f t="shared" ref="H10:H33" si="1">SUM(F10:G10)</f>
        <v>21.677102278975866</v>
      </c>
      <c r="I10" s="331"/>
      <c r="J10" s="330">
        <v>12.633317972384322</v>
      </c>
      <c r="K10" s="330">
        <v>18.337693725277202</v>
      </c>
      <c r="L10" s="330">
        <f t="shared" ref="L10:L33" si="2">SUM(J10:K10)</f>
        <v>30.971011697661524</v>
      </c>
      <c r="M10" s="236"/>
      <c r="N10" s="328">
        <f t="shared" ref="N10:N36" si="3">IF(B10&gt;0,(EXP(LN(F10/B10)/($F$6-$B$6))-1)*100,0)</f>
        <v>2.5410755857179002</v>
      </c>
      <c r="O10" s="328">
        <f t="shared" ref="O10:O34" si="4">IF(F10&gt;0,(EXP(LN(J10/F10)/($J$6-$F$6))-1)*100,0)</f>
        <v>2.2738465734426505</v>
      </c>
      <c r="P10" s="328"/>
      <c r="Q10" s="328">
        <f t="shared" ref="Q10:Q34" si="5">IF(C10&gt;0,(EXP(LN(G10/C10)/($F$6-$B$6))-1)*100,0)</f>
        <v>0.49730050972425222</v>
      </c>
      <c r="R10" s="328">
        <f t="shared" ref="R10:R34" si="6">IF(G10&gt;0,(EXP(LN(K10/G10)/($J$6-$F$6))-1)*100,0)</f>
        <v>2.5006279106037699</v>
      </c>
      <c r="S10" s="327"/>
      <c r="T10" s="328">
        <f t="shared" ref="T10:T34" si="7">IF(D10&gt;0,(EXP(LN(H10/D10)/($F$6-$B$6))-1)*100,0)</f>
        <v>1.3176317276404781</v>
      </c>
      <c r="U10" s="328">
        <f t="shared" ref="U10:U34" si="8">IF(H10&gt;0,(EXP(LN(L10/H10)/($J$6-$F$6))-1)*100,0)</f>
        <v>2.4071494919015279</v>
      </c>
    </row>
    <row r="11" spans="1:21" x14ac:dyDescent="0.2">
      <c r="A11" s="329" t="str">
        <f>name!D6</f>
        <v>21 Science, research, engineering and technology professionals</v>
      </c>
      <c r="B11" s="330">
        <v>6.0067473884561311</v>
      </c>
      <c r="C11" s="330">
        <v>29.029109300668939</v>
      </c>
      <c r="D11" s="330">
        <f t="shared" si="0"/>
        <v>35.035856689125069</v>
      </c>
      <c r="E11" s="331"/>
      <c r="F11" s="330">
        <v>7.8116399905533092</v>
      </c>
      <c r="G11" s="330">
        <v>32.072423082460638</v>
      </c>
      <c r="H11" s="330">
        <f t="shared" si="1"/>
        <v>39.884063073013948</v>
      </c>
      <c r="I11" s="331"/>
      <c r="J11" s="330">
        <v>11.453750266095469</v>
      </c>
      <c r="K11" s="330">
        <v>34.437701112570842</v>
      </c>
      <c r="L11" s="330">
        <f t="shared" si="2"/>
        <v>45.891451378666311</v>
      </c>
      <c r="M11" s="236"/>
      <c r="N11" s="328">
        <f t="shared" si="3"/>
        <v>5.3951364308310268</v>
      </c>
      <c r="O11" s="328">
        <f t="shared" si="4"/>
        <v>2.5841740182058093</v>
      </c>
      <c r="P11" s="328"/>
      <c r="Q11" s="328">
        <f t="shared" si="5"/>
        <v>2.0139613870006956</v>
      </c>
      <c r="R11" s="328">
        <f t="shared" si="6"/>
        <v>0.47549597743392624</v>
      </c>
      <c r="S11" s="327"/>
      <c r="T11" s="328">
        <f t="shared" si="7"/>
        <v>2.6259831429919611</v>
      </c>
      <c r="U11" s="328">
        <f t="shared" si="8"/>
        <v>0.93973492524757063</v>
      </c>
    </row>
    <row r="12" spans="1:21" x14ac:dyDescent="0.2">
      <c r="A12" s="329" t="str">
        <f>name!D7</f>
        <v>22 Health professionals</v>
      </c>
      <c r="B12" s="330">
        <v>22.534433073329645</v>
      </c>
      <c r="C12" s="330">
        <v>8.4348767367888282</v>
      </c>
      <c r="D12" s="330">
        <f t="shared" si="0"/>
        <v>30.969309810118475</v>
      </c>
      <c r="E12" s="331"/>
      <c r="F12" s="330">
        <v>25.513258356141094</v>
      </c>
      <c r="G12" s="330">
        <v>9.463327188754171</v>
      </c>
      <c r="H12" s="330">
        <f t="shared" si="1"/>
        <v>34.976585544895265</v>
      </c>
      <c r="I12" s="331"/>
      <c r="J12" s="330">
        <v>32.053773053453021</v>
      </c>
      <c r="K12" s="330">
        <v>11.159310716340855</v>
      </c>
      <c r="L12" s="330">
        <f t="shared" si="2"/>
        <v>43.213083769793876</v>
      </c>
      <c r="M12" s="236"/>
      <c r="N12" s="328">
        <f t="shared" si="3"/>
        <v>2.514160151881617</v>
      </c>
      <c r="O12" s="328">
        <f t="shared" si="4"/>
        <v>1.53307720405782</v>
      </c>
      <c r="P12" s="328"/>
      <c r="Q12" s="328">
        <f t="shared" si="5"/>
        <v>2.3276553267130407</v>
      </c>
      <c r="R12" s="328">
        <f t="shared" si="6"/>
        <v>1.1050622589297232</v>
      </c>
      <c r="S12" s="327"/>
      <c r="T12" s="328">
        <f t="shared" si="7"/>
        <v>2.4634976873927794</v>
      </c>
      <c r="U12" s="328">
        <f t="shared" si="8"/>
        <v>1.419747096479651</v>
      </c>
    </row>
    <row r="13" spans="1:21" x14ac:dyDescent="0.2">
      <c r="A13" s="329" t="str">
        <f>name!D8</f>
        <v>23 Teaching and other educational professionals</v>
      </c>
      <c r="B13" s="330">
        <v>24.00002295637718</v>
      </c>
      <c r="C13" s="330">
        <v>12.30311057091426</v>
      </c>
      <c r="D13" s="330">
        <f t="shared" si="0"/>
        <v>36.303133527291436</v>
      </c>
      <c r="E13" s="331"/>
      <c r="F13" s="330">
        <v>26.118942623617279</v>
      </c>
      <c r="G13" s="330">
        <v>13.515110411728047</v>
      </c>
      <c r="H13" s="330">
        <f t="shared" si="1"/>
        <v>39.634053035345325</v>
      </c>
      <c r="I13" s="331"/>
      <c r="J13" s="330">
        <v>32.46343181349885</v>
      </c>
      <c r="K13" s="330">
        <v>16.650792960461608</v>
      </c>
      <c r="L13" s="330">
        <f t="shared" si="2"/>
        <v>49.114224773960458</v>
      </c>
      <c r="M13" s="236"/>
      <c r="N13" s="328">
        <f t="shared" si="3"/>
        <v>1.706518160015591</v>
      </c>
      <c r="O13" s="328">
        <f t="shared" si="4"/>
        <v>1.4602486890528787</v>
      </c>
      <c r="P13" s="328"/>
      <c r="Q13" s="328">
        <f t="shared" si="5"/>
        <v>1.8968911948028966</v>
      </c>
      <c r="R13" s="328">
        <f t="shared" si="6"/>
        <v>1.4007159794521939</v>
      </c>
      <c r="S13" s="327"/>
      <c r="T13" s="328">
        <f t="shared" si="7"/>
        <v>1.7711951365362077</v>
      </c>
      <c r="U13" s="328">
        <f t="shared" si="8"/>
        <v>1.4400031021875925</v>
      </c>
    </row>
    <row r="14" spans="1:21" x14ac:dyDescent="0.2">
      <c r="A14" s="329" t="str">
        <f>name!D9</f>
        <v>24 Business, media and public service professionals</v>
      </c>
      <c r="B14" s="330">
        <v>12.435328264041404</v>
      </c>
      <c r="C14" s="330">
        <v>18.663882445569079</v>
      </c>
      <c r="D14" s="330">
        <f t="shared" si="0"/>
        <v>31.099210709610482</v>
      </c>
      <c r="E14" s="331"/>
      <c r="F14" s="330">
        <v>16.958142504662064</v>
      </c>
      <c r="G14" s="330">
        <v>21.990074270460003</v>
      </c>
      <c r="H14" s="330">
        <f t="shared" si="1"/>
        <v>38.948216775122063</v>
      </c>
      <c r="I14" s="331"/>
      <c r="J14" s="330">
        <v>22.896732247906815</v>
      </c>
      <c r="K14" s="330">
        <v>26.393184735534962</v>
      </c>
      <c r="L14" s="330">
        <f t="shared" si="2"/>
        <v>49.289916983441778</v>
      </c>
      <c r="M14" s="236"/>
      <c r="N14" s="328">
        <f t="shared" si="3"/>
        <v>6.4006314291800592</v>
      </c>
      <c r="O14" s="328">
        <f t="shared" si="4"/>
        <v>2.0218078372473691</v>
      </c>
      <c r="P14" s="328"/>
      <c r="Q14" s="328">
        <f t="shared" si="5"/>
        <v>3.3344045267426736</v>
      </c>
      <c r="R14" s="328">
        <f t="shared" si="6"/>
        <v>1.2241969642704076</v>
      </c>
      <c r="S14" s="327"/>
      <c r="T14" s="328">
        <f t="shared" si="7"/>
        <v>4.6038435117134568</v>
      </c>
      <c r="U14" s="328">
        <f t="shared" si="8"/>
        <v>1.5822981504814759</v>
      </c>
    </row>
    <row r="15" spans="1:21" x14ac:dyDescent="0.2">
      <c r="A15" s="329" t="str">
        <f>name!D10</f>
        <v>31 Science, engineering and technology associate professionals</v>
      </c>
      <c r="B15" s="330">
        <v>2.885460084330254</v>
      </c>
      <c r="C15" s="330">
        <v>9.2232050261472178</v>
      </c>
      <c r="D15" s="330">
        <f t="shared" si="0"/>
        <v>12.108665110477471</v>
      </c>
      <c r="E15" s="331"/>
      <c r="F15" s="330">
        <v>3.6028378970528037</v>
      </c>
      <c r="G15" s="330">
        <v>11.382830123094935</v>
      </c>
      <c r="H15" s="330">
        <f t="shared" si="1"/>
        <v>14.985668020147738</v>
      </c>
      <c r="I15" s="331"/>
      <c r="J15" s="330">
        <v>4.4616479387798984</v>
      </c>
      <c r="K15" s="330">
        <v>9.2440993344337468</v>
      </c>
      <c r="L15" s="330">
        <f t="shared" si="2"/>
        <v>13.705747273213646</v>
      </c>
      <c r="M15" s="236"/>
      <c r="N15" s="328">
        <f t="shared" si="3"/>
        <v>4.5408267324211327</v>
      </c>
      <c r="O15" s="328">
        <f t="shared" si="4"/>
        <v>1.4355149675852052</v>
      </c>
      <c r="P15" s="328"/>
      <c r="Q15" s="328">
        <f t="shared" si="5"/>
        <v>4.2974471118160329</v>
      </c>
      <c r="R15" s="328">
        <f t="shared" si="6"/>
        <v>-1.3778899987813009</v>
      </c>
      <c r="S15" s="327"/>
      <c r="T15" s="328">
        <f t="shared" si="7"/>
        <v>4.3556500838380252</v>
      </c>
      <c r="U15" s="328">
        <f t="shared" si="8"/>
        <v>-0.59342573358099893</v>
      </c>
    </row>
    <row r="16" spans="1:21" x14ac:dyDescent="0.2">
      <c r="A16" s="329" t="str">
        <f>name!D11</f>
        <v>32 Health and social care associate professionals</v>
      </c>
      <c r="B16" s="330">
        <v>10.692522101556385</v>
      </c>
      <c r="C16" s="330">
        <v>3.4208861956267373</v>
      </c>
      <c r="D16" s="330">
        <f t="shared" si="0"/>
        <v>14.113408297183122</v>
      </c>
      <c r="E16" s="331"/>
      <c r="F16" s="330">
        <v>12.498028403178116</v>
      </c>
      <c r="G16" s="330">
        <v>3.5347842776040816</v>
      </c>
      <c r="H16" s="330">
        <f t="shared" si="1"/>
        <v>16.032812680782197</v>
      </c>
      <c r="I16" s="331"/>
      <c r="J16" s="330">
        <v>15.543760897697339</v>
      </c>
      <c r="K16" s="330">
        <v>3.5279061846426627</v>
      </c>
      <c r="L16" s="330">
        <f t="shared" si="2"/>
        <v>19.071667082340003</v>
      </c>
      <c r="M16" s="236"/>
      <c r="N16" s="328">
        <f t="shared" si="3"/>
        <v>3.1697243377537765</v>
      </c>
      <c r="O16" s="328">
        <f t="shared" si="4"/>
        <v>1.4645437057026811</v>
      </c>
      <c r="P16" s="328"/>
      <c r="Q16" s="328">
        <f t="shared" si="5"/>
        <v>0.65720283690293702</v>
      </c>
      <c r="R16" s="328">
        <f t="shared" si="6"/>
        <v>-1.2984001185689653E-2</v>
      </c>
      <c r="S16" s="327"/>
      <c r="T16" s="328">
        <f t="shared" si="7"/>
        <v>2.5830394151802327</v>
      </c>
      <c r="U16" s="328">
        <f t="shared" si="8"/>
        <v>1.1638298748254172</v>
      </c>
    </row>
    <row r="17" spans="1:21" x14ac:dyDescent="0.2">
      <c r="A17" s="329" t="str">
        <f>name!D12</f>
        <v>33 Protective service occupations</v>
      </c>
      <c r="B17" s="330">
        <v>1.3825128640326929</v>
      </c>
      <c r="C17" s="330">
        <v>5.8243131946441808</v>
      </c>
      <c r="D17" s="330">
        <f t="shared" si="0"/>
        <v>7.2068260586768735</v>
      </c>
      <c r="E17" s="331"/>
      <c r="F17" s="330">
        <v>1.6251747849670548</v>
      </c>
      <c r="G17" s="330">
        <v>5.734046724304835</v>
      </c>
      <c r="H17" s="330">
        <f t="shared" si="1"/>
        <v>7.3592215092718902</v>
      </c>
      <c r="I17" s="331"/>
      <c r="J17" s="330">
        <v>2.7760142278952307</v>
      </c>
      <c r="K17" s="330">
        <v>6.6728752573519463</v>
      </c>
      <c r="L17" s="330">
        <f t="shared" si="2"/>
        <v>9.448889485247177</v>
      </c>
      <c r="M17" s="236"/>
      <c r="N17" s="328">
        <f t="shared" si="3"/>
        <v>3.2871225985767083</v>
      </c>
      <c r="O17" s="328">
        <f t="shared" si="4"/>
        <v>3.6338042570447815</v>
      </c>
      <c r="P17" s="328"/>
      <c r="Q17" s="328">
        <f t="shared" si="5"/>
        <v>-0.31190396442745127</v>
      </c>
      <c r="R17" s="328">
        <f t="shared" si="6"/>
        <v>1.0159886310920019</v>
      </c>
      <c r="S17" s="327"/>
      <c r="T17" s="328">
        <f t="shared" si="7"/>
        <v>0.41938724422581064</v>
      </c>
      <c r="U17" s="328">
        <f t="shared" si="8"/>
        <v>1.6802470994118801</v>
      </c>
    </row>
    <row r="18" spans="1:21" x14ac:dyDescent="0.2">
      <c r="A18" s="329" t="str">
        <f>name!D13</f>
        <v>34 Culture, media and sports occupations</v>
      </c>
      <c r="B18" s="330">
        <v>3.4553485099652654</v>
      </c>
      <c r="C18" s="330">
        <v>4.3351120241004173</v>
      </c>
      <c r="D18" s="330">
        <f t="shared" si="0"/>
        <v>7.7904605340656827</v>
      </c>
      <c r="E18" s="331"/>
      <c r="F18" s="330">
        <v>3.8973928586006279</v>
      </c>
      <c r="G18" s="330">
        <v>4.5671851265093188</v>
      </c>
      <c r="H18" s="330">
        <f t="shared" si="1"/>
        <v>8.4645779851099476</v>
      </c>
      <c r="I18" s="331"/>
      <c r="J18" s="330">
        <v>4.4023951116438118</v>
      </c>
      <c r="K18" s="330">
        <v>4.6075816523365578</v>
      </c>
      <c r="L18" s="330">
        <f t="shared" si="2"/>
        <v>9.0099767639803687</v>
      </c>
      <c r="M18" s="236"/>
      <c r="N18" s="328">
        <f t="shared" si="3"/>
        <v>2.4369090580673047</v>
      </c>
      <c r="O18" s="328">
        <f t="shared" si="4"/>
        <v>0.81558058216824048</v>
      </c>
      <c r="P18" s="327"/>
      <c r="Q18" s="328">
        <f t="shared" si="5"/>
        <v>1.0484504726105293</v>
      </c>
      <c r="R18" s="328">
        <f t="shared" si="6"/>
        <v>5.8724322280312435E-2</v>
      </c>
      <c r="S18" s="327"/>
      <c r="T18" s="328">
        <f t="shared" si="7"/>
        <v>1.6736549394823941</v>
      </c>
      <c r="U18" s="328">
        <f t="shared" si="8"/>
        <v>0.41714987431726858</v>
      </c>
    </row>
    <row r="19" spans="1:21" x14ac:dyDescent="0.2">
      <c r="A19" s="329" t="str">
        <f>name!D14</f>
        <v>35 Business and public service associate professionals</v>
      </c>
      <c r="B19" s="330">
        <v>15.913669162470892</v>
      </c>
      <c r="C19" s="330">
        <v>18.521250434204344</v>
      </c>
      <c r="D19" s="330">
        <f t="shared" si="0"/>
        <v>34.434919596675236</v>
      </c>
      <c r="E19" s="331"/>
      <c r="F19" s="330">
        <v>17.999796794346853</v>
      </c>
      <c r="G19" s="330">
        <v>19.935931958762662</v>
      </c>
      <c r="H19" s="330">
        <f t="shared" si="1"/>
        <v>37.935728753109515</v>
      </c>
      <c r="I19" s="331"/>
      <c r="J19" s="330">
        <v>19.92084618831823</v>
      </c>
      <c r="K19" s="330">
        <v>17.981030575036165</v>
      </c>
      <c r="L19" s="330">
        <f t="shared" si="2"/>
        <v>37.901876763354394</v>
      </c>
      <c r="M19" s="236"/>
      <c r="N19" s="328">
        <f t="shared" si="3"/>
        <v>2.4942390474200993</v>
      </c>
      <c r="O19" s="328">
        <f t="shared" si="4"/>
        <v>0.67833206686609415</v>
      </c>
      <c r="P19" s="327"/>
      <c r="Q19" s="328">
        <f t="shared" si="5"/>
        <v>1.4829884456426523</v>
      </c>
      <c r="R19" s="328">
        <f t="shared" si="6"/>
        <v>-0.68568096892018815</v>
      </c>
      <c r="S19" s="327"/>
      <c r="T19" s="328">
        <f t="shared" si="7"/>
        <v>1.9553151989042616</v>
      </c>
      <c r="U19" s="328">
        <f t="shared" si="8"/>
        <v>-5.9514861902809635E-3</v>
      </c>
    </row>
    <row r="20" spans="1:21" x14ac:dyDescent="0.2">
      <c r="A20" s="329" t="str">
        <f>name!D15</f>
        <v>41 Administrative occupations</v>
      </c>
      <c r="B20" s="330">
        <v>45.651719865065992</v>
      </c>
      <c r="C20" s="330">
        <v>23.227631848291185</v>
      </c>
      <c r="D20" s="330">
        <f t="shared" si="0"/>
        <v>68.879351713357181</v>
      </c>
      <c r="E20" s="331"/>
      <c r="F20" s="330">
        <v>44.380937020044065</v>
      </c>
      <c r="G20" s="330">
        <v>26.071633144715147</v>
      </c>
      <c r="H20" s="330">
        <f t="shared" si="1"/>
        <v>70.452570164759209</v>
      </c>
      <c r="I20" s="331"/>
      <c r="J20" s="330">
        <v>35.554174539301641</v>
      </c>
      <c r="K20" s="330">
        <v>27.895080143906331</v>
      </c>
      <c r="L20" s="330">
        <f t="shared" si="2"/>
        <v>63.449254683207968</v>
      </c>
      <c r="M20" s="236"/>
      <c r="N20" s="328">
        <f t="shared" si="3"/>
        <v>-0.56303399907101648</v>
      </c>
      <c r="O20" s="328">
        <f t="shared" si="4"/>
        <v>-1.467475756633152</v>
      </c>
      <c r="P20" s="327"/>
      <c r="Q20" s="328">
        <f t="shared" si="5"/>
        <v>2.3369950497215353</v>
      </c>
      <c r="R20" s="328">
        <f t="shared" si="6"/>
        <v>0.45170019542100093</v>
      </c>
      <c r="S20" s="327"/>
      <c r="T20" s="328">
        <f t="shared" si="7"/>
        <v>0.45268697656954959</v>
      </c>
      <c r="U20" s="328">
        <f t="shared" si="8"/>
        <v>-0.69556481981748464</v>
      </c>
    </row>
    <row r="21" spans="1:21" x14ac:dyDescent="0.2">
      <c r="A21" s="329" t="str">
        <f>name!D16</f>
        <v>42 Secretarial and related occupations</v>
      </c>
      <c r="B21" s="330">
        <v>14.465492115326617</v>
      </c>
      <c r="C21" s="330">
        <v>1.3665599078504211</v>
      </c>
      <c r="D21" s="330">
        <f t="shared" si="0"/>
        <v>15.832052023177038</v>
      </c>
      <c r="E21" s="331"/>
      <c r="F21" s="330">
        <v>12.772642704918942</v>
      </c>
      <c r="G21" s="330">
        <v>1.0908263969477159</v>
      </c>
      <c r="H21" s="330">
        <f t="shared" si="1"/>
        <v>13.863469101866658</v>
      </c>
      <c r="I21" s="331"/>
      <c r="J21" s="330">
        <v>8.9732448127850617</v>
      </c>
      <c r="K21" s="330">
        <v>1.6939186948314584</v>
      </c>
      <c r="L21" s="330">
        <f t="shared" si="2"/>
        <v>10.66716350761652</v>
      </c>
      <c r="M21" s="236"/>
      <c r="N21" s="328">
        <f t="shared" si="3"/>
        <v>-2.4584819817534354</v>
      </c>
      <c r="O21" s="328">
        <f t="shared" si="4"/>
        <v>-2.3262376520604811</v>
      </c>
      <c r="P21" s="327"/>
      <c r="Q21" s="328">
        <f t="shared" si="5"/>
        <v>-4.4071537635278935</v>
      </c>
      <c r="R21" s="328">
        <f t="shared" si="6"/>
        <v>2.9775278117701864</v>
      </c>
      <c r="S21" s="327"/>
      <c r="T21" s="328">
        <f t="shared" si="7"/>
        <v>-2.6206341303663283</v>
      </c>
      <c r="U21" s="328">
        <f t="shared" si="8"/>
        <v>-1.7320712627906243</v>
      </c>
    </row>
    <row r="22" spans="1:21" x14ac:dyDescent="0.2">
      <c r="A22" s="329" t="str">
        <f>name!D17</f>
        <v>51 Skilled agricultural and related trades</v>
      </c>
      <c r="B22" s="330">
        <v>1.7467685893419533</v>
      </c>
      <c r="C22" s="330">
        <v>6.1886905199954763</v>
      </c>
      <c r="D22" s="330">
        <f t="shared" si="0"/>
        <v>7.9354591093374296</v>
      </c>
      <c r="E22" s="331"/>
      <c r="F22" s="330">
        <v>1.507282998901043</v>
      </c>
      <c r="G22" s="330">
        <v>6.6044052074306903</v>
      </c>
      <c r="H22" s="330">
        <f t="shared" si="1"/>
        <v>8.111688206331733</v>
      </c>
      <c r="I22" s="331"/>
      <c r="J22" s="330">
        <v>1.8550684155599217</v>
      </c>
      <c r="K22" s="330">
        <v>6.9317017049836185</v>
      </c>
      <c r="L22" s="330">
        <f t="shared" si="2"/>
        <v>8.7867701205435402</v>
      </c>
      <c r="M22" s="236"/>
      <c r="N22" s="328">
        <f t="shared" si="3"/>
        <v>-2.9061135262589466</v>
      </c>
      <c r="O22" s="328">
        <f t="shared" si="4"/>
        <v>1.3937087169265672</v>
      </c>
      <c r="P22" s="327"/>
      <c r="Q22" s="328">
        <f t="shared" si="5"/>
        <v>1.3087575419379105</v>
      </c>
      <c r="R22" s="328">
        <f t="shared" si="6"/>
        <v>0.32297683170370295</v>
      </c>
      <c r="S22" s="327"/>
      <c r="T22" s="328">
        <f t="shared" si="7"/>
        <v>0.4402622979217341</v>
      </c>
      <c r="U22" s="328">
        <f t="shared" si="8"/>
        <v>0.53436389031675802</v>
      </c>
    </row>
    <row r="23" spans="1:21" x14ac:dyDescent="0.2">
      <c r="A23" s="329" t="str">
        <f>name!D18</f>
        <v>52 Skilled metal, electrical and electronic trades</v>
      </c>
      <c r="B23" s="330">
        <v>0.3439939371234727</v>
      </c>
      <c r="C23" s="330">
        <v>29.043463632882148</v>
      </c>
      <c r="D23" s="330">
        <f t="shared" si="0"/>
        <v>29.387457570005619</v>
      </c>
      <c r="E23" s="331"/>
      <c r="F23" s="330">
        <v>0.4358430852706705</v>
      </c>
      <c r="G23" s="330">
        <v>26.031565289626933</v>
      </c>
      <c r="H23" s="330">
        <f t="shared" si="1"/>
        <v>26.467408374897602</v>
      </c>
      <c r="I23" s="331"/>
      <c r="J23" s="330">
        <v>1.2813383632516659</v>
      </c>
      <c r="K23" s="330">
        <v>21.676631561411625</v>
      </c>
      <c r="L23" s="330">
        <f t="shared" si="2"/>
        <v>22.957969924663292</v>
      </c>
      <c r="M23" s="236"/>
      <c r="N23" s="328">
        <f t="shared" si="3"/>
        <v>4.8469676356155178</v>
      </c>
      <c r="O23" s="328">
        <f t="shared" si="4"/>
        <v>7.4539153203914577</v>
      </c>
      <c r="P23" s="327"/>
      <c r="Q23" s="328">
        <f t="shared" si="5"/>
        <v>-2.1658727605938899</v>
      </c>
      <c r="R23" s="328">
        <f t="shared" si="6"/>
        <v>-1.213082486847572</v>
      </c>
      <c r="S23" s="327"/>
      <c r="T23" s="328">
        <f t="shared" si="7"/>
        <v>-2.0713245010399617</v>
      </c>
      <c r="U23" s="328">
        <f t="shared" si="8"/>
        <v>-0.94384392485049595</v>
      </c>
    </row>
    <row r="24" spans="1:21" x14ac:dyDescent="0.2">
      <c r="A24" s="329" t="str">
        <f>name!D19</f>
        <v>53 Skilled construction and building trades</v>
      </c>
      <c r="B24" s="330">
        <v>0.24336979460869282</v>
      </c>
      <c r="C24" s="330">
        <v>24.620123672663478</v>
      </c>
      <c r="D24" s="330">
        <f t="shared" si="0"/>
        <v>24.863493467272171</v>
      </c>
      <c r="E24" s="331"/>
      <c r="F24" s="330">
        <v>0.32823633248410822</v>
      </c>
      <c r="G24" s="330">
        <v>22.162806994111975</v>
      </c>
      <c r="H24" s="330">
        <f t="shared" si="1"/>
        <v>22.491043326596085</v>
      </c>
      <c r="I24" s="331"/>
      <c r="J24" s="330">
        <v>0.44370109094795829</v>
      </c>
      <c r="K24" s="330">
        <v>21.248685643662419</v>
      </c>
      <c r="L24" s="330">
        <f t="shared" si="2"/>
        <v>21.692386734610377</v>
      </c>
      <c r="M24" s="236"/>
      <c r="N24" s="328">
        <f t="shared" si="3"/>
        <v>6.1656431805377832</v>
      </c>
      <c r="O24" s="328">
        <f t="shared" si="4"/>
        <v>2.0297736082657725</v>
      </c>
      <c r="P24" s="327"/>
      <c r="Q24" s="328">
        <f t="shared" si="5"/>
        <v>-2.08101414468429</v>
      </c>
      <c r="R24" s="328">
        <f t="shared" si="6"/>
        <v>-0.28040932902477778</v>
      </c>
      <c r="S24" s="327"/>
      <c r="T24" s="328">
        <f t="shared" si="7"/>
        <v>-1.9856891847851998</v>
      </c>
      <c r="U24" s="328">
        <f t="shared" si="8"/>
        <v>-0.24074839056453801</v>
      </c>
    </row>
    <row r="25" spans="1:21" x14ac:dyDescent="0.2">
      <c r="A25" s="329" t="str">
        <f>name!D20</f>
        <v>54 Textiles, printing and other skilled trades</v>
      </c>
      <c r="B25" s="330">
        <v>6.1046368084602545</v>
      </c>
      <c r="C25" s="330">
        <v>9.8615641238384555</v>
      </c>
      <c r="D25" s="330">
        <f t="shared" si="0"/>
        <v>15.96620093229871</v>
      </c>
      <c r="E25" s="331"/>
      <c r="F25" s="330">
        <v>5.7536368666106315</v>
      </c>
      <c r="G25" s="330">
        <v>7.745289911588543</v>
      </c>
      <c r="H25" s="330">
        <f t="shared" si="1"/>
        <v>13.498926778199174</v>
      </c>
      <c r="I25" s="331"/>
      <c r="J25" s="330">
        <v>5.5686526690886762</v>
      </c>
      <c r="K25" s="330">
        <v>6.9536926859911574</v>
      </c>
      <c r="L25" s="330">
        <f t="shared" si="2"/>
        <v>12.522345355079834</v>
      </c>
      <c r="M25" s="236"/>
      <c r="N25" s="328">
        <f t="shared" si="3"/>
        <v>-1.1773436569962548</v>
      </c>
      <c r="O25" s="328">
        <f t="shared" si="4"/>
        <v>-0.21762298624354859</v>
      </c>
      <c r="P25" s="327"/>
      <c r="Q25" s="328">
        <f t="shared" si="5"/>
        <v>-4.7163522175591837</v>
      </c>
      <c r="R25" s="328">
        <f t="shared" si="6"/>
        <v>-0.71617029073424154</v>
      </c>
      <c r="S25" s="327"/>
      <c r="T25" s="328">
        <f t="shared" si="7"/>
        <v>-3.3015461072867902</v>
      </c>
      <c r="U25" s="328">
        <f t="shared" si="8"/>
        <v>-0.49938562017147747</v>
      </c>
    </row>
    <row r="26" spans="1:21" x14ac:dyDescent="0.2">
      <c r="A26" s="329" t="str">
        <f>name!D21</f>
        <v>61 Caring personal service occupations</v>
      </c>
      <c r="B26" s="330">
        <v>52.510392866209159</v>
      </c>
      <c r="C26" s="330">
        <v>8.6702601265405335</v>
      </c>
      <c r="D26" s="330">
        <f t="shared" si="0"/>
        <v>61.180652992749692</v>
      </c>
      <c r="E26" s="331"/>
      <c r="F26" s="330">
        <v>52.023805524569283</v>
      </c>
      <c r="G26" s="330">
        <v>8.2595451507810118</v>
      </c>
      <c r="H26" s="330">
        <f t="shared" si="1"/>
        <v>60.283350675350292</v>
      </c>
      <c r="I26" s="331"/>
      <c r="J26" s="330">
        <v>63.849553987614271</v>
      </c>
      <c r="K26" s="330">
        <v>12.317797136899197</v>
      </c>
      <c r="L26" s="330">
        <f t="shared" si="2"/>
        <v>76.167351124513473</v>
      </c>
      <c r="M26" s="236"/>
      <c r="N26" s="328">
        <f t="shared" si="3"/>
        <v>-0.18602070640776347</v>
      </c>
      <c r="O26" s="328">
        <f t="shared" si="4"/>
        <v>1.3748870551575143</v>
      </c>
      <c r="P26" s="327"/>
      <c r="Q26" s="328">
        <f t="shared" si="5"/>
        <v>-0.96589049859191478</v>
      </c>
      <c r="R26" s="328">
        <f t="shared" si="6"/>
        <v>2.7003194288090393</v>
      </c>
      <c r="S26" s="327"/>
      <c r="T26" s="328">
        <f t="shared" si="7"/>
        <v>-0.29506491656211553</v>
      </c>
      <c r="U26" s="328">
        <f t="shared" si="8"/>
        <v>1.5713982973279306</v>
      </c>
    </row>
    <row r="27" spans="1:21" x14ac:dyDescent="0.2">
      <c r="A27" s="329" t="str">
        <f>name!D22</f>
        <v>62 Leisure, travel and related personal service occupations</v>
      </c>
      <c r="B27" s="330">
        <v>10.766644556548854</v>
      </c>
      <c r="C27" s="330">
        <v>4.4907774059456056</v>
      </c>
      <c r="D27" s="330">
        <f t="shared" si="0"/>
        <v>15.25742196249446</v>
      </c>
      <c r="E27" s="331"/>
      <c r="F27" s="330">
        <v>9.0267795390937611</v>
      </c>
      <c r="G27" s="330">
        <v>4.4270371248036584</v>
      </c>
      <c r="H27" s="330">
        <f t="shared" si="1"/>
        <v>13.45381666389742</v>
      </c>
      <c r="I27" s="331"/>
      <c r="J27" s="330">
        <v>8.7995392596285527</v>
      </c>
      <c r="K27" s="330">
        <v>4.6538973776604813</v>
      </c>
      <c r="L27" s="330">
        <f t="shared" si="2"/>
        <v>13.453436637289034</v>
      </c>
      <c r="M27" s="236"/>
      <c r="N27" s="328">
        <f t="shared" si="3"/>
        <v>-3.4637349749999991</v>
      </c>
      <c r="O27" s="328">
        <f t="shared" si="4"/>
        <v>-0.16983095957632255</v>
      </c>
      <c r="P27" s="327"/>
      <c r="Q27" s="328">
        <f t="shared" si="5"/>
        <v>-0.2854974525166698</v>
      </c>
      <c r="R27" s="328">
        <f t="shared" si="6"/>
        <v>0.33371876914811693</v>
      </c>
      <c r="S27" s="327"/>
      <c r="T27" s="328">
        <f t="shared" si="7"/>
        <v>-2.484675660308322</v>
      </c>
      <c r="U27" s="328">
        <f t="shared" si="8"/>
        <v>-1.8831415521392003E-4</v>
      </c>
    </row>
    <row r="28" spans="1:21" x14ac:dyDescent="0.2">
      <c r="A28" s="329" t="str">
        <f>name!D23</f>
        <v>63 Community and civil enforcement occupations</v>
      </c>
      <c r="B28" s="330">
        <v>0.14493896717896196</v>
      </c>
      <c r="C28" s="330">
        <v>0.54785346871746754</v>
      </c>
      <c r="D28" s="330">
        <f t="shared" si="0"/>
        <v>0.69279243589642947</v>
      </c>
      <c r="E28" s="331"/>
      <c r="F28" s="330">
        <v>0.14483852589395257</v>
      </c>
      <c r="G28" s="330">
        <v>0.58085706425839589</v>
      </c>
      <c r="H28" s="330">
        <f t="shared" si="1"/>
        <v>0.72569559015234852</v>
      </c>
      <c r="I28" s="331"/>
      <c r="J28" s="330">
        <v>0.18178008837339085</v>
      </c>
      <c r="K28" s="330">
        <v>0.4454337866952095</v>
      </c>
      <c r="L28" s="330">
        <f>SUM(J28:K28)</f>
        <v>0.62721387506860038</v>
      </c>
      <c r="M28" s="236"/>
      <c r="N28" s="328">
        <f t="shared" si="3"/>
        <v>-1.3863647641187971E-2</v>
      </c>
      <c r="O28" s="328">
        <f t="shared" si="4"/>
        <v>1.526047944532638</v>
      </c>
      <c r="P28" s="327"/>
      <c r="Q28" s="328">
        <f t="shared" si="5"/>
        <v>1.1768075602910155</v>
      </c>
      <c r="R28" s="328">
        <f t="shared" si="6"/>
        <v>-1.7541399864634433</v>
      </c>
      <c r="S28" s="327"/>
      <c r="T28" s="328">
        <f t="shared" si="7"/>
        <v>0.93232311731761275</v>
      </c>
      <c r="U28" s="328">
        <f t="shared" si="8"/>
        <v>-0.9675754962736316</v>
      </c>
    </row>
    <row r="29" spans="1:21" x14ac:dyDescent="0.2">
      <c r="A29" s="329" t="str">
        <f>name!D24</f>
        <v>71 Sales occupations</v>
      </c>
      <c r="B29" s="330">
        <v>35.664865654949779</v>
      </c>
      <c r="C29" s="330">
        <v>20.48712516135911</v>
      </c>
      <c r="D29" s="330">
        <f t="shared" si="0"/>
        <v>56.151990816308889</v>
      </c>
      <c r="E29" s="331"/>
      <c r="F29" s="330">
        <v>34.786524998462831</v>
      </c>
      <c r="G29" s="330">
        <v>20.093942597708551</v>
      </c>
      <c r="H29" s="330">
        <f t="shared" si="1"/>
        <v>54.880467596171385</v>
      </c>
      <c r="I29" s="331"/>
      <c r="J29" s="330">
        <v>30.807367411957319</v>
      </c>
      <c r="K29" s="330">
        <v>18.201380321551998</v>
      </c>
      <c r="L29" s="330">
        <f t="shared" si="2"/>
        <v>49.008747733509317</v>
      </c>
      <c r="M29" s="236"/>
      <c r="N29" s="328">
        <f t="shared" si="3"/>
        <v>-0.49747745674311172</v>
      </c>
      <c r="O29" s="328">
        <f t="shared" si="4"/>
        <v>-0.80657119101614771</v>
      </c>
      <c r="P29" s="327"/>
      <c r="Q29" s="328">
        <f t="shared" si="5"/>
        <v>-0.38681476854943719</v>
      </c>
      <c r="R29" s="328">
        <f t="shared" si="6"/>
        <v>-0.65730340336759285</v>
      </c>
      <c r="S29" s="327"/>
      <c r="T29" s="328">
        <f t="shared" si="7"/>
        <v>-0.4570449991449288</v>
      </c>
      <c r="U29" s="328">
        <f t="shared" si="8"/>
        <v>-0.75155291989672524</v>
      </c>
    </row>
    <row r="30" spans="1:21" x14ac:dyDescent="0.2">
      <c r="A30" s="329" t="str">
        <f>name!D25</f>
        <v>72 Customer service occupations</v>
      </c>
      <c r="B30" s="330">
        <v>6.9552632069574383</v>
      </c>
      <c r="C30" s="330">
        <v>5.5649398305456845</v>
      </c>
      <c r="D30" s="330">
        <f t="shared" si="0"/>
        <v>12.520203037503123</v>
      </c>
      <c r="E30" s="331"/>
      <c r="F30" s="330">
        <v>7.8437303356927606</v>
      </c>
      <c r="G30" s="330">
        <v>5.8753502766728376</v>
      </c>
      <c r="H30" s="330">
        <f t="shared" si="1"/>
        <v>13.719080612365598</v>
      </c>
      <c r="I30" s="331"/>
      <c r="J30" s="330">
        <v>10.832300024618268</v>
      </c>
      <c r="K30" s="330">
        <v>9.9375035269503549</v>
      </c>
      <c r="L30" s="330">
        <f t="shared" si="2"/>
        <v>20.769803551568621</v>
      </c>
      <c r="M30" s="236"/>
      <c r="N30" s="328">
        <f t="shared" si="3"/>
        <v>2.4334539586214232</v>
      </c>
      <c r="O30" s="328">
        <f t="shared" si="4"/>
        <v>2.1754443431218462</v>
      </c>
      <c r="P30" s="327"/>
      <c r="Q30" s="328">
        <f t="shared" si="5"/>
        <v>1.0915040560490752</v>
      </c>
      <c r="R30" s="328">
        <f t="shared" si="6"/>
        <v>3.56576929257304</v>
      </c>
      <c r="S30" s="327"/>
      <c r="T30" s="328">
        <f t="shared" si="7"/>
        <v>1.8457069759877598</v>
      </c>
      <c r="U30" s="328">
        <f t="shared" si="8"/>
        <v>2.8033243643690309</v>
      </c>
    </row>
    <row r="31" spans="1:21" x14ac:dyDescent="0.2">
      <c r="A31" s="329" t="str">
        <f>name!D26</f>
        <v>81 Process, plant and machine operatives</v>
      </c>
      <c r="B31" s="330">
        <v>5.394536474623302</v>
      </c>
      <c r="C31" s="330">
        <v>16.97439877467561</v>
      </c>
      <c r="D31" s="330">
        <f t="shared" si="0"/>
        <v>22.368935249298911</v>
      </c>
      <c r="E31" s="331"/>
      <c r="F31" s="330">
        <v>4.7323601586172153</v>
      </c>
      <c r="G31" s="330">
        <v>13.92907224129371</v>
      </c>
      <c r="H31" s="330">
        <f t="shared" si="1"/>
        <v>18.661432399910925</v>
      </c>
      <c r="I31" s="331"/>
      <c r="J31" s="330">
        <v>4.8977987508825951</v>
      </c>
      <c r="K31" s="330">
        <v>14.686773268519261</v>
      </c>
      <c r="L31" s="330">
        <f t="shared" si="2"/>
        <v>19.584572019401854</v>
      </c>
      <c r="M31" s="236"/>
      <c r="N31" s="328">
        <f t="shared" si="3"/>
        <v>-2.5852475793895269</v>
      </c>
      <c r="O31" s="328">
        <f t="shared" si="4"/>
        <v>0.22934135360326291</v>
      </c>
      <c r="P31" s="327"/>
      <c r="Q31" s="328">
        <f t="shared" si="5"/>
        <v>-3.8773892463384474</v>
      </c>
      <c r="R31" s="328">
        <f t="shared" si="6"/>
        <v>0.35375174311456092</v>
      </c>
      <c r="S31" s="327"/>
      <c r="T31" s="328">
        <f t="shared" si="7"/>
        <v>-3.5593935474184546</v>
      </c>
      <c r="U31" s="328">
        <f t="shared" si="8"/>
        <v>0.3224063402581967</v>
      </c>
    </row>
    <row r="32" spans="1:21" x14ac:dyDescent="0.2">
      <c r="A32" s="329" t="str">
        <f>name!D27</f>
        <v>82 Transport and mobile machine drivers and operatives</v>
      </c>
      <c r="B32" s="330">
        <v>1.1153713343555147</v>
      </c>
      <c r="C32" s="330">
        <v>26.534308411499516</v>
      </c>
      <c r="D32" s="330">
        <f t="shared" si="0"/>
        <v>27.649679745855032</v>
      </c>
      <c r="E32" s="331"/>
      <c r="F32" s="330">
        <v>1.0466834485990615</v>
      </c>
      <c r="G32" s="330">
        <v>28.225854712342663</v>
      </c>
      <c r="H32" s="330">
        <f t="shared" si="1"/>
        <v>29.272538160941725</v>
      </c>
      <c r="I32" s="331"/>
      <c r="J32" s="330">
        <v>1.8334027963374315</v>
      </c>
      <c r="K32" s="330">
        <v>29.192212890325422</v>
      </c>
      <c r="L32" s="330">
        <f t="shared" si="2"/>
        <v>31.025615686662853</v>
      </c>
      <c r="M32" s="236"/>
      <c r="N32" s="328">
        <f t="shared" si="3"/>
        <v>-1.2631709676097613</v>
      </c>
      <c r="O32" s="328">
        <f t="shared" si="4"/>
        <v>3.8076840848813243</v>
      </c>
      <c r="P32" s="327"/>
      <c r="Q32" s="328">
        <f t="shared" si="5"/>
        <v>1.2436667878873653</v>
      </c>
      <c r="R32" s="328">
        <f t="shared" si="6"/>
        <v>0.22467602042643975</v>
      </c>
      <c r="S32" s="327"/>
      <c r="T32" s="328">
        <f t="shared" si="7"/>
        <v>1.1472442823286189</v>
      </c>
      <c r="U32" s="328">
        <f t="shared" si="8"/>
        <v>0.38850850102234435</v>
      </c>
    </row>
    <row r="33" spans="1:21" x14ac:dyDescent="0.2">
      <c r="A33" s="329" t="str">
        <f>name!D28</f>
        <v>91 Elementary trades and related occupations</v>
      </c>
      <c r="B33" s="330">
        <v>3.2853114230533285</v>
      </c>
      <c r="C33" s="330">
        <v>9.9651375679963596</v>
      </c>
      <c r="D33" s="330">
        <f t="shared" si="0"/>
        <v>13.250448991049687</v>
      </c>
      <c r="E33" s="331"/>
      <c r="F33" s="330">
        <v>2.3756483570041853</v>
      </c>
      <c r="G33" s="330">
        <v>8.1460127323209353</v>
      </c>
      <c r="H33" s="330">
        <f t="shared" si="1"/>
        <v>10.521661089325121</v>
      </c>
      <c r="I33" s="331"/>
      <c r="J33" s="330">
        <v>1.906541756065818</v>
      </c>
      <c r="K33" s="330">
        <v>6.2959270315583913</v>
      </c>
      <c r="L33" s="330">
        <f t="shared" si="2"/>
        <v>8.2024687876242091</v>
      </c>
      <c r="M33" s="236"/>
      <c r="N33" s="328">
        <f t="shared" si="3"/>
        <v>-6.2780917398787883</v>
      </c>
      <c r="O33" s="328">
        <f t="shared" si="4"/>
        <v>-1.4558281061218481</v>
      </c>
      <c r="P33" s="327"/>
      <c r="Q33" s="328">
        <f t="shared" si="5"/>
        <v>-3.951108460152164</v>
      </c>
      <c r="R33" s="328">
        <f t="shared" si="6"/>
        <v>-1.7028393107070605</v>
      </c>
      <c r="S33" s="327"/>
      <c r="T33" s="328">
        <f t="shared" si="7"/>
        <v>-4.5071746912843995</v>
      </c>
      <c r="U33" s="328">
        <f t="shared" si="8"/>
        <v>-1.6463039057878048</v>
      </c>
    </row>
    <row r="34" spans="1:21" x14ac:dyDescent="0.2">
      <c r="A34" s="329" t="str">
        <f>name!D29</f>
        <v>92 Elementary administration and service occupations</v>
      </c>
      <c r="B34" s="330">
        <v>33.834556015332012</v>
      </c>
      <c r="C34" s="330">
        <v>34.093260193302456</v>
      </c>
      <c r="D34" s="330">
        <f t="shared" ref="D34" si="9">SUM(B34:C34)</f>
        <v>67.927816208634468</v>
      </c>
      <c r="E34" s="331"/>
      <c r="F34" s="330">
        <v>30.286536663725663</v>
      </c>
      <c r="G34" s="330">
        <v>30.417146269710162</v>
      </c>
      <c r="H34" s="330">
        <f t="shared" ref="H34" si="10">SUM(F34:G34)</f>
        <v>60.703682933435829</v>
      </c>
      <c r="I34" s="331"/>
      <c r="J34" s="330">
        <v>29.219456379143818</v>
      </c>
      <c r="K34" s="330">
        <v>31.069840197652546</v>
      </c>
      <c r="L34" s="330">
        <f t="shared" ref="L34" si="11">SUM(J34:K34)</f>
        <v>60.28929657679636</v>
      </c>
      <c r="M34" s="236"/>
      <c r="N34" s="328">
        <f t="shared" si="3"/>
        <v>-2.1912234952418341</v>
      </c>
      <c r="O34" s="328">
        <f t="shared" si="4"/>
        <v>-0.23883751159279321</v>
      </c>
      <c r="P34" s="327"/>
      <c r="Q34" s="328">
        <f t="shared" si="5"/>
        <v>-2.2560272631308997</v>
      </c>
      <c r="R34" s="328">
        <f t="shared" si="6"/>
        <v>0.1416409404913832</v>
      </c>
      <c r="S34" s="327"/>
      <c r="T34" s="328">
        <f t="shared" si="7"/>
        <v>-2.2237273073507424</v>
      </c>
      <c r="U34" s="328">
        <f t="shared" si="8"/>
        <v>-4.5654811524475925E-2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336.0943840470058</v>
      </c>
      <c r="C36" s="333">
        <f t="shared" ref="C36:D36" si="12">SUM(C9:C34)</f>
        <v>370.91261595299443</v>
      </c>
      <c r="D36" s="333">
        <f t="shared" si="12"/>
        <v>707.00700000000018</v>
      </c>
      <c r="E36" s="333"/>
      <c r="F36" s="333">
        <f>SUM(F9:F34)</f>
        <v>346.88414013454769</v>
      </c>
      <c r="G36" s="333">
        <f t="shared" ref="G36:H36" si="13">SUM(G9:G34)</f>
        <v>375.12685986545205</v>
      </c>
      <c r="H36" s="333">
        <f t="shared" si="13"/>
        <v>722.01099999999974</v>
      </c>
      <c r="I36" s="333"/>
      <c r="J36" s="333">
        <f>SUM(J9:J34)</f>
        <v>381.99555708748085</v>
      </c>
      <c r="K36" s="333">
        <f t="shared" ref="K36:L36" si="14">SUM(K9:K34)</f>
        <v>390.75344291251901</v>
      </c>
      <c r="L36" s="333">
        <f t="shared" si="14"/>
        <v>772.74899999999991</v>
      </c>
      <c r="M36" s="258"/>
      <c r="N36" s="334">
        <f t="shared" si="3"/>
        <v>0.63397735631158803</v>
      </c>
      <c r="O36" s="334">
        <f>IF(F36&gt;0,(EXP(LN(J36/F36)/($J$6-$F$6))-1)*100,0)</f>
        <v>0.64485793843045425</v>
      </c>
      <c r="P36" s="335"/>
      <c r="Q36" s="334">
        <f t="shared" ref="Q36" si="15">IF(C36&gt;0,(EXP(LN(G36/C36)/($F$6-$B$6))-1)*100,0)</f>
        <v>0.22621073904121047</v>
      </c>
      <c r="R36" s="334">
        <f t="shared" ref="R36" si="16">IF(G36&gt;0,(EXP(LN(K36/G36)/($J$6-$F$6))-1)*100,0)</f>
        <v>0.27245394005286361</v>
      </c>
      <c r="S36" s="335"/>
      <c r="T36" s="334">
        <f t="shared" ref="T36" si="17">IF(D36&gt;0,(EXP(LN(H36/D36)/($F$6-$B$6))-1)*100,0)</f>
        <v>0.42087936780843549</v>
      </c>
      <c r="U36" s="334">
        <f t="shared" ref="U36" si="18">IF(H36&gt;0,(EXP(LN(L36/H36)/($J$6-$F$6))-1)*100,0)</f>
        <v>0.45378592205260748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Lancashire</v>
      </c>
      <c r="Q1" s="19" t="str">
        <f>CONCATENATE("Occupation Table 5.1  Males: Employment Change by Status (SOC 2020), ",B$5,"-",L$5,", ",Info!B5)</f>
        <v>Occupation Table 5.1  Males: Employment Change by Status (SOC 2020), 2015-2035, Lancashire</v>
      </c>
      <c r="AG1" s="19" t="str">
        <f>CONCATENATE("Occupation Table 5.2  Females: Employment Change by Status (SOC 2020), ",R$5,"-",AB$5,", ",Info!B5)</f>
        <v>Occupation Table 5.2  Females: Employment Change by Status (SOC 2020), 2015-2035, Lancashire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41.80257760096552</v>
      </c>
      <c r="C8" s="11">
        <v>5.8860876935181192</v>
      </c>
      <c r="D8" s="11">
        <v>10.392588117053908</v>
      </c>
      <c r="E8" s="11">
        <f>SUM(B8:D8)</f>
        <v>58.081253411537546</v>
      </c>
      <c r="F8" s="11"/>
      <c r="G8" s="11">
        <v>46.369431333771594</v>
      </c>
      <c r="H8" s="11">
        <v>8.8564221719451055</v>
      </c>
      <c r="I8" s="11">
        <v>11.4573874432841</v>
      </c>
      <c r="J8" s="11">
        <f>SUM(G8:I8)</f>
        <v>66.683240949000805</v>
      </c>
      <c r="K8" s="11"/>
      <c r="L8" s="11">
        <v>52.131678171184817</v>
      </c>
      <c r="M8" s="11">
        <v>11.467506450321828</v>
      </c>
      <c r="N8" s="11">
        <v>13.298584786339346</v>
      </c>
      <c r="O8" s="11">
        <f>SUM(L8:N8)</f>
        <v>76.897769407845985</v>
      </c>
      <c r="Q8" s="10" t="str">
        <f>name!E4</f>
        <v>Managers, directors and senior officials</v>
      </c>
      <c r="R8" s="11">
        <v>29.844411307755955</v>
      </c>
      <c r="S8" s="11">
        <v>1.8493248034760565</v>
      </c>
      <c r="T8" s="11">
        <v>7.8270392669949018</v>
      </c>
      <c r="U8" s="11">
        <f>SUM(R8:T8)</f>
        <v>39.520775378226915</v>
      </c>
      <c r="V8" s="11"/>
      <c r="W8" s="11">
        <v>32.497678764299366</v>
      </c>
      <c r="X8" s="11">
        <v>2.9876769728267001</v>
      </c>
      <c r="Y8" s="11">
        <v>7.7844458503343956</v>
      </c>
      <c r="Z8" s="11">
        <f>SUM(W8:Y8)</f>
        <v>43.269801587460456</v>
      </c>
      <c r="AA8" s="11"/>
      <c r="AB8" s="11">
        <v>33.783888656143709</v>
      </c>
      <c r="AC8" s="11">
        <v>4.1385882868468888</v>
      </c>
      <c r="AD8" s="11">
        <v>8.9560074682195729</v>
      </c>
      <c r="AE8" s="11">
        <f>SUM(AB8:AD8)</f>
        <v>46.878484411210174</v>
      </c>
      <c r="AG8" s="10" t="str">
        <f>name!E4</f>
        <v>Managers, directors and senior officials</v>
      </c>
      <c r="AH8" s="11">
        <v>11.958166293209585</v>
      </c>
      <c r="AI8" s="11">
        <v>4.0367628900420618</v>
      </c>
      <c r="AJ8" s="11">
        <v>2.5655488500590073</v>
      </c>
      <c r="AK8" s="11">
        <f>SUM(AH8:AJ8)</f>
        <v>18.560478033310652</v>
      </c>
      <c r="AL8" s="11"/>
      <c r="AM8" s="11">
        <v>13.871752569472218</v>
      </c>
      <c r="AN8" s="11">
        <v>5.8687451991184059</v>
      </c>
      <c r="AO8" s="11">
        <v>3.6729415929497105</v>
      </c>
      <c r="AP8" s="11">
        <f>SUM(AM8:AO8)</f>
        <v>23.413439361540334</v>
      </c>
      <c r="AQ8" s="11"/>
      <c r="AR8" s="11">
        <v>18.347789515041107</v>
      </c>
      <c r="AS8" s="11">
        <v>7.3289181634749347</v>
      </c>
      <c r="AT8" s="11">
        <v>4.3425773181197638</v>
      </c>
      <c r="AU8" s="11">
        <f>SUM(AR8:AT8)</f>
        <v>30.019284996635804</v>
      </c>
    </row>
    <row r="9" spans="1:47" x14ac:dyDescent="0.2">
      <c r="A9" t="str">
        <f>name!E5</f>
        <v>Professional occupations</v>
      </c>
      <c r="B9" s="11">
        <v>96.631152770925368</v>
      </c>
      <c r="C9" s="11">
        <v>23.306403155549219</v>
      </c>
      <c r="D9" s="11">
        <v>13.469954809670844</v>
      </c>
      <c r="E9" s="11">
        <f t="shared" ref="E9:E18" si="0">SUM(B9:D9)</f>
        <v>133.40751073614544</v>
      </c>
      <c r="F9" s="11"/>
      <c r="G9" s="11">
        <v>110.96447719957018</v>
      </c>
      <c r="H9" s="11">
        <v>28.887903349781784</v>
      </c>
      <c r="I9" s="11">
        <v>13.590537879024552</v>
      </c>
      <c r="J9" s="11">
        <f t="shared" ref="J9:J16" si="1">SUM(G9:I9)</f>
        <v>153.44291842837652</v>
      </c>
      <c r="K9" s="11"/>
      <c r="L9" s="11">
        <v>135.95273757226053</v>
      </c>
      <c r="M9" s="11">
        <v>37.517818511511692</v>
      </c>
      <c r="N9" s="11">
        <v>14.038120822090164</v>
      </c>
      <c r="O9" s="11">
        <f t="shared" ref="O9:O16" si="2">SUM(L9:N9)</f>
        <v>187.50867690586239</v>
      </c>
      <c r="Q9" s="10" t="str">
        <f>name!E5</f>
        <v>Professional occupations</v>
      </c>
      <c r="R9" s="11">
        <v>54.922872983521565</v>
      </c>
      <c r="S9" s="11">
        <v>4.7932302502100539</v>
      </c>
      <c r="T9" s="11">
        <v>8.7148758202095138</v>
      </c>
      <c r="U9" s="11">
        <f t="shared" ref="U9:U16" si="3">SUM(R9:T9)</f>
        <v>68.43097905394113</v>
      </c>
      <c r="V9" s="11"/>
      <c r="W9" s="11">
        <v>63.156728861309034</v>
      </c>
      <c r="X9" s="11">
        <v>6.8438685614203276</v>
      </c>
      <c r="Y9" s="11">
        <v>7.0403375306734253</v>
      </c>
      <c r="Z9" s="11">
        <f t="shared" ref="Z9:Z16" si="4">SUM(W9:Y9)</f>
        <v>77.040934953402783</v>
      </c>
      <c r="AA9" s="11"/>
      <c r="AB9" s="11">
        <v>73.257345895861803</v>
      </c>
      <c r="AC9" s="11">
        <v>9.3347685144440415</v>
      </c>
      <c r="AD9" s="11">
        <v>6.0488751146024402</v>
      </c>
      <c r="AE9" s="11">
        <f t="shared" ref="AE9:AE16" si="5">SUM(AB9:AD9)</f>
        <v>88.640989524908278</v>
      </c>
      <c r="AG9" s="10" t="str">
        <f>name!E5</f>
        <v>Professional occupations</v>
      </c>
      <c r="AH9" s="11">
        <v>41.708279787403825</v>
      </c>
      <c r="AI9" s="11">
        <v>18.513172905339175</v>
      </c>
      <c r="AJ9" s="11">
        <v>4.7550789894613272</v>
      </c>
      <c r="AK9" s="11">
        <f t="shared" ref="AK9:AK18" si="6">SUM(AH9:AJ9)</f>
        <v>64.976531682204325</v>
      </c>
      <c r="AL9" s="11"/>
      <c r="AM9" s="11">
        <v>47.807748338261142</v>
      </c>
      <c r="AN9" s="11">
        <v>22.044034788361451</v>
      </c>
      <c r="AO9" s="11">
        <v>6.550200348351126</v>
      </c>
      <c r="AP9" s="11">
        <f t="shared" ref="AP9:AP18" si="7">SUM(AM9:AO9)</f>
        <v>76.401983474973719</v>
      </c>
      <c r="AQ9" s="11"/>
      <c r="AR9" s="11">
        <v>62.695391676398764</v>
      </c>
      <c r="AS9" s="11">
        <v>28.183049997067645</v>
      </c>
      <c r="AT9" s="11">
        <v>7.9892457074877212</v>
      </c>
      <c r="AU9" s="11">
        <f t="shared" ref="AU9:AU18" si="8">SUM(AR9:AT9)</f>
        <v>98.867687380954138</v>
      </c>
    </row>
    <row r="10" spans="1:47" x14ac:dyDescent="0.2">
      <c r="A10" t="str">
        <f>name!E6</f>
        <v>Associate professional occupations</v>
      </c>
      <c r="B10" s="11">
        <v>52.600789093467071</v>
      </c>
      <c r="C10" s="11">
        <v>14.334703516085257</v>
      </c>
      <c r="D10" s="11">
        <v>8.7187869875260873</v>
      </c>
      <c r="E10" s="11">
        <f t="shared" si="0"/>
        <v>75.654279597078414</v>
      </c>
      <c r="F10" s="11"/>
      <c r="G10" s="11">
        <v>58.931195873781554</v>
      </c>
      <c r="H10" s="11">
        <v>17.286817350079563</v>
      </c>
      <c r="I10" s="11">
        <v>8.5599957245602223</v>
      </c>
      <c r="J10" s="11">
        <f t="shared" si="1"/>
        <v>84.778008948421345</v>
      </c>
      <c r="K10" s="11"/>
      <c r="L10" s="11">
        <v>61.235944349792803</v>
      </c>
      <c r="M10" s="11">
        <v>18.777194907375016</v>
      </c>
      <c r="N10" s="11">
        <v>9.1250181109677087</v>
      </c>
      <c r="O10" s="11">
        <f t="shared" si="2"/>
        <v>89.138157368135523</v>
      </c>
      <c r="Q10" s="10" t="str">
        <f>name!E6</f>
        <v>Associate professional occupations</v>
      </c>
      <c r="R10" s="11">
        <v>33.196201023134691</v>
      </c>
      <c r="S10" s="11">
        <v>3.2954795950130875</v>
      </c>
      <c r="T10" s="11">
        <v>4.8330862565751183</v>
      </c>
      <c r="U10" s="11">
        <f t="shared" si="3"/>
        <v>41.324766874722897</v>
      </c>
      <c r="V10" s="11"/>
      <c r="W10" s="11">
        <v>36.217176589939832</v>
      </c>
      <c r="X10" s="11">
        <v>4.6455138430204599</v>
      </c>
      <c r="Y10" s="11">
        <v>4.2920877773155794</v>
      </c>
      <c r="Z10" s="11">
        <f t="shared" si="4"/>
        <v>45.154778210275872</v>
      </c>
      <c r="AA10" s="11"/>
      <c r="AB10" s="11">
        <v>33.874819790336083</v>
      </c>
      <c r="AC10" s="11">
        <v>4.2284888599108159</v>
      </c>
      <c r="AD10" s="11">
        <v>3.9301843535541248</v>
      </c>
      <c r="AE10" s="11">
        <f t="shared" si="5"/>
        <v>42.033493003801027</v>
      </c>
      <c r="AG10" s="10" t="str">
        <f>name!E6</f>
        <v>Associate professional occupations</v>
      </c>
      <c r="AH10" s="11">
        <v>19.404588070332341</v>
      </c>
      <c r="AI10" s="11">
        <v>11.039223921072171</v>
      </c>
      <c r="AJ10" s="11">
        <v>3.8857007309509699</v>
      </c>
      <c r="AK10" s="11">
        <f t="shared" si="6"/>
        <v>34.329512722355481</v>
      </c>
      <c r="AL10" s="11"/>
      <c r="AM10" s="11">
        <v>22.714019283841715</v>
      </c>
      <c r="AN10" s="11">
        <v>12.641303507059099</v>
      </c>
      <c r="AO10" s="11">
        <v>4.267907947244642</v>
      </c>
      <c r="AP10" s="11">
        <f t="shared" si="7"/>
        <v>39.623230738145459</v>
      </c>
      <c r="AQ10" s="11"/>
      <c r="AR10" s="11">
        <v>27.36112455945673</v>
      </c>
      <c r="AS10" s="11">
        <v>14.548706047464202</v>
      </c>
      <c r="AT10" s="11">
        <v>5.1948337574135826</v>
      </c>
      <c r="AU10" s="11">
        <f t="shared" si="8"/>
        <v>47.104664364334518</v>
      </c>
    </row>
    <row r="11" spans="1:47" x14ac:dyDescent="0.2">
      <c r="A11" t="str">
        <f>name!E7</f>
        <v>Administrative and secretarial occupations</v>
      </c>
      <c r="B11" s="11">
        <v>49.415901051150726</v>
      </c>
      <c r="C11" s="11">
        <v>32.637172425597491</v>
      </c>
      <c r="D11" s="11">
        <v>2.658330259786005</v>
      </c>
      <c r="E11" s="11">
        <f t="shared" si="0"/>
        <v>84.711403736534209</v>
      </c>
      <c r="F11" s="11"/>
      <c r="G11" s="11">
        <v>48.290301560553957</v>
      </c>
      <c r="H11" s="11">
        <v>33.546281215060766</v>
      </c>
      <c r="I11" s="11">
        <v>2.4794564910111392</v>
      </c>
      <c r="J11" s="11">
        <f t="shared" si="1"/>
        <v>84.31603926662585</v>
      </c>
      <c r="K11" s="11"/>
      <c r="L11" s="11">
        <v>43.58010238985581</v>
      </c>
      <c r="M11" s="11">
        <v>28.28968955992725</v>
      </c>
      <c r="N11" s="11">
        <v>2.2466262410414455</v>
      </c>
      <c r="O11" s="11">
        <f t="shared" si="2"/>
        <v>74.116418190824504</v>
      </c>
      <c r="Q11" s="10" t="str">
        <f>name!E7</f>
        <v>Administrative and secretarial occupations</v>
      </c>
      <c r="R11" s="11">
        <v>18.587464013455119</v>
      </c>
      <c r="S11" s="11">
        <v>5.0942153880340868</v>
      </c>
      <c r="T11" s="11">
        <v>0.91251235465239222</v>
      </c>
      <c r="U11" s="11">
        <f t="shared" si="3"/>
        <v>24.594191756141598</v>
      </c>
      <c r="V11" s="11"/>
      <c r="W11" s="11">
        <v>19.606647352996347</v>
      </c>
      <c r="X11" s="11">
        <v>6.8886709844039906</v>
      </c>
      <c r="Y11" s="11">
        <v>0.6671412042625231</v>
      </c>
      <c r="Z11" s="11">
        <f t="shared" si="4"/>
        <v>27.162459541662862</v>
      </c>
      <c r="AA11" s="11"/>
      <c r="AB11" s="11">
        <v>21.436159110297396</v>
      </c>
      <c r="AC11" s="11">
        <v>7.2445556716980777</v>
      </c>
      <c r="AD11" s="11">
        <v>0.90828405674229873</v>
      </c>
      <c r="AE11" s="11">
        <f t="shared" si="5"/>
        <v>29.588998838737773</v>
      </c>
      <c r="AG11" s="10" t="str">
        <f>name!E7</f>
        <v>Administrative and secretarial occupations</v>
      </c>
      <c r="AH11" s="11">
        <v>30.828437037695576</v>
      </c>
      <c r="AI11" s="11">
        <v>27.542957037563401</v>
      </c>
      <c r="AJ11" s="11">
        <v>1.7458179051336147</v>
      </c>
      <c r="AK11" s="11">
        <f t="shared" si="6"/>
        <v>60.11721198039259</v>
      </c>
      <c r="AL11" s="11"/>
      <c r="AM11" s="11">
        <v>28.68365420755763</v>
      </c>
      <c r="AN11" s="11">
        <v>26.65761023065679</v>
      </c>
      <c r="AO11" s="11">
        <v>1.812315286748617</v>
      </c>
      <c r="AP11" s="11">
        <f t="shared" si="7"/>
        <v>57.153579724963038</v>
      </c>
      <c r="AQ11" s="11"/>
      <c r="AR11" s="11">
        <v>22.143943279558417</v>
      </c>
      <c r="AS11" s="11">
        <v>21.04513388822917</v>
      </c>
      <c r="AT11" s="11">
        <v>1.3383421842991468</v>
      </c>
      <c r="AU11" s="11">
        <f t="shared" si="8"/>
        <v>44.527419352086731</v>
      </c>
    </row>
    <row r="12" spans="1:47" x14ac:dyDescent="0.2">
      <c r="A12" t="str">
        <f>name!E8</f>
        <v>Skilled trades occupations</v>
      </c>
      <c r="B12" s="11">
        <v>48.30874509749998</v>
      </c>
      <c r="C12" s="11">
        <v>7.2588100864699463</v>
      </c>
      <c r="D12" s="11">
        <v>22.585055894943938</v>
      </c>
      <c r="E12" s="11">
        <f t="shared" si="0"/>
        <v>78.152611078913864</v>
      </c>
      <c r="F12" s="11"/>
      <c r="G12" s="11">
        <v>41.829836479328016</v>
      </c>
      <c r="H12" s="11">
        <v>6.3467156797690656</v>
      </c>
      <c r="I12" s="11">
        <v>22.392514526927531</v>
      </c>
      <c r="J12" s="11">
        <f t="shared" si="1"/>
        <v>70.569066686024613</v>
      </c>
      <c r="K12" s="11"/>
      <c r="L12" s="11">
        <v>35.364046229572416</v>
      </c>
      <c r="M12" s="11">
        <v>7.3313733620927781</v>
      </c>
      <c r="N12" s="11">
        <v>23.264052543231823</v>
      </c>
      <c r="O12" s="11">
        <f t="shared" si="2"/>
        <v>65.959472134897013</v>
      </c>
      <c r="Q12" s="10" t="str">
        <f>name!E8</f>
        <v>Skilled trades occupations</v>
      </c>
      <c r="R12" s="11">
        <v>44.879499781417415</v>
      </c>
      <c r="S12" s="11">
        <v>4.6226455992564368</v>
      </c>
      <c r="T12" s="11">
        <v>20.211696568705666</v>
      </c>
      <c r="U12" s="11">
        <f t="shared" si="3"/>
        <v>69.713841949379514</v>
      </c>
      <c r="V12" s="11"/>
      <c r="W12" s="11">
        <v>38.603296849543284</v>
      </c>
      <c r="X12" s="11">
        <v>3.9720973021755124</v>
      </c>
      <c r="Y12" s="11">
        <v>19.968673251039331</v>
      </c>
      <c r="Z12" s="11">
        <f t="shared" si="4"/>
        <v>62.544067402758131</v>
      </c>
      <c r="AA12" s="11"/>
      <c r="AB12" s="11">
        <v>31.747304650200082</v>
      </c>
      <c r="AC12" s="11">
        <v>4.5726007728522999</v>
      </c>
      <c r="AD12" s="11">
        <v>20.490806172996447</v>
      </c>
      <c r="AE12" s="11">
        <f t="shared" si="5"/>
        <v>56.810711596048833</v>
      </c>
      <c r="AG12" s="10" t="str">
        <f>name!E8</f>
        <v>Skilled trades occupations</v>
      </c>
      <c r="AH12" s="11">
        <v>3.4292453160825844</v>
      </c>
      <c r="AI12" s="11">
        <v>2.6361644872135077</v>
      </c>
      <c r="AJ12" s="11">
        <v>2.3733593262382802</v>
      </c>
      <c r="AK12" s="11">
        <f t="shared" si="6"/>
        <v>8.4387691295343714</v>
      </c>
      <c r="AL12" s="11"/>
      <c r="AM12" s="11">
        <v>3.2265396297847158</v>
      </c>
      <c r="AN12" s="11">
        <v>2.3746183775935528</v>
      </c>
      <c r="AO12" s="11">
        <v>2.4238412758881869</v>
      </c>
      <c r="AP12" s="11">
        <f t="shared" si="7"/>
        <v>8.024999283266455</v>
      </c>
      <c r="AQ12" s="11"/>
      <c r="AR12" s="11">
        <v>3.6167415793723556</v>
      </c>
      <c r="AS12" s="11">
        <v>2.7587725892404769</v>
      </c>
      <c r="AT12" s="11">
        <v>2.7732463702353867</v>
      </c>
      <c r="AU12" s="11">
        <f t="shared" si="8"/>
        <v>9.1487605388482187</v>
      </c>
    </row>
    <row r="13" spans="1:47" x14ac:dyDescent="0.2">
      <c r="A13" t="str">
        <f>name!E9</f>
        <v>Caring, leisure and other service occupations</v>
      </c>
      <c r="B13" s="11">
        <v>37.113709373072268</v>
      </c>
      <c r="C13" s="11">
        <v>33.545246286069755</v>
      </c>
      <c r="D13" s="11">
        <v>6.4719117319985751</v>
      </c>
      <c r="E13" s="11">
        <f t="shared" si="0"/>
        <v>77.130867391140598</v>
      </c>
      <c r="F13" s="11"/>
      <c r="G13" s="11">
        <v>34.650567262803676</v>
      </c>
      <c r="H13" s="11">
        <v>32.656927233406194</v>
      </c>
      <c r="I13" s="11">
        <v>7.1553684331901621</v>
      </c>
      <c r="J13" s="11">
        <f t="shared" si="1"/>
        <v>74.462862929400032</v>
      </c>
      <c r="K13" s="11"/>
      <c r="L13" s="11">
        <v>44.047444402301508</v>
      </c>
      <c r="M13" s="11">
        <v>37.919133222521161</v>
      </c>
      <c r="N13" s="11">
        <v>8.2814240120484026</v>
      </c>
      <c r="O13" s="11">
        <f t="shared" si="2"/>
        <v>90.248001636871066</v>
      </c>
      <c r="Q13" s="10" t="str">
        <f>name!E9</f>
        <v>Caring, leisure and other service occupations</v>
      </c>
      <c r="R13" s="11">
        <v>8.5640725290909163</v>
      </c>
      <c r="S13" s="11">
        <v>3.9721288016757703</v>
      </c>
      <c r="T13" s="11">
        <v>1.1726896704369261</v>
      </c>
      <c r="U13" s="11">
        <f t="shared" si="3"/>
        <v>13.708891001203613</v>
      </c>
      <c r="V13" s="11"/>
      <c r="W13" s="11">
        <v>8.0618692489164694</v>
      </c>
      <c r="X13" s="11">
        <v>4.0915318222821213</v>
      </c>
      <c r="Y13" s="11">
        <v>1.1140382686444674</v>
      </c>
      <c r="Z13" s="11">
        <f t="shared" si="4"/>
        <v>13.267439339843058</v>
      </c>
      <c r="AA13" s="11"/>
      <c r="AB13" s="11">
        <v>10.603338644637107</v>
      </c>
      <c r="AC13" s="11">
        <v>5.1919217355800349</v>
      </c>
      <c r="AD13" s="11">
        <v>1.6218679210377376</v>
      </c>
      <c r="AE13" s="11">
        <f t="shared" si="5"/>
        <v>17.417128301254881</v>
      </c>
      <c r="AG13" s="10" t="str">
        <f>name!E9</f>
        <v>Caring, leisure and other service occupations</v>
      </c>
      <c r="AH13" s="11">
        <v>28.549636843981354</v>
      </c>
      <c r="AI13" s="11">
        <v>29.57311748439399</v>
      </c>
      <c r="AJ13" s="11">
        <v>5.2992220615616477</v>
      </c>
      <c r="AK13" s="11">
        <f t="shared" si="6"/>
        <v>63.421976389936994</v>
      </c>
      <c r="AL13" s="11"/>
      <c r="AM13" s="11">
        <v>26.588698013887214</v>
      </c>
      <c r="AN13" s="11">
        <v>28.565395411124079</v>
      </c>
      <c r="AO13" s="11">
        <v>6.0413301645456938</v>
      </c>
      <c r="AP13" s="11">
        <f t="shared" si="7"/>
        <v>61.195423589556988</v>
      </c>
      <c r="AQ13" s="11"/>
      <c r="AR13" s="11">
        <v>33.444105757664403</v>
      </c>
      <c r="AS13" s="11">
        <v>32.727211486941137</v>
      </c>
      <c r="AT13" s="11">
        <v>6.6595560910106615</v>
      </c>
      <c r="AU13" s="11">
        <f t="shared" si="8"/>
        <v>72.830873335616204</v>
      </c>
    </row>
    <row r="14" spans="1:47" x14ac:dyDescent="0.2">
      <c r="A14" t="str">
        <f>name!E10</f>
        <v>Sales and customer service occupations</v>
      </c>
      <c r="B14" s="11">
        <v>27.142880900934692</v>
      </c>
      <c r="C14" s="11">
        <v>37.465039589917914</v>
      </c>
      <c r="D14" s="11">
        <v>4.0642733629594874</v>
      </c>
      <c r="E14" s="11">
        <f t="shared" si="0"/>
        <v>68.67219385381209</v>
      </c>
      <c r="F14" s="11"/>
      <c r="G14" s="11">
        <v>25.054725951409576</v>
      </c>
      <c r="H14" s="11">
        <v>40.311475028685571</v>
      </c>
      <c r="I14" s="11">
        <v>3.2333472284418607</v>
      </c>
      <c r="J14" s="11">
        <f t="shared" si="1"/>
        <v>68.599548208537001</v>
      </c>
      <c r="K14" s="11"/>
      <c r="L14" s="11">
        <v>25.753797311125023</v>
      </c>
      <c r="M14" s="11">
        <v>41.336869326553028</v>
      </c>
      <c r="N14" s="11">
        <v>2.6878846473998959</v>
      </c>
      <c r="O14" s="11">
        <f t="shared" si="2"/>
        <v>69.778551285077953</v>
      </c>
      <c r="Q14" s="10" t="str">
        <f>name!E10</f>
        <v>Sales and customer service occupations</v>
      </c>
      <c r="R14" s="11">
        <v>12.994439506451217</v>
      </c>
      <c r="S14" s="11">
        <v>10.518383392176275</v>
      </c>
      <c r="T14" s="11">
        <v>2.5392420932773114</v>
      </c>
      <c r="U14" s="11">
        <f t="shared" si="3"/>
        <v>26.052064991904803</v>
      </c>
      <c r="V14" s="11"/>
      <c r="W14" s="11">
        <v>12.13471619077553</v>
      </c>
      <c r="X14" s="11">
        <v>11.929508337406341</v>
      </c>
      <c r="Y14" s="11">
        <v>1.9050683461994942</v>
      </c>
      <c r="Z14" s="11">
        <f t="shared" si="4"/>
        <v>25.969292874381367</v>
      </c>
      <c r="AA14" s="11"/>
      <c r="AB14" s="11">
        <v>13.595557709133326</v>
      </c>
      <c r="AC14" s="11">
        <v>12.950304756058495</v>
      </c>
      <c r="AD14" s="11">
        <v>1.5930213833105347</v>
      </c>
      <c r="AE14" s="11">
        <f t="shared" si="5"/>
        <v>28.138883848502356</v>
      </c>
      <c r="AG14" s="10" t="str">
        <f>name!E10</f>
        <v>Sales and customer service occupations</v>
      </c>
      <c r="AH14" s="11">
        <v>14.148441394483459</v>
      </c>
      <c r="AI14" s="11">
        <v>26.94665619774165</v>
      </c>
      <c r="AJ14" s="11">
        <v>1.5250312696821742</v>
      </c>
      <c r="AK14" s="11">
        <f t="shared" si="6"/>
        <v>42.620128861907283</v>
      </c>
      <c r="AL14" s="11"/>
      <c r="AM14" s="11">
        <v>12.920009760634045</v>
      </c>
      <c r="AN14" s="11">
        <v>28.381966691279228</v>
      </c>
      <c r="AO14" s="11">
        <v>1.3282788822423655</v>
      </c>
      <c r="AP14" s="11">
        <f t="shared" si="7"/>
        <v>42.630255334155642</v>
      </c>
      <c r="AQ14" s="11"/>
      <c r="AR14" s="11">
        <v>12.158239601991706</v>
      </c>
      <c r="AS14" s="11">
        <v>28.386564570494528</v>
      </c>
      <c r="AT14" s="11">
        <v>1.0948632640893625</v>
      </c>
      <c r="AU14" s="11">
        <f t="shared" si="8"/>
        <v>41.6396674365756</v>
      </c>
    </row>
    <row r="15" spans="1:47" x14ac:dyDescent="0.2">
      <c r="A15" t="str">
        <f>name!E11</f>
        <v>Process, plant and machine operatives</v>
      </c>
      <c r="B15" s="11">
        <v>37.943904247427056</v>
      </c>
      <c r="C15" s="11">
        <v>5.8720343236112189</v>
      </c>
      <c r="D15" s="11">
        <v>6.202676424115678</v>
      </c>
      <c r="E15" s="11">
        <f t="shared" si="0"/>
        <v>50.018614995153953</v>
      </c>
      <c r="F15" s="11"/>
      <c r="G15" s="11">
        <v>34.135151794631049</v>
      </c>
      <c r="H15" s="11">
        <v>6.516187923780052</v>
      </c>
      <c r="I15" s="11">
        <v>7.2826308424415886</v>
      </c>
      <c r="J15" s="11">
        <f t="shared" si="1"/>
        <v>47.933970560852693</v>
      </c>
      <c r="K15" s="11"/>
      <c r="L15" s="11">
        <v>33.382804158125175</v>
      </c>
      <c r="M15" s="11">
        <v>8.3215340488506584</v>
      </c>
      <c r="N15" s="11">
        <v>8.9058494990888342</v>
      </c>
      <c r="O15" s="11">
        <f t="shared" si="2"/>
        <v>50.610187706064664</v>
      </c>
      <c r="Q15" s="10" t="str">
        <f>name!E11</f>
        <v>Process, plant and machine operatives</v>
      </c>
      <c r="R15" s="11">
        <v>33.439858907125732</v>
      </c>
      <c r="S15" s="11">
        <v>4.3481709878516135</v>
      </c>
      <c r="T15" s="11">
        <v>5.7206772911977799</v>
      </c>
      <c r="U15" s="11">
        <f t="shared" si="3"/>
        <v>43.508707186175123</v>
      </c>
      <c r="V15" s="11"/>
      <c r="W15" s="11">
        <v>30.204706514799206</v>
      </c>
      <c r="X15" s="11">
        <v>5.3523005768905954</v>
      </c>
      <c r="Y15" s="11">
        <v>6.5979198619465906</v>
      </c>
      <c r="Z15" s="11">
        <f t="shared" si="4"/>
        <v>42.154926953636391</v>
      </c>
      <c r="AA15" s="11"/>
      <c r="AB15" s="11">
        <v>29.330168595187267</v>
      </c>
      <c r="AC15" s="11">
        <v>6.4588728587913655</v>
      </c>
      <c r="AD15" s="11">
        <v>8.0899447048660331</v>
      </c>
      <c r="AE15" s="11">
        <f t="shared" si="5"/>
        <v>43.878986158844668</v>
      </c>
      <c r="AG15" s="10" t="str">
        <f>name!E11</f>
        <v>Process, plant and machine operatives</v>
      </c>
      <c r="AH15" s="11">
        <v>4.5040453403013094</v>
      </c>
      <c r="AI15" s="11">
        <v>1.5238633357596032</v>
      </c>
      <c r="AJ15" s="11">
        <v>0.48199913291789775</v>
      </c>
      <c r="AK15" s="11">
        <f t="shared" si="6"/>
        <v>6.5099078089788103</v>
      </c>
      <c r="AL15" s="11"/>
      <c r="AM15" s="11">
        <v>3.9304452798318277</v>
      </c>
      <c r="AN15" s="11">
        <v>1.1638873468894535</v>
      </c>
      <c r="AO15" s="11">
        <v>0.68471098049499413</v>
      </c>
      <c r="AP15" s="11">
        <f t="shared" si="7"/>
        <v>5.7790436072162752</v>
      </c>
      <c r="AQ15" s="11"/>
      <c r="AR15" s="11">
        <v>4.0526355629379296</v>
      </c>
      <c r="AS15" s="11">
        <v>1.8626611900592864</v>
      </c>
      <c r="AT15" s="11">
        <v>0.81590479422280304</v>
      </c>
      <c r="AU15" s="11">
        <f t="shared" si="8"/>
        <v>6.7312015472200191</v>
      </c>
    </row>
    <row r="16" spans="1:47" x14ac:dyDescent="0.2">
      <c r="A16" t="str">
        <f>name!E12</f>
        <v>Elementary occupations</v>
      </c>
      <c r="B16" s="11">
        <v>36.838419836312617</v>
      </c>
      <c r="C16" s="11">
        <v>38.883880790304424</v>
      </c>
      <c r="D16" s="11">
        <v>5.4559645730670709</v>
      </c>
      <c r="E16" s="11">
        <f t="shared" si="0"/>
        <v>81.17826519968412</v>
      </c>
      <c r="F16" s="11"/>
      <c r="G16" s="11">
        <v>30.881043647403708</v>
      </c>
      <c r="H16" s="11">
        <v>35.504481930857473</v>
      </c>
      <c r="I16" s="11">
        <v>4.8398184444997456</v>
      </c>
      <c r="J16" s="11">
        <f t="shared" si="1"/>
        <v>71.225344022760922</v>
      </c>
      <c r="K16" s="11"/>
      <c r="L16" s="11">
        <v>29.991088809301736</v>
      </c>
      <c r="M16" s="11">
        <v>32.059256258652212</v>
      </c>
      <c r="N16" s="11">
        <v>6.4414202964666147</v>
      </c>
      <c r="O16" s="11">
        <f t="shared" si="2"/>
        <v>68.491765364420559</v>
      </c>
      <c r="Q16" s="10" t="str">
        <f>name!E12</f>
        <v>Elementary occupations</v>
      </c>
      <c r="R16" s="11">
        <v>27.298424028562678</v>
      </c>
      <c r="S16" s="11">
        <v>13.605130226002744</v>
      </c>
      <c r="T16" s="11">
        <v>3.154843506733354</v>
      </c>
      <c r="U16" s="11">
        <f t="shared" si="3"/>
        <v>44.058397761298778</v>
      </c>
      <c r="V16" s="11"/>
      <c r="W16" s="11">
        <v>22.687629882147334</v>
      </c>
      <c r="X16" s="11">
        <v>12.897906431043186</v>
      </c>
      <c r="Y16" s="11">
        <v>2.9776226888405724</v>
      </c>
      <c r="Z16" s="11">
        <f t="shared" si="4"/>
        <v>38.563159002031085</v>
      </c>
      <c r="AA16" s="11"/>
      <c r="AB16" s="11">
        <v>21.069043985722953</v>
      </c>
      <c r="AC16" s="11">
        <v>12.140534485116934</v>
      </c>
      <c r="AD16" s="11">
        <v>4.1561887583710506</v>
      </c>
      <c r="AE16" s="11">
        <f t="shared" si="5"/>
        <v>37.365767229210938</v>
      </c>
      <c r="AG16" s="10" t="str">
        <f>name!E12</f>
        <v>Elementary occupations</v>
      </c>
      <c r="AH16" s="11">
        <v>9.5399958077499392</v>
      </c>
      <c r="AI16" s="11">
        <v>25.278750564301664</v>
      </c>
      <c r="AJ16" s="11">
        <v>2.3011210663337183</v>
      </c>
      <c r="AK16" s="11">
        <f t="shared" si="6"/>
        <v>37.119867438385327</v>
      </c>
      <c r="AL16" s="11"/>
      <c r="AM16" s="11">
        <v>8.1934137652563717</v>
      </c>
      <c r="AN16" s="11">
        <v>22.606575499814294</v>
      </c>
      <c r="AO16" s="11">
        <v>1.8621957556591757</v>
      </c>
      <c r="AP16" s="11">
        <f t="shared" si="7"/>
        <v>32.662185020729837</v>
      </c>
      <c r="AQ16" s="11"/>
      <c r="AR16" s="11">
        <v>8.9220448235787853</v>
      </c>
      <c r="AS16" s="11">
        <v>19.918721773535282</v>
      </c>
      <c r="AT16" s="11">
        <v>2.2852315380955637</v>
      </c>
      <c r="AU16" s="11">
        <f t="shared" si="8"/>
        <v>31.125998135209631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427.79807997175527</v>
      </c>
      <c r="C18" s="34">
        <f t="shared" ref="C18:D18" si="9">SUM(C8:C16)</f>
        <v>199.18937786712334</v>
      </c>
      <c r="D18" s="34">
        <f t="shared" si="9"/>
        <v>80.019542161121592</v>
      </c>
      <c r="E18" s="34">
        <f t="shared" si="0"/>
        <v>707.00700000000029</v>
      </c>
      <c r="F18" s="34"/>
      <c r="G18" s="34">
        <f>SUM(G8:G16)</f>
        <v>431.10673110325337</v>
      </c>
      <c r="H18" s="34">
        <f t="shared" ref="H18:I18" si="10">SUM(H8:H16)</f>
        <v>209.91321188336556</v>
      </c>
      <c r="I18" s="34">
        <f t="shared" si="10"/>
        <v>80.991057013380896</v>
      </c>
      <c r="J18" s="34">
        <f t="shared" ref="J18" si="11">SUM(G18:I18)</f>
        <v>722.01099999999985</v>
      </c>
      <c r="K18" s="34"/>
      <c r="L18" s="34">
        <f>SUM(L8:L16)</f>
        <v>461.43964339351982</v>
      </c>
      <c r="M18" s="34">
        <f t="shared" ref="M18:N18" si="12">SUM(M8:M16)</f>
        <v>223.02037564780562</v>
      </c>
      <c r="N18" s="34">
        <f t="shared" si="12"/>
        <v>88.288980958674244</v>
      </c>
      <c r="O18" s="34">
        <f>SUM(L18:N18)</f>
        <v>772.7489999999998</v>
      </c>
      <c r="Q18" s="231" t="str">
        <f>name!E3</f>
        <v>All occupations</v>
      </c>
      <c r="R18" s="34">
        <f>SUM(R8:R16)</f>
        <v>263.72724408051528</v>
      </c>
      <c r="S18" s="34">
        <f t="shared" ref="S18:T18" si="13">SUM(S8:S16)</f>
        <v>52.098709043696118</v>
      </c>
      <c r="T18" s="34">
        <f t="shared" si="13"/>
        <v>55.086662828782963</v>
      </c>
      <c r="U18" s="34">
        <f t="shared" ref="U18" si="14">SUM(R18:T18)</f>
        <v>370.91261595299437</v>
      </c>
      <c r="V18" s="34"/>
      <c r="W18" s="34">
        <f>SUM(W8:W16)</f>
        <v>263.1704502547264</v>
      </c>
      <c r="X18" s="34">
        <f t="shared" ref="X18:Y18" si="15">SUM(X8:X16)</f>
        <v>59.609074831469229</v>
      </c>
      <c r="Y18" s="34">
        <f t="shared" si="15"/>
        <v>52.347334779256386</v>
      </c>
      <c r="Z18" s="34">
        <f t="shared" ref="Z18" si="16">SUM(W18:Y18)</f>
        <v>375.12685986545205</v>
      </c>
      <c r="AA18" s="34"/>
      <c r="AB18" s="34">
        <f>SUM(AB8:AB16)</f>
        <v>268.69762703751974</v>
      </c>
      <c r="AC18" s="34">
        <f t="shared" ref="AC18:AD18" si="17">SUM(AC8:AC16)</f>
        <v>66.260635941298958</v>
      </c>
      <c r="AD18" s="34">
        <f t="shared" si="17"/>
        <v>55.795179933700247</v>
      </c>
      <c r="AE18" s="34">
        <f t="shared" ref="AE18" si="18">SUM(AB18:AD18)</f>
        <v>390.75344291251895</v>
      </c>
      <c r="AG18" s="231" t="str">
        <f>name!E3</f>
        <v>All occupations</v>
      </c>
      <c r="AH18" s="34">
        <f>SUM(AH8:AH16)</f>
        <v>164.07083589123997</v>
      </c>
      <c r="AI18" s="34">
        <f t="shared" ref="AI18:AJ18" si="19">SUM(AI8:AI16)</f>
        <v>147.09066882342722</v>
      </c>
      <c r="AJ18" s="34">
        <f t="shared" si="19"/>
        <v>24.932879332338636</v>
      </c>
      <c r="AK18" s="34">
        <f t="shared" si="6"/>
        <v>336.09438404700586</v>
      </c>
      <c r="AL18" s="34"/>
      <c r="AM18" s="34">
        <f>SUM(AM8:AM16)</f>
        <v>167.93628084852685</v>
      </c>
      <c r="AN18" s="34">
        <f t="shared" ref="AN18:AO18" si="20">SUM(AN8:AN16)</f>
        <v>150.30413705189636</v>
      </c>
      <c r="AO18" s="34">
        <f t="shared" si="20"/>
        <v>28.643722234124514</v>
      </c>
      <c r="AP18" s="34">
        <f t="shared" si="7"/>
        <v>346.88414013454775</v>
      </c>
      <c r="AQ18" s="34"/>
      <c r="AR18" s="34">
        <f>SUM(AR8:AR16)</f>
        <v>192.74201635600019</v>
      </c>
      <c r="AS18" s="34">
        <f t="shared" ref="AS18:AT18" si="21">SUM(AS8:AS16)</f>
        <v>156.75973970650668</v>
      </c>
      <c r="AT18" s="34">
        <f t="shared" si="21"/>
        <v>32.49380102497399</v>
      </c>
      <c r="AU18" s="34">
        <f t="shared" si="8"/>
        <v>381.99555708748085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9.7715673720942071</v>
      </c>
      <c r="C26" s="18">
        <f t="shared" ref="C26:O26" si="22">C8/C$18*100</f>
        <v>2.9550208733744086</v>
      </c>
      <c r="D26" s="18">
        <f t="shared" si="22"/>
        <v>12.987562583310137</v>
      </c>
      <c r="E26" s="18">
        <f t="shared" si="22"/>
        <v>8.2150888762823442</v>
      </c>
      <c r="F26" s="18"/>
      <c r="G26" s="18">
        <f t="shared" si="22"/>
        <v>10.755905205911935</v>
      </c>
      <c r="H26" s="18">
        <f t="shared" si="22"/>
        <v>4.2190875421724359</v>
      </c>
      <c r="I26" s="18">
        <f t="shared" si="22"/>
        <v>14.146484643843053</v>
      </c>
      <c r="J26" s="18">
        <f t="shared" si="22"/>
        <v>9.2357652375103445</v>
      </c>
      <c r="K26" s="18"/>
      <c r="L26" s="18">
        <f t="shared" si="22"/>
        <v>11.297615824205737</v>
      </c>
      <c r="M26" s="18">
        <f t="shared" si="22"/>
        <v>5.1419097546635584</v>
      </c>
      <c r="N26" s="18">
        <f t="shared" si="22"/>
        <v>15.06256459406193</v>
      </c>
      <c r="O26" s="18">
        <f t="shared" si="22"/>
        <v>9.9511962367917661</v>
      </c>
      <c r="Q26" t="str">
        <f>$A$8</f>
        <v>Managers, directors and senior officials</v>
      </c>
      <c r="R26" s="18">
        <f>R8/R$18*100</f>
        <v>11.316392969489542</v>
      </c>
      <c r="S26" s="18">
        <f t="shared" ref="S26:U26" si="23">S8/S$18*100</f>
        <v>3.5496557158930653</v>
      </c>
      <c r="T26" s="18">
        <f t="shared" si="23"/>
        <v>14.20859218014791</v>
      </c>
      <c r="U26" s="18">
        <f t="shared" si="23"/>
        <v>10.655009745809069</v>
      </c>
      <c r="V26" s="18"/>
      <c r="W26" s="18">
        <f t="shared" ref="W26:Z26" si="24">W8/W$18*100</f>
        <v>12.348528770173248</v>
      </c>
      <c r="X26" s="18">
        <f t="shared" si="24"/>
        <v>5.01211767046152</v>
      </c>
      <c r="Y26" s="18">
        <f t="shared" si="24"/>
        <v>14.87075871801429</v>
      </c>
      <c r="Z26" s="18">
        <f t="shared" si="24"/>
        <v>11.534711644743375</v>
      </c>
      <c r="AA26" s="18"/>
      <c r="AB26" s="18">
        <f t="shared" ref="AB26:AE26" si="25">AB8/AB$18*100</f>
        <v>12.573199483978426</v>
      </c>
      <c r="AC26" s="18">
        <f t="shared" si="25"/>
        <v>6.2459229798417732</v>
      </c>
      <c r="AD26" s="18">
        <f t="shared" si="25"/>
        <v>16.051579148703759</v>
      </c>
      <c r="AE26" s="18">
        <f t="shared" si="25"/>
        <v>11.996947246784778</v>
      </c>
      <c r="AG26" t="str">
        <f>$A$8</f>
        <v>Managers, directors and senior officials</v>
      </c>
      <c r="AH26" s="18">
        <f>AH8/AH$18*100</f>
        <v>7.2884167550267556</v>
      </c>
      <c r="AI26" s="18">
        <f t="shared" ref="AI26:AK26" si="26">AI8/AI$18*100</f>
        <v>2.7444044699313546</v>
      </c>
      <c r="AJ26" s="18">
        <f t="shared" si="26"/>
        <v>10.289821788578664</v>
      </c>
      <c r="AK26" s="18">
        <f t="shared" si="26"/>
        <v>5.5224005262506264</v>
      </c>
      <c r="AL26" s="18"/>
      <c r="AM26" s="18">
        <f t="shared" ref="AM26:AP26" si="27">AM8/AM$18*100</f>
        <v>8.2601284840790861</v>
      </c>
      <c r="AN26" s="18">
        <f t="shared" si="27"/>
        <v>3.9045799498466707</v>
      </c>
      <c r="AO26" s="18">
        <f t="shared" si="27"/>
        <v>12.822850197080793</v>
      </c>
      <c r="AP26" s="18">
        <f t="shared" si="27"/>
        <v>6.7496425038224119</v>
      </c>
      <c r="AQ26" s="18"/>
      <c r="AR26" s="18">
        <f t="shared" ref="AR26:AU26" si="28">AR8/AR$18*100</f>
        <v>9.5193512353591849</v>
      </c>
      <c r="AS26" s="18">
        <f t="shared" si="28"/>
        <v>4.6752553794721123</v>
      </c>
      <c r="AT26" s="18">
        <f t="shared" si="28"/>
        <v>13.36432544405057</v>
      </c>
      <c r="AU26" s="18">
        <f t="shared" si="28"/>
        <v>7.8585429698495384</v>
      </c>
    </row>
    <row r="27" spans="1:47" x14ac:dyDescent="0.2">
      <c r="A27" t="str">
        <f>$A$9</f>
        <v>Professional occupations</v>
      </c>
      <c r="B27" s="18">
        <f t="shared" ref="B27:B34" si="29">B9/B$18*100</f>
        <v>22.588028627268571</v>
      </c>
      <c r="C27" s="18">
        <f t="shared" ref="C27:O27" si="30">C9/C$18*100</f>
        <v>11.700625507800231</v>
      </c>
      <c r="D27" s="18">
        <f t="shared" si="30"/>
        <v>16.833331516129789</v>
      </c>
      <c r="E27" s="18">
        <f t="shared" si="30"/>
        <v>18.869333788229167</v>
      </c>
      <c r="F27" s="18"/>
      <c r="G27" s="18">
        <f t="shared" si="30"/>
        <v>25.739444363487181</v>
      </c>
      <c r="H27" s="18">
        <f t="shared" si="30"/>
        <v>13.761831897380914</v>
      </c>
      <c r="I27" s="18">
        <f t="shared" si="30"/>
        <v>16.780294491994592</v>
      </c>
      <c r="J27" s="18">
        <f t="shared" si="30"/>
        <v>21.252157990442878</v>
      </c>
      <c r="K27" s="18"/>
      <c r="L27" s="18">
        <f t="shared" si="30"/>
        <v>29.462734621680269</v>
      </c>
      <c r="M27" s="18">
        <f t="shared" si="30"/>
        <v>16.822596770601773</v>
      </c>
      <c r="N27" s="18">
        <f t="shared" si="30"/>
        <v>15.900195777161638</v>
      </c>
      <c r="O27" s="18">
        <f t="shared" si="30"/>
        <v>24.265146497227747</v>
      </c>
      <c r="Q27" t="str">
        <f>$A$9</f>
        <v>Professional occupations</v>
      </c>
      <c r="R27" s="18">
        <f t="shared" ref="R27:U27" si="31">R9/R$18*100</f>
        <v>20.825634899803429</v>
      </c>
      <c r="S27" s="18">
        <f t="shared" si="31"/>
        <v>9.2002860304847207</v>
      </c>
      <c r="T27" s="18">
        <f t="shared" si="31"/>
        <v>15.820300908945173</v>
      </c>
      <c r="U27" s="18">
        <f t="shared" si="31"/>
        <v>18.449353327634821</v>
      </c>
      <c r="V27" s="18"/>
      <c r="W27" s="18">
        <f t="shared" ref="W27:Z27" si="32">W9/W$18*100</f>
        <v>23.998411979832365</v>
      </c>
      <c r="X27" s="18">
        <f t="shared" si="32"/>
        <v>11.481252780335497</v>
      </c>
      <c r="Y27" s="18">
        <f t="shared" si="32"/>
        <v>13.449275995352664</v>
      </c>
      <c r="Z27" s="18">
        <f t="shared" si="32"/>
        <v>20.537301696027662</v>
      </c>
      <c r="AA27" s="18"/>
      <c r="AB27" s="18">
        <f t="shared" ref="AB27:AE27" si="33">AB9/AB$18*100</f>
        <v>27.263860385946941</v>
      </c>
      <c r="AC27" s="18">
        <f t="shared" si="33"/>
        <v>14.087954909931469</v>
      </c>
      <c r="AD27" s="18">
        <f t="shared" si="33"/>
        <v>10.841214459367528</v>
      </c>
      <c r="AE27" s="18">
        <f t="shared" si="33"/>
        <v>22.684634296300501</v>
      </c>
      <c r="AG27" t="str">
        <f>$A$9</f>
        <v>Professional occupations</v>
      </c>
      <c r="AH27" s="18">
        <f t="shared" ref="AH27:AK27" si="34">AH9/AH$18*100</f>
        <v>25.420897968150541</v>
      </c>
      <c r="AI27" s="18">
        <f>AI9/AI$18*100</f>
        <v>12.586232052260932</v>
      </c>
      <c r="AJ27" s="18">
        <f t="shared" si="34"/>
        <v>19.071519683223499</v>
      </c>
      <c r="AK27" s="18">
        <f t="shared" si="34"/>
        <v>19.332822792158517</v>
      </c>
      <c r="AL27" s="18"/>
      <c r="AM27" s="18">
        <f t="shared" ref="AM27:AP27" si="35">AM9/AM$18*100</f>
        <v>28.467790340898524</v>
      </c>
      <c r="AN27" s="18">
        <f t="shared" si="35"/>
        <v>14.666286118758116</v>
      </c>
      <c r="AO27" s="18">
        <f t="shared" si="35"/>
        <v>22.867839224287643</v>
      </c>
      <c r="AP27" s="18">
        <f t="shared" si="35"/>
        <v>22.02521667474889</v>
      </c>
      <c r="AQ27" s="18"/>
      <c r="AR27" s="18">
        <f t="shared" ref="AR27:AU27" si="36">AR9/AR$18*100</f>
        <v>32.52813935525014</v>
      </c>
      <c r="AS27" s="18">
        <f t="shared" si="36"/>
        <v>17.978500123713744</v>
      </c>
      <c r="AT27" s="18">
        <f t="shared" si="36"/>
        <v>24.586984149214707</v>
      </c>
      <c r="AU27" s="18">
        <f t="shared" si="36"/>
        <v>25.881894578766641</v>
      </c>
    </row>
    <row r="28" spans="1:47" x14ac:dyDescent="0.2">
      <c r="A28" t="str">
        <f>$A$10</f>
        <v>Associate professional occupations</v>
      </c>
      <c r="B28" s="18">
        <f t="shared" si="29"/>
        <v>12.295704809367065</v>
      </c>
      <c r="C28" s="18">
        <f t="shared" ref="C28:O28" si="37">C10/C$18*100</f>
        <v>7.196520050204561</v>
      </c>
      <c r="D28" s="18">
        <f t="shared" si="37"/>
        <v>10.895822135511054</v>
      </c>
      <c r="E28" s="18">
        <f t="shared" si="37"/>
        <v>10.700640813609819</v>
      </c>
      <c r="F28" s="18"/>
      <c r="G28" s="18">
        <f t="shared" si="37"/>
        <v>13.669746172361915</v>
      </c>
      <c r="H28" s="18">
        <f t="shared" si="37"/>
        <v>8.2352212111759151</v>
      </c>
      <c r="I28" s="18">
        <f t="shared" si="37"/>
        <v>10.569062857330023</v>
      </c>
      <c r="J28" s="18">
        <f t="shared" si="37"/>
        <v>11.741927608917505</v>
      </c>
      <c r="K28" s="18"/>
      <c r="L28" s="18">
        <f t="shared" si="37"/>
        <v>13.270629263548178</v>
      </c>
      <c r="M28" s="18">
        <f t="shared" si="37"/>
        <v>8.4194974799199578</v>
      </c>
      <c r="N28" s="18">
        <f t="shared" si="37"/>
        <v>10.335398610205832</v>
      </c>
      <c r="O28" s="18">
        <f t="shared" si="37"/>
        <v>11.535201904905158</v>
      </c>
      <c r="Q28" t="str">
        <f>$A$10</f>
        <v>Associate professional occupations</v>
      </c>
      <c r="R28" s="18">
        <f t="shared" ref="R28:U28" si="38">R10/R$18*100</f>
        <v>12.587323368457138</v>
      </c>
      <c r="S28" s="18">
        <f t="shared" si="38"/>
        <v>6.3254534622904188</v>
      </c>
      <c r="T28" s="18">
        <f t="shared" si="38"/>
        <v>8.7736050949338225</v>
      </c>
      <c r="U28" s="18">
        <f t="shared" si="38"/>
        <v>11.141375379898097</v>
      </c>
      <c r="V28" s="18"/>
      <c r="W28" s="18">
        <f t="shared" ref="W28:Z28" si="39">W10/W$18*100</f>
        <v>13.761870512014063</v>
      </c>
      <c r="X28" s="18">
        <f t="shared" si="39"/>
        <v>7.7932996882682168</v>
      </c>
      <c r="Y28" s="18">
        <f t="shared" si="39"/>
        <v>8.1992479567773522</v>
      </c>
      <c r="Z28" s="18">
        <f t="shared" si="39"/>
        <v>12.037202088507254</v>
      </c>
      <c r="AA28" s="18"/>
      <c r="AB28" s="18">
        <f t="shared" ref="AB28:AE28" si="40">AB10/AB$18*100</f>
        <v>12.607040919496454</v>
      </c>
      <c r="AC28" s="18">
        <f t="shared" si="40"/>
        <v>6.3816001760938139</v>
      </c>
      <c r="AD28" s="18">
        <f t="shared" si="40"/>
        <v>7.0439495996325237</v>
      </c>
      <c r="AE28" s="18">
        <f t="shared" si="40"/>
        <v>10.757037146109393</v>
      </c>
      <c r="AG28" t="str">
        <f>$A$10</f>
        <v>Associate professional occupations</v>
      </c>
      <c r="AH28" s="18">
        <f t="shared" ref="AH28:AK28" si="41">AH10/AH$18*100</f>
        <v>11.82695752412412</v>
      </c>
      <c r="AI28" s="18">
        <f t="shared" si="41"/>
        <v>7.5050470634028059</v>
      </c>
      <c r="AJ28" s="18">
        <f t="shared" si="41"/>
        <v>15.584644994896793</v>
      </c>
      <c r="AK28" s="18">
        <f t="shared" si="41"/>
        <v>10.214247649420463</v>
      </c>
      <c r="AL28" s="18"/>
      <c r="AM28" s="18">
        <f t="shared" ref="AM28:AP28" si="42">AM10/AM$18*100</f>
        <v>13.525379488622255</v>
      </c>
      <c r="AN28" s="18">
        <f t="shared" si="42"/>
        <v>8.4104827418651595</v>
      </c>
      <c r="AO28" s="18">
        <f t="shared" si="42"/>
        <v>14.899976729142056</v>
      </c>
      <c r="AP28" s="18">
        <f t="shared" si="42"/>
        <v>11.422612380830266</v>
      </c>
      <c r="AQ28" s="18"/>
      <c r="AR28" s="18">
        <f t="shared" ref="AR28:AU28" si="43">AR10/AR$18*100</f>
        <v>14.195723940606664</v>
      </c>
      <c r="AS28" s="18">
        <f t="shared" si="43"/>
        <v>9.2808944915977847</v>
      </c>
      <c r="AT28" s="18">
        <f t="shared" si="43"/>
        <v>15.987153221689738</v>
      </c>
      <c r="AU28" s="18">
        <f t="shared" si="43"/>
        <v>12.331207389814503</v>
      </c>
    </row>
    <row r="29" spans="1:47" x14ac:dyDescent="0.2">
      <c r="A29" t="str">
        <f>$A$11</f>
        <v>Administrative and secretarial occupations</v>
      </c>
      <c r="B29" s="18">
        <f t="shared" si="29"/>
        <v>11.55122085971338</v>
      </c>
      <c r="C29" s="18">
        <f t="shared" ref="C29:O29" si="44">C11/C$18*100</f>
        <v>16.384996416510386</v>
      </c>
      <c r="D29" s="18">
        <f t="shared" si="44"/>
        <v>3.3221013117438019</v>
      </c>
      <c r="E29" s="18">
        <f t="shared" si="44"/>
        <v>11.981692364649032</v>
      </c>
      <c r="F29" s="18"/>
      <c r="G29" s="18">
        <f t="shared" si="44"/>
        <v>11.201472414261158</v>
      </c>
      <c r="H29" s="18">
        <f t="shared" si="44"/>
        <v>15.981024211901509</v>
      </c>
      <c r="I29" s="18">
        <f t="shared" si="44"/>
        <v>3.0613953965330976</v>
      </c>
      <c r="J29" s="18">
        <f t="shared" si="44"/>
        <v>11.677943863268823</v>
      </c>
      <c r="K29" s="18"/>
      <c r="L29" s="18">
        <f t="shared" si="44"/>
        <v>9.4443776155336341</v>
      </c>
      <c r="M29" s="18">
        <f t="shared" si="44"/>
        <v>12.684800425859924</v>
      </c>
      <c r="N29" s="18">
        <f t="shared" si="44"/>
        <v>2.544628125329742</v>
      </c>
      <c r="O29" s="18">
        <f t="shared" si="44"/>
        <v>9.5912667878993734</v>
      </c>
      <c r="Q29" t="str">
        <f>$A$11</f>
        <v>Administrative and secretarial occupations</v>
      </c>
      <c r="R29" s="18">
        <f t="shared" ref="R29:U29" si="45">R11/R$18*100</f>
        <v>7.0479878096251642</v>
      </c>
      <c r="S29" s="18">
        <f t="shared" si="45"/>
        <v>9.7780069440136739</v>
      </c>
      <c r="T29" s="18">
        <f t="shared" si="45"/>
        <v>1.6565032401556217</v>
      </c>
      <c r="U29" s="18">
        <f t="shared" si="45"/>
        <v>6.630723976037098</v>
      </c>
      <c r="V29" s="18"/>
      <c r="W29" s="18">
        <f t="shared" ref="W29:Z29" si="46">W11/W$18*100</f>
        <v>7.4501705392907125</v>
      </c>
      <c r="X29" s="18">
        <f t="shared" si="46"/>
        <v>11.556413186884889</v>
      </c>
      <c r="Y29" s="18">
        <f t="shared" si="46"/>
        <v>1.2744511388703792</v>
      </c>
      <c r="Z29" s="18">
        <f t="shared" si="46"/>
        <v>7.2408730079753045</v>
      </c>
      <c r="AA29" s="18"/>
      <c r="AB29" s="18">
        <f t="shared" ref="AB29:AE29" si="47">AB11/AB$18*100</f>
        <v>7.9777999331955938</v>
      </c>
      <c r="AC29" s="18">
        <f t="shared" si="47"/>
        <v>10.933423093186294</v>
      </c>
      <c r="AD29" s="18">
        <f t="shared" si="47"/>
        <v>1.6278898245719178</v>
      </c>
      <c r="AE29" s="18">
        <f t="shared" si="47"/>
        <v>7.5722938275842893</v>
      </c>
      <c r="AG29" t="str">
        <f>$A$11</f>
        <v>Administrative and secretarial occupations</v>
      </c>
      <c r="AH29" s="18">
        <f t="shared" ref="AH29:AK29" si="48">AH11/AH$18*100</f>
        <v>18.789711693875489</v>
      </c>
      <c r="AI29" s="18">
        <f t="shared" si="48"/>
        <v>18.72515589049835</v>
      </c>
      <c r="AJ29" s="18">
        <f t="shared" si="48"/>
        <v>7.0020709676689465</v>
      </c>
      <c r="AK29" s="18">
        <f t="shared" si="48"/>
        <v>17.887002828343793</v>
      </c>
      <c r="AL29" s="18"/>
      <c r="AM29" s="18">
        <f t="shared" ref="AM29:AP29" si="49">AM11/AM$18*100</f>
        <v>17.080081839748118</v>
      </c>
      <c r="AN29" s="18">
        <f t="shared" si="49"/>
        <v>17.735779435966268</v>
      </c>
      <c r="AO29" s="18">
        <f t="shared" si="49"/>
        <v>6.3270941951445367</v>
      </c>
      <c r="AP29" s="18">
        <f t="shared" si="49"/>
        <v>16.47627351968141</v>
      </c>
      <c r="AQ29" s="18"/>
      <c r="AR29" s="18">
        <f t="shared" ref="AR29:AU29" si="50">AR11/AR$18*100</f>
        <v>11.488902989713411</v>
      </c>
      <c r="AS29" s="18">
        <f t="shared" si="50"/>
        <v>13.425088563958393</v>
      </c>
      <c r="AT29" s="18">
        <f t="shared" si="50"/>
        <v>4.1187615547670999</v>
      </c>
      <c r="AU29" s="18">
        <f t="shared" si="50"/>
        <v>11.65652807367325</v>
      </c>
    </row>
    <row r="30" spans="1:47" x14ac:dyDescent="0.2">
      <c r="A30" t="str">
        <f>$A$12</f>
        <v>Skilled trades occupations</v>
      </c>
      <c r="B30" s="18">
        <f t="shared" si="29"/>
        <v>11.292417464961387</v>
      </c>
      <c r="C30" s="18">
        <f t="shared" ref="C30:O30" si="51">C12/C$18*100</f>
        <v>3.6441752889615451</v>
      </c>
      <c r="D30" s="18">
        <f t="shared" si="51"/>
        <v>28.224425290347572</v>
      </c>
      <c r="E30" s="18">
        <f t="shared" si="51"/>
        <v>11.054008104433736</v>
      </c>
      <c r="F30" s="18"/>
      <c r="G30" s="18">
        <f t="shared" si="51"/>
        <v>9.7028957010901902</v>
      </c>
      <c r="H30" s="18">
        <f t="shared" si="51"/>
        <v>3.0234951020117316</v>
      </c>
      <c r="I30" s="18">
        <f t="shared" si="51"/>
        <v>27.648132216903853</v>
      </c>
      <c r="J30" s="18">
        <f t="shared" si="51"/>
        <v>9.7739600485345282</v>
      </c>
      <c r="K30" s="18"/>
      <c r="L30" s="18">
        <f t="shared" si="51"/>
        <v>7.6638508927187345</v>
      </c>
      <c r="M30" s="18">
        <f t="shared" si="51"/>
        <v>3.2873110094974027</v>
      </c>
      <c r="N30" s="18">
        <f t="shared" si="51"/>
        <v>26.349893600109752</v>
      </c>
      <c r="O30" s="18">
        <f t="shared" si="51"/>
        <v>8.5356916844793123</v>
      </c>
      <c r="Q30" t="str">
        <f>$A$12</f>
        <v>Skilled trades occupations</v>
      </c>
      <c r="R30" s="18">
        <f t="shared" ref="R30:U30" si="52">R12/R$18*100</f>
        <v>17.017392320573379</v>
      </c>
      <c r="S30" s="18">
        <f t="shared" si="52"/>
        <v>8.8728601612361295</v>
      </c>
      <c r="T30" s="18">
        <f t="shared" si="52"/>
        <v>36.69072608650562</v>
      </c>
      <c r="U30" s="18">
        <f t="shared" si="52"/>
        <v>18.795219938869462</v>
      </c>
      <c r="V30" s="18"/>
      <c r="W30" s="18">
        <f t="shared" ref="W30:Z30" si="53">W12/W$18*100</f>
        <v>14.668552951966532</v>
      </c>
      <c r="X30" s="18">
        <f t="shared" si="53"/>
        <v>6.6635781773256717</v>
      </c>
      <c r="Y30" s="18">
        <f t="shared" si="53"/>
        <v>38.146494630997516</v>
      </c>
      <c r="Z30" s="18">
        <f t="shared" si="53"/>
        <v>16.672777690510088</v>
      </c>
      <c r="AA30" s="18"/>
      <c r="AB30" s="18">
        <f t="shared" ref="AB30:AE30" si="54">AB12/AB$18*100</f>
        <v>11.815253078422993</v>
      </c>
      <c r="AC30" s="18">
        <f t="shared" si="54"/>
        <v>6.9009310096317495</v>
      </c>
      <c r="AD30" s="18">
        <f t="shared" si="54"/>
        <v>36.725047212581913</v>
      </c>
      <c r="AE30" s="18">
        <f t="shared" si="54"/>
        <v>14.538761622317297</v>
      </c>
      <c r="AG30" t="str">
        <f>$A$12</f>
        <v>Skilled trades occupations</v>
      </c>
      <c r="AH30" s="18">
        <f t="shared" ref="AH30:AK30" si="55">AH12/AH$18*100</f>
        <v>2.0901004724299561</v>
      </c>
      <c r="AI30" s="18">
        <f t="shared" si="55"/>
        <v>1.7922037531680894</v>
      </c>
      <c r="AJ30" s="18">
        <f t="shared" si="55"/>
        <v>9.518994154678186</v>
      </c>
      <c r="AK30" s="18">
        <f t="shared" si="55"/>
        <v>2.5108331260763146</v>
      </c>
      <c r="AL30" s="18"/>
      <c r="AM30" s="18">
        <f t="shared" ref="AM30:AP30" si="56">AM12/AM$18*100</f>
        <v>1.9212880108348662</v>
      </c>
      <c r="AN30" s="18">
        <f t="shared" si="56"/>
        <v>1.5798755936928435</v>
      </c>
      <c r="AO30" s="18">
        <f t="shared" si="56"/>
        <v>8.46203316760473</v>
      </c>
      <c r="AP30" s="18">
        <f t="shared" si="56"/>
        <v>2.3134523475630093</v>
      </c>
      <c r="AQ30" s="18"/>
      <c r="AR30" s="18">
        <f t="shared" ref="AR30:AU30" si="57">AR12/AR$18*100</f>
        <v>1.8764676471434891</v>
      </c>
      <c r="AS30" s="18">
        <f t="shared" si="57"/>
        <v>1.7598731628449926</v>
      </c>
      <c r="AT30" s="18">
        <f t="shared" si="57"/>
        <v>8.5346936423471451</v>
      </c>
      <c r="AU30" s="18">
        <f t="shared" si="57"/>
        <v>2.3949913471776481</v>
      </c>
    </row>
    <row r="31" spans="1:47" x14ac:dyDescent="0.2">
      <c r="A31" t="str">
        <f>$A$13</f>
        <v>Caring, leisure and other service occupations</v>
      </c>
      <c r="B31" s="18">
        <f t="shared" si="29"/>
        <v>8.6755203238692999</v>
      </c>
      <c r="C31" s="18">
        <f t="shared" ref="C31:O31" si="58">C13/C$18*100</f>
        <v>16.840881097810023</v>
      </c>
      <c r="D31" s="18">
        <f t="shared" si="58"/>
        <v>8.0879139735231167</v>
      </c>
      <c r="E31" s="18">
        <f t="shared" si="58"/>
        <v>10.909491333344729</v>
      </c>
      <c r="F31" s="18"/>
      <c r="G31" s="18">
        <f t="shared" si="58"/>
        <v>8.0375843759453147</v>
      </c>
      <c r="H31" s="18">
        <f t="shared" si="58"/>
        <v>15.557347220027019</v>
      </c>
      <c r="I31" s="18">
        <f t="shared" si="58"/>
        <v>8.8347636110095351</v>
      </c>
      <c r="J31" s="18">
        <f t="shared" si="58"/>
        <v>10.313258790987955</v>
      </c>
      <c r="K31" s="18"/>
      <c r="L31" s="18">
        <f t="shared" si="58"/>
        <v>9.5456567360289544</v>
      </c>
      <c r="M31" s="18">
        <f t="shared" si="58"/>
        <v>17.002542082703311</v>
      </c>
      <c r="N31" s="18">
        <f t="shared" si="58"/>
        <v>9.3799066679959981</v>
      </c>
      <c r="O31" s="18">
        <f t="shared" si="58"/>
        <v>11.678824771933847</v>
      </c>
      <c r="Q31" t="str">
        <f>$A$13</f>
        <v>Caring, leisure and other service occupations</v>
      </c>
      <c r="R31" s="18">
        <f t="shared" ref="R31:U31" si="59">R13/R$18*100</f>
        <v>3.247321890823053</v>
      </c>
      <c r="S31" s="18">
        <f t="shared" si="59"/>
        <v>7.6242365206098963</v>
      </c>
      <c r="T31" s="18">
        <f t="shared" si="59"/>
        <v>2.1288086992704738</v>
      </c>
      <c r="U31" s="18">
        <f t="shared" si="59"/>
        <v>3.6959894087131655</v>
      </c>
      <c r="V31" s="18"/>
      <c r="W31" s="18">
        <f t="shared" ref="W31:Z31" si="60">W13/W$18*100</f>
        <v>3.0633641585190401</v>
      </c>
      <c r="X31" s="18">
        <f t="shared" si="60"/>
        <v>6.8639411597143125</v>
      </c>
      <c r="Y31" s="18">
        <f t="shared" si="60"/>
        <v>2.1281661680432413</v>
      </c>
      <c r="Z31" s="18">
        <f t="shared" si="60"/>
        <v>3.5367873536439736</v>
      </c>
      <c r="AA31" s="18"/>
      <c r="AB31" s="18">
        <f t="shared" ref="AB31:AE31" si="61">AB13/AB$18*100</f>
        <v>3.9461973525938525</v>
      </c>
      <c r="AC31" s="18">
        <f t="shared" si="61"/>
        <v>7.8356050493985849</v>
      </c>
      <c r="AD31" s="18">
        <f t="shared" si="61"/>
        <v>2.9068244299327559</v>
      </c>
      <c r="AE31" s="18">
        <f t="shared" si="61"/>
        <v>4.4573192168019338</v>
      </c>
      <c r="AG31" t="str">
        <f>$A$13</f>
        <v>Caring, leisure and other service occupations</v>
      </c>
      <c r="AH31" s="18">
        <f t="shared" ref="AH31:AK31" si="62">AH13/AH$18*100</f>
        <v>17.400799288245516</v>
      </c>
      <c r="AI31" s="18">
        <f t="shared" si="62"/>
        <v>20.105366112580935</v>
      </c>
      <c r="AJ31" s="18">
        <f t="shared" si="62"/>
        <v>21.253951422643791</v>
      </c>
      <c r="AK31" s="18">
        <f t="shared" si="62"/>
        <v>18.870287455046213</v>
      </c>
      <c r="AL31" s="18"/>
      <c r="AM31" s="18">
        <f t="shared" ref="AM31:AP31" si="63">AM13/AM$18*100</f>
        <v>15.832610963838938</v>
      </c>
      <c r="AN31" s="18">
        <f t="shared" si="63"/>
        <v>19.005062649247733</v>
      </c>
      <c r="AO31" s="18">
        <f t="shared" si="63"/>
        <v>21.091288747900208</v>
      </c>
      <c r="AP31" s="18">
        <f t="shared" si="63"/>
        <v>17.641459066367464</v>
      </c>
      <c r="AQ31" s="18"/>
      <c r="AR31" s="18">
        <f t="shared" ref="AR31:AU31" si="64">AR13/AR$18*100</f>
        <v>17.351746334277294</v>
      </c>
      <c r="AS31" s="18">
        <f t="shared" si="64"/>
        <v>20.877306601946799</v>
      </c>
      <c r="AT31" s="18">
        <f t="shared" si="64"/>
        <v>20.494850959086872</v>
      </c>
      <c r="AU31" s="18">
        <f t="shared" si="64"/>
        <v>19.065895397033948</v>
      </c>
    </row>
    <row r="32" spans="1:47" x14ac:dyDescent="0.2">
      <c r="A32" t="str">
        <f>$A$14</f>
        <v>Sales and customer service occupations</v>
      </c>
      <c r="B32" s="18">
        <f t="shared" si="29"/>
        <v>6.3447879202091704</v>
      </c>
      <c r="C32" s="18">
        <f t="shared" ref="C32:O32" si="65">C14/C$18*100</f>
        <v>18.808753755388683</v>
      </c>
      <c r="D32" s="18">
        <f t="shared" si="65"/>
        <v>5.0791009960741329</v>
      </c>
      <c r="E32" s="18">
        <f t="shared" si="65"/>
        <v>9.7130854226071399</v>
      </c>
      <c r="F32" s="18"/>
      <c r="G32" s="18">
        <f t="shared" si="65"/>
        <v>5.8117222821577279</v>
      </c>
      <c r="H32" s="18">
        <f t="shared" si="65"/>
        <v>19.203877005647414</v>
      </c>
      <c r="I32" s="18">
        <f t="shared" si="65"/>
        <v>3.9922274726056051</v>
      </c>
      <c r="J32" s="18">
        <f t="shared" si="65"/>
        <v>9.501177711771291</v>
      </c>
      <c r="K32" s="18"/>
      <c r="L32" s="18">
        <f t="shared" si="65"/>
        <v>5.5811843823661151</v>
      </c>
      <c r="M32" s="18">
        <f t="shared" si="65"/>
        <v>18.535019146336801</v>
      </c>
      <c r="N32" s="18">
        <f t="shared" si="65"/>
        <v>3.0444168889637817</v>
      </c>
      <c r="O32" s="18">
        <f t="shared" si="65"/>
        <v>9.0299115605556235</v>
      </c>
      <c r="Q32" t="str">
        <f>$A$14</f>
        <v>Sales and customer service occupations</v>
      </c>
      <c r="R32" s="18">
        <f t="shared" ref="R32:U32" si="66">R14/R$18*100</f>
        <v>4.9272268216946316</v>
      </c>
      <c r="S32" s="18">
        <f t="shared" si="66"/>
        <v>20.189335945645638</v>
      </c>
      <c r="T32" s="18">
        <f t="shared" si="66"/>
        <v>4.609540609075613</v>
      </c>
      <c r="U32" s="18">
        <f t="shared" si="66"/>
        <v>7.023774299229113</v>
      </c>
      <c r="V32" s="18"/>
      <c r="W32" s="18">
        <f t="shared" ref="W32:Z32" si="67">W14/W$18*100</f>
        <v>4.6109721585497789</v>
      </c>
      <c r="X32" s="18">
        <f t="shared" si="67"/>
        <v>20.012906375638686</v>
      </c>
      <c r="Y32" s="18">
        <f t="shared" si="67"/>
        <v>3.639284319312496</v>
      </c>
      <c r="Z32" s="18">
        <f t="shared" si="67"/>
        <v>6.9228028309398741</v>
      </c>
      <c r="AA32" s="18"/>
      <c r="AB32" s="18">
        <f>AB14/AB$18*100</f>
        <v>5.0597982047809094</v>
      </c>
      <c r="AC32" s="18">
        <f t="shared" ref="AC32:AE32" si="68">AC14/AC$18*100</f>
        <v>19.544492098644081</v>
      </c>
      <c r="AD32" s="18">
        <f t="shared" si="68"/>
        <v>2.8551236597918934</v>
      </c>
      <c r="AE32" s="18">
        <f t="shared" si="68"/>
        <v>7.2011864153432494</v>
      </c>
      <c r="AG32" t="str">
        <f>$A$14</f>
        <v>Sales and customer service occupations</v>
      </c>
      <c r="AH32" s="18">
        <f t="shared" ref="AH32:AK32" si="69">AH14/AH$18*100</f>
        <v>8.6233737505075201</v>
      </c>
      <c r="AI32" s="18">
        <f t="shared" si="69"/>
        <v>18.319759107281889</v>
      </c>
      <c r="AJ32" s="18">
        <f t="shared" si="69"/>
        <v>6.1165469473241556</v>
      </c>
      <c r="AK32" s="18">
        <f t="shared" si="69"/>
        <v>12.681000006220417</v>
      </c>
      <c r="AL32" s="18"/>
      <c r="AM32" s="18">
        <f t="shared" ref="AM32:AP32" si="70">AM14/AM$18*100</f>
        <v>7.6933999582183681</v>
      </c>
      <c r="AN32" s="18">
        <f t="shared" si="70"/>
        <v>18.883024278619573</v>
      </c>
      <c r="AO32" s="18">
        <f t="shared" si="70"/>
        <v>4.6372425740811334</v>
      </c>
      <c r="AP32" s="18">
        <f t="shared" si="70"/>
        <v>12.289479512560138</v>
      </c>
      <c r="AQ32" s="18"/>
      <c r="AR32" s="18">
        <f t="shared" ref="AR32:AU32" si="71">AR14/AR$18*100</f>
        <v>6.3080379835474378</v>
      </c>
      <c r="AS32" s="18">
        <f t="shared" si="71"/>
        <v>18.108325915596222</v>
      </c>
      <c r="AT32" s="18">
        <f t="shared" si="71"/>
        <v>3.3694527249916861</v>
      </c>
      <c r="AU32" s="18">
        <f t="shared" si="71"/>
        <v>10.900563282478098</v>
      </c>
    </row>
    <row r="33" spans="1:47" x14ac:dyDescent="0.2">
      <c r="A33" t="str">
        <f>$A$15</f>
        <v>Process, plant and machine operatives</v>
      </c>
      <c r="B33" s="18">
        <f t="shared" si="29"/>
        <v>8.8695826428048132</v>
      </c>
      <c r="C33" s="18">
        <f t="shared" ref="C33:O33" si="72">C15/C$18*100</f>
        <v>2.9479655925871597</v>
      </c>
      <c r="D33" s="18">
        <f t="shared" si="72"/>
        <v>7.7514520285887363</v>
      </c>
      <c r="E33" s="18">
        <f t="shared" si="72"/>
        <v>7.0746986939526675</v>
      </c>
      <c r="F33" s="18"/>
      <c r="G33" s="18">
        <f t="shared" si="72"/>
        <v>7.9180280269053407</v>
      </c>
      <c r="H33" s="18">
        <f t="shared" si="72"/>
        <v>3.1042295362526553</v>
      </c>
      <c r="I33" s="18">
        <f t="shared" si="72"/>
        <v>8.9918950449534094</v>
      </c>
      <c r="J33" s="18">
        <f t="shared" si="72"/>
        <v>6.6389529468183595</v>
      </c>
      <c r="K33" s="18"/>
      <c r="L33" s="18">
        <f t="shared" si="72"/>
        <v>7.2344898484710427</v>
      </c>
      <c r="M33" s="18">
        <f t="shared" si="72"/>
        <v>3.731288688165447</v>
      </c>
      <c r="N33" s="18">
        <f t="shared" si="72"/>
        <v>10.087158558617217</v>
      </c>
      <c r="O33" s="18">
        <f t="shared" si="72"/>
        <v>6.5493695502763103</v>
      </c>
      <c r="Q33" t="str">
        <f>$A$15</f>
        <v>Process, plant and machine operatives</v>
      </c>
      <c r="R33" s="18">
        <f t="shared" ref="R33:U33" si="73">R15/R$18*100</f>
        <v>12.679713475835142</v>
      </c>
      <c r="S33" s="18">
        <f t="shared" si="73"/>
        <v>8.3460244364303247</v>
      </c>
      <c r="T33" s="18">
        <f t="shared" si="73"/>
        <v>10.384868128567605</v>
      </c>
      <c r="U33" s="18">
        <f t="shared" si="73"/>
        <v>11.730177220957339</v>
      </c>
      <c r="V33" s="18"/>
      <c r="W33" s="18">
        <f t="shared" ref="W33:Z33" si="74">W15/W$18*100</f>
        <v>11.477240885351545</v>
      </c>
      <c r="X33" s="18">
        <f t="shared" si="74"/>
        <v>8.9790029320585472</v>
      </c>
      <c r="Y33" s="18">
        <f t="shared" si="74"/>
        <v>12.60411803154712</v>
      </c>
      <c r="Z33" s="18">
        <f t="shared" si="74"/>
        <v>11.237512282846456</v>
      </c>
      <c r="AA33" s="18"/>
      <c r="AB33" s="18">
        <f t="shared" ref="AB33:AE33" si="75">AB15/AB$18*100</f>
        <v>10.9156783104347</v>
      </c>
      <c r="AC33" s="18">
        <f t="shared" si="75"/>
        <v>9.7476771344503153</v>
      </c>
      <c r="AD33" s="18">
        <f t="shared" si="75"/>
        <v>14.499361261096521</v>
      </c>
      <c r="AE33" s="18">
        <f t="shared" si="75"/>
        <v>11.2293280979915</v>
      </c>
      <c r="AG33" t="str">
        <f>$A$15</f>
        <v>Process, plant and machine operatives</v>
      </c>
      <c r="AH33" s="18">
        <f t="shared" ref="AH33:AK33" si="76">AH15/AH$18*100</f>
        <v>2.7451833934014767</v>
      </c>
      <c r="AI33" s="18">
        <f t="shared" si="76"/>
        <v>1.0360027239993734</v>
      </c>
      <c r="AJ33" s="18">
        <f t="shared" si="76"/>
        <v>1.933186803229467</v>
      </c>
      <c r="AK33" s="18">
        <f t="shared" si="76"/>
        <v>1.9369284694945514</v>
      </c>
      <c r="AL33" s="18"/>
      <c r="AM33" s="18">
        <f t="shared" ref="AM33:AP33" si="77">AM15/AM$18*100</f>
        <v>2.340438444850975</v>
      </c>
      <c r="AN33" s="18">
        <f t="shared" si="77"/>
        <v>0.77435483128956828</v>
      </c>
      <c r="AO33" s="18">
        <f t="shared" si="77"/>
        <v>2.3904399536428547</v>
      </c>
      <c r="AP33" s="18">
        <f t="shared" si="77"/>
        <v>1.6659866908226844</v>
      </c>
      <c r="AQ33" s="18"/>
      <c r="AR33" s="18">
        <f t="shared" ref="AR33:AU33" si="78">AR15/AR$18*100</f>
        <v>2.1026217529303999</v>
      </c>
      <c r="AS33" s="18">
        <f t="shared" si="78"/>
        <v>1.1882267689054937</v>
      </c>
      <c r="AT33" s="18">
        <f t="shared" si="78"/>
        <v>2.5109552237231871</v>
      </c>
      <c r="AU33" s="18">
        <f t="shared" si="78"/>
        <v>1.7621151404330355</v>
      </c>
    </row>
    <row r="34" spans="1:47" x14ac:dyDescent="0.2">
      <c r="A34" t="str">
        <f>$A$16</f>
        <v>Elementary occupations</v>
      </c>
      <c r="B34" s="18">
        <f t="shared" si="29"/>
        <v>8.6111699797121144</v>
      </c>
      <c r="C34" s="18">
        <f t="shared" ref="C34:O34" si="79">C16/C$18*100</f>
        <v>19.521061417363008</v>
      </c>
      <c r="D34" s="18">
        <f t="shared" si="79"/>
        <v>6.8182901647716676</v>
      </c>
      <c r="E34" s="18">
        <f t="shared" si="79"/>
        <v>11.481960602891355</v>
      </c>
      <c r="F34" s="18"/>
      <c r="G34" s="18">
        <f t="shared" si="79"/>
        <v>7.1632014578792234</v>
      </c>
      <c r="H34" s="18">
        <f t="shared" si="79"/>
        <v>16.913886273430418</v>
      </c>
      <c r="I34" s="18">
        <f t="shared" si="79"/>
        <v>5.9757442648268402</v>
      </c>
      <c r="J34" s="18">
        <f t="shared" si="79"/>
        <v>9.8648558017483019</v>
      </c>
      <c r="K34" s="18"/>
      <c r="L34" s="18">
        <f t="shared" si="79"/>
        <v>6.4994608154473346</v>
      </c>
      <c r="M34" s="18">
        <f t="shared" si="79"/>
        <v>14.375034642251824</v>
      </c>
      <c r="N34" s="18">
        <f t="shared" si="79"/>
        <v>7.2958371775540982</v>
      </c>
      <c r="O34" s="18">
        <f t="shared" si="79"/>
        <v>8.8633910059308487</v>
      </c>
      <c r="Q34" t="str">
        <f>$A$16</f>
        <v>Elementary occupations</v>
      </c>
      <c r="R34" s="18">
        <f t="shared" ref="R34:U34" si="80">R16/R$18*100</f>
        <v>10.351006443698527</v>
      </c>
      <c r="S34" s="18">
        <f t="shared" si="80"/>
        <v>26.114140783396145</v>
      </c>
      <c r="T34" s="18">
        <f t="shared" si="80"/>
        <v>5.7270550523981605</v>
      </c>
      <c r="U34" s="18">
        <f t="shared" si="80"/>
        <v>11.878376702851835</v>
      </c>
      <c r="V34" s="18"/>
      <c r="W34" s="18">
        <f t="shared" ref="W34:Z34" si="81">W16/W$18*100</f>
        <v>8.6208880443027152</v>
      </c>
      <c r="X34" s="18">
        <f t="shared" si="81"/>
        <v>21.637488029312671</v>
      </c>
      <c r="Y34" s="18">
        <f t="shared" si="81"/>
        <v>5.6882030410849325</v>
      </c>
      <c r="Z34" s="18">
        <f t="shared" si="81"/>
        <v>10.280031404806007</v>
      </c>
      <c r="AA34" s="18"/>
      <c r="AB34" s="18">
        <f t="shared" ref="AB34:AE34" si="82">AB16/AB$18*100</f>
        <v>7.8411723311501245</v>
      </c>
      <c r="AC34" s="18">
        <f t="shared" si="82"/>
        <v>18.322393548821914</v>
      </c>
      <c r="AD34" s="18">
        <f t="shared" si="82"/>
        <v>7.4490104043211725</v>
      </c>
      <c r="AE34" s="18">
        <f t="shared" si="82"/>
        <v>9.5624921307670494</v>
      </c>
      <c r="AG34" t="str">
        <f>$A$16</f>
        <v>Elementary occupations</v>
      </c>
      <c r="AH34" s="18">
        <f t="shared" ref="AH34:AK34" si="83">AH16/AH$18*100</f>
        <v>5.8145591542386335</v>
      </c>
      <c r="AI34" s="18">
        <f t="shared" si="83"/>
        <v>17.185828826876271</v>
      </c>
      <c r="AJ34" s="18">
        <f t="shared" si="83"/>
        <v>9.2292632377565003</v>
      </c>
      <c r="AK34" s="18">
        <f t="shared" si="83"/>
        <v>11.044477146989095</v>
      </c>
      <c r="AL34" s="18"/>
      <c r="AM34" s="18">
        <f t="shared" ref="AM34:AP34" si="84">AM16/AM$18*100</f>
        <v>4.8788824689088885</v>
      </c>
      <c r="AN34" s="18">
        <f t="shared" si="84"/>
        <v>15.040554400714063</v>
      </c>
      <c r="AO34" s="18">
        <f t="shared" si="84"/>
        <v>6.5012352111160352</v>
      </c>
      <c r="AP34" s="18">
        <f t="shared" si="84"/>
        <v>9.4158773036037307</v>
      </c>
      <c r="AQ34" s="18"/>
      <c r="AR34" s="18">
        <f t="shared" ref="AR34:AU34" si="85">AR16/AR$18*100</f>
        <v>4.629008761171983</v>
      </c>
      <c r="AS34" s="18">
        <f t="shared" si="85"/>
        <v>12.706528991964452</v>
      </c>
      <c r="AT34" s="18">
        <f t="shared" si="85"/>
        <v>7.0328230801289981</v>
      </c>
      <c r="AU34" s="18">
        <f t="shared" si="85"/>
        <v>8.1482618207733406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4.5668537328060737</v>
      </c>
      <c r="C44" s="27">
        <f t="shared" ref="C44:E44" si="93">H8-C8</f>
        <v>2.9703344784269863</v>
      </c>
      <c r="D44" s="27">
        <f t="shared" si="93"/>
        <v>1.064799326230192</v>
      </c>
      <c r="E44" s="27">
        <f t="shared" si="93"/>
        <v>8.6019875374632591</v>
      </c>
      <c r="F44" s="27"/>
      <c r="G44" s="27">
        <f>L8-G8</f>
        <v>5.7622468374132225</v>
      </c>
      <c r="H44" s="27">
        <f t="shared" ref="H44:J44" si="94">M8-H8</f>
        <v>2.6110842783767225</v>
      </c>
      <c r="I44" s="27">
        <f t="shared" si="94"/>
        <v>1.8411973430552457</v>
      </c>
      <c r="J44" s="27">
        <f t="shared" si="94"/>
        <v>10.21452845884518</v>
      </c>
      <c r="K44" s="27"/>
      <c r="L44" s="27">
        <f>L8-B8</f>
        <v>10.329100570219296</v>
      </c>
      <c r="M44" s="27">
        <f t="shared" ref="M44:O44" si="95">M8-C8</f>
        <v>5.5814187568037088</v>
      </c>
      <c r="N44" s="27">
        <f t="shared" si="95"/>
        <v>2.9059966692854378</v>
      </c>
      <c r="O44" s="27">
        <f t="shared" si="95"/>
        <v>18.816515996308439</v>
      </c>
      <c r="Q44" t="str">
        <f>$A$8</f>
        <v>Managers, directors and senior officials</v>
      </c>
      <c r="R44" s="27">
        <f>W8-R8</f>
        <v>2.6532674565434107</v>
      </c>
      <c r="S44" s="27">
        <f t="shared" ref="S44:S52" si="96">X8-S8</f>
        <v>1.1383521693506435</v>
      </c>
      <c r="T44" s="27">
        <f t="shared" ref="T44:T52" si="97">Y8-T8</f>
        <v>-4.25934166605062E-2</v>
      </c>
      <c r="U44" s="27">
        <f t="shared" ref="U44:U52" si="98">Z8-U8</f>
        <v>3.7490262092335414</v>
      </c>
      <c r="V44" s="27"/>
      <c r="W44" s="27">
        <f>AB8-W8</f>
        <v>1.2862098918443436</v>
      </c>
      <c r="X44" s="27">
        <f t="shared" ref="X44:X52" si="99">AC8-X8</f>
        <v>1.1509113140201888</v>
      </c>
      <c r="Y44" s="27">
        <f t="shared" ref="Y44:Y52" si="100">AD8-Y8</f>
        <v>1.1715616178851773</v>
      </c>
      <c r="Z44" s="27">
        <f t="shared" ref="Z44:Z52" si="101">AE8-Z8</f>
        <v>3.6086828237497173</v>
      </c>
      <c r="AA44" s="27"/>
      <c r="AB44" s="27">
        <f>AB8-R8</f>
        <v>3.9394773483877543</v>
      </c>
      <c r="AC44" s="27">
        <f t="shared" ref="AC44:AC52" si="102">AC8-S8</f>
        <v>2.2892634833708323</v>
      </c>
      <c r="AD44" s="27">
        <f t="shared" ref="AD44:AD52" si="103">AD8-T8</f>
        <v>1.1289682012246711</v>
      </c>
      <c r="AE44" s="27">
        <f t="shared" ref="AE44:AE52" si="104">AE8-U8</f>
        <v>7.3577090329832586</v>
      </c>
      <c r="AG44" t="str">
        <f>$A$8</f>
        <v>Managers, directors and senior officials</v>
      </c>
      <c r="AH44" s="27">
        <f>AM8-AH8</f>
        <v>1.9135862762626328</v>
      </c>
      <c r="AI44" s="27">
        <f t="shared" ref="AI44:AI52" si="105">AN8-AI8</f>
        <v>1.8319823090763441</v>
      </c>
      <c r="AJ44" s="27">
        <f t="shared" ref="AJ44:AJ52" si="106">AO8-AJ8</f>
        <v>1.1073927428907031</v>
      </c>
      <c r="AK44" s="27">
        <f t="shared" ref="AK44:AK52" si="107">AP8-AK8</f>
        <v>4.8529613282296822</v>
      </c>
      <c r="AL44" s="27"/>
      <c r="AM44" s="27">
        <f>AR8-AM8</f>
        <v>4.4760369455688895</v>
      </c>
      <c r="AN44" s="27">
        <f t="shared" ref="AN44:AN52" si="108">AS8-AN8</f>
        <v>1.4601729643565289</v>
      </c>
      <c r="AO44" s="27">
        <f t="shared" ref="AO44:AO52" si="109">AT8-AO8</f>
        <v>0.66963572517005332</v>
      </c>
      <c r="AP44" s="27">
        <f t="shared" ref="AP44:AP52" si="110">AU8-AP8</f>
        <v>6.60584563509547</v>
      </c>
      <c r="AQ44" s="27"/>
      <c r="AR44" s="27">
        <f>AR8-AH8</f>
        <v>6.3896232218315223</v>
      </c>
      <c r="AS44" s="27">
        <f t="shared" ref="AS44:AS52" si="111">AS8-AI8</f>
        <v>3.292155273432873</v>
      </c>
      <c r="AT44" s="27">
        <f t="shared" ref="AT44:AT52" si="112">AT8-AJ8</f>
        <v>1.7770284680607564</v>
      </c>
      <c r="AU44" s="27">
        <f t="shared" ref="AU44:AU52" si="113">AU8-AK8</f>
        <v>11.458806963325152</v>
      </c>
    </row>
    <row r="45" spans="1:47" x14ac:dyDescent="0.2">
      <c r="A45" t="str">
        <f>$A$9</f>
        <v>Professional occupations</v>
      </c>
      <c r="B45" s="27">
        <f t="shared" ref="B45:B54" si="114">G9-B9</f>
        <v>14.333324428644815</v>
      </c>
      <c r="C45" s="27">
        <f t="shared" ref="C45:C54" si="115">H9-C9</f>
        <v>5.5815001942325644</v>
      </c>
      <c r="D45" s="27">
        <f t="shared" ref="D45:D54" si="116">I9-D9</f>
        <v>0.12058306935370844</v>
      </c>
      <c r="E45" s="27">
        <f t="shared" ref="E45:E54" si="117">J9-E9</f>
        <v>20.035407692231075</v>
      </c>
      <c r="F45" s="27"/>
      <c r="G45" s="27">
        <f t="shared" ref="G45:G54" si="118">L9-G9</f>
        <v>24.988260372690348</v>
      </c>
      <c r="H45" s="27">
        <f t="shared" ref="H45:H54" si="119">M9-H9</f>
        <v>8.6299151617299081</v>
      </c>
      <c r="I45" s="27">
        <f t="shared" ref="I45:I54" si="120">N9-I9</f>
        <v>0.44758294306561197</v>
      </c>
      <c r="J45" s="27">
        <f t="shared" ref="J45:J54" si="121">O9-J9</f>
        <v>34.065758477485872</v>
      </c>
      <c r="K45" s="27"/>
      <c r="L45" s="27">
        <f t="shared" ref="L45:L54" si="122">L9-B9</f>
        <v>39.321584801335163</v>
      </c>
      <c r="M45" s="27">
        <f t="shared" ref="M45:M54" si="123">M9-C9</f>
        <v>14.211415355962473</v>
      </c>
      <c r="N45" s="27">
        <f t="shared" ref="N45:N54" si="124">N9-D9</f>
        <v>0.56816601241932041</v>
      </c>
      <c r="O45" s="27">
        <f t="shared" ref="O45:O54" si="125">O9-E9</f>
        <v>54.101166169716947</v>
      </c>
      <c r="Q45" t="str">
        <f>$A$9</f>
        <v>Professional occupations</v>
      </c>
      <c r="R45" s="27">
        <f t="shared" ref="R45:R52" si="126">W9-R9</f>
        <v>8.2338558777874695</v>
      </c>
      <c r="S45" s="27">
        <f t="shared" si="96"/>
        <v>2.0506383112102737</v>
      </c>
      <c r="T45" s="27">
        <f t="shared" si="97"/>
        <v>-1.6745382895360885</v>
      </c>
      <c r="U45" s="27">
        <f t="shared" si="98"/>
        <v>8.609955899461653</v>
      </c>
      <c r="V45" s="27"/>
      <c r="W45" s="27">
        <f t="shared" ref="W45:W52" si="127">AB9-W9</f>
        <v>10.100617034552769</v>
      </c>
      <c r="X45" s="27">
        <f t="shared" si="99"/>
        <v>2.4908999530237139</v>
      </c>
      <c r="Y45" s="27">
        <f t="shared" si="100"/>
        <v>-0.99146241607098506</v>
      </c>
      <c r="Z45" s="27">
        <f t="shared" si="101"/>
        <v>11.600054571505495</v>
      </c>
      <c r="AA45" s="27"/>
      <c r="AB45" s="27">
        <f t="shared" ref="AB45:AB52" si="128">AB9-R9</f>
        <v>18.334472912340239</v>
      </c>
      <c r="AC45" s="27">
        <f t="shared" si="102"/>
        <v>4.5415382642339877</v>
      </c>
      <c r="AD45" s="27">
        <f t="shared" si="103"/>
        <v>-2.6660007056070736</v>
      </c>
      <c r="AE45" s="27">
        <f t="shared" si="104"/>
        <v>20.210010470967148</v>
      </c>
      <c r="AG45" t="str">
        <f>$A$9</f>
        <v>Professional occupations</v>
      </c>
      <c r="AH45" s="27">
        <f t="shared" ref="AH45:AH52" si="129">AM9-AH9</f>
        <v>6.099468550857317</v>
      </c>
      <c r="AI45" s="27">
        <f t="shared" si="105"/>
        <v>3.5308618830222755</v>
      </c>
      <c r="AJ45" s="27">
        <f t="shared" si="106"/>
        <v>1.7951213588897987</v>
      </c>
      <c r="AK45" s="27">
        <f t="shared" si="107"/>
        <v>11.425451792769394</v>
      </c>
      <c r="AL45" s="27"/>
      <c r="AM45" s="27">
        <f t="shared" ref="AM45:AM52" si="130">AR9-AM9</f>
        <v>14.887643338137622</v>
      </c>
      <c r="AN45" s="27">
        <f t="shared" si="108"/>
        <v>6.1390152087061942</v>
      </c>
      <c r="AO45" s="27">
        <f t="shared" si="109"/>
        <v>1.4390453591365953</v>
      </c>
      <c r="AP45" s="27">
        <f t="shared" si="110"/>
        <v>22.465703905980419</v>
      </c>
      <c r="AQ45" s="27"/>
      <c r="AR45" s="27">
        <f t="shared" ref="AR45:AR52" si="131">AR9-AH9</f>
        <v>20.987111888994939</v>
      </c>
      <c r="AS45" s="27">
        <f t="shared" si="111"/>
        <v>9.6698770917284698</v>
      </c>
      <c r="AT45" s="27">
        <f t="shared" si="112"/>
        <v>3.234166718026394</v>
      </c>
      <c r="AU45" s="27">
        <f t="shared" si="113"/>
        <v>33.891155698749813</v>
      </c>
    </row>
    <row r="46" spans="1:47" x14ac:dyDescent="0.2">
      <c r="A46" t="str">
        <f>$A$10</f>
        <v>Associate professional occupations</v>
      </c>
      <c r="B46" s="27">
        <f t="shared" si="114"/>
        <v>6.3304067803144832</v>
      </c>
      <c r="C46" s="27">
        <f t="shared" si="115"/>
        <v>2.9521138339943054</v>
      </c>
      <c r="D46" s="27">
        <f t="shared" si="116"/>
        <v>-0.15879126296586499</v>
      </c>
      <c r="E46" s="27">
        <f t="shared" si="117"/>
        <v>9.1237293513429307</v>
      </c>
      <c r="F46" s="27"/>
      <c r="G46" s="27">
        <f t="shared" si="118"/>
        <v>2.3047484760112482</v>
      </c>
      <c r="H46" s="27">
        <f t="shared" si="119"/>
        <v>1.490377557295453</v>
      </c>
      <c r="I46" s="27">
        <f t="shared" si="120"/>
        <v>0.56502238640748637</v>
      </c>
      <c r="J46" s="27">
        <f t="shared" si="121"/>
        <v>4.3601484197141787</v>
      </c>
      <c r="K46" s="27"/>
      <c r="L46" s="27">
        <f t="shared" si="122"/>
        <v>8.6351552563257314</v>
      </c>
      <c r="M46" s="27">
        <f t="shared" si="123"/>
        <v>4.4424913912897583</v>
      </c>
      <c r="N46" s="27">
        <f t="shared" si="124"/>
        <v>0.40623112344162138</v>
      </c>
      <c r="O46" s="27">
        <f t="shared" si="125"/>
        <v>13.483877771057109</v>
      </c>
      <c r="Q46" t="str">
        <f>$A$10</f>
        <v>Associate professional occupations</v>
      </c>
      <c r="R46" s="27">
        <f t="shared" si="126"/>
        <v>3.0209755668051415</v>
      </c>
      <c r="S46" s="27">
        <f t="shared" si="96"/>
        <v>1.3500342480073724</v>
      </c>
      <c r="T46" s="27">
        <f t="shared" si="97"/>
        <v>-0.54099847925953881</v>
      </c>
      <c r="U46" s="27">
        <f t="shared" si="98"/>
        <v>3.8300113355529746</v>
      </c>
      <c r="V46" s="27"/>
      <c r="W46" s="27">
        <f>AB10-W10</f>
        <v>-2.3423567996037491</v>
      </c>
      <c r="X46" s="27">
        <f t="shared" si="99"/>
        <v>-0.41702498310964398</v>
      </c>
      <c r="Y46" s="27">
        <f t="shared" si="100"/>
        <v>-0.36190342376145468</v>
      </c>
      <c r="Z46" s="27">
        <f t="shared" si="101"/>
        <v>-3.1212852064748446</v>
      </c>
      <c r="AA46" s="27"/>
      <c r="AB46" s="27">
        <f t="shared" si="128"/>
        <v>0.67861876720139236</v>
      </c>
      <c r="AC46" s="27">
        <f t="shared" si="102"/>
        <v>0.9330092648977284</v>
      </c>
      <c r="AD46" s="27">
        <f t="shared" si="103"/>
        <v>-0.90290190302099349</v>
      </c>
      <c r="AE46" s="27">
        <f t="shared" si="104"/>
        <v>0.70872612907812993</v>
      </c>
      <c r="AG46" t="str">
        <f>$A$10</f>
        <v>Associate professional occupations</v>
      </c>
      <c r="AH46" s="27">
        <f t="shared" si="129"/>
        <v>3.3094312135093737</v>
      </c>
      <c r="AI46" s="27">
        <f t="shared" si="105"/>
        <v>1.6020795859869281</v>
      </c>
      <c r="AJ46" s="27">
        <f t="shared" si="106"/>
        <v>0.38220721629367205</v>
      </c>
      <c r="AK46" s="27">
        <f t="shared" si="107"/>
        <v>5.2937180157899775</v>
      </c>
      <c r="AL46" s="27"/>
      <c r="AM46" s="27">
        <f t="shared" si="130"/>
        <v>4.6471052756150151</v>
      </c>
      <c r="AN46" s="27">
        <f t="shared" si="108"/>
        <v>1.9074025404051032</v>
      </c>
      <c r="AO46" s="27">
        <f t="shared" si="109"/>
        <v>0.9269258101689406</v>
      </c>
      <c r="AP46" s="27">
        <f t="shared" si="110"/>
        <v>7.4814336261890588</v>
      </c>
      <c r="AQ46" s="27"/>
      <c r="AR46" s="27">
        <f t="shared" si="131"/>
        <v>7.9565364891243888</v>
      </c>
      <c r="AS46" s="27">
        <f t="shared" si="111"/>
        <v>3.5094821263920313</v>
      </c>
      <c r="AT46" s="27">
        <f t="shared" si="112"/>
        <v>1.3091330264626126</v>
      </c>
      <c r="AU46" s="27">
        <f t="shared" si="113"/>
        <v>12.775151641979036</v>
      </c>
    </row>
    <row r="47" spans="1:47" x14ac:dyDescent="0.2">
      <c r="A47" t="str">
        <f>$A$11</f>
        <v>Administrative and secretarial occupations</v>
      </c>
      <c r="B47" s="27">
        <f t="shared" si="114"/>
        <v>-1.1255994905967697</v>
      </c>
      <c r="C47" s="27">
        <f t="shared" si="115"/>
        <v>0.909108789463275</v>
      </c>
      <c r="D47" s="27">
        <f t="shared" si="116"/>
        <v>-0.17887376877486583</v>
      </c>
      <c r="E47" s="27">
        <f t="shared" si="117"/>
        <v>-0.39536446990835827</v>
      </c>
      <c r="F47" s="27"/>
      <c r="G47" s="27">
        <f t="shared" si="118"/>
        <v>-4.7101991706981465</v>
      </c>
      <c r="H47" s="27">
        <f t="shared" si="119"/>
        <v>-5.2565916551335157</v>
      </c>
      <c r="I47" s="27">
        <f t="shared" si="120"/>
        <v>-0.2328302499696937</v>
      </c>
      <c r="J47" s="27">
        <f t="shared" si="121"/>
        <v>-10.199621075801346</v>
      </c>
      <c r="K47" s="27"/>
      <c r="L47" s="27">
        <f t="shared" si="122"/>
        <v>-5.8357986612949162</v>
      </c>
      <c r="M47" s="27">
        <f t="shared" si="123"/>
        <v>-4.3474828656702407</v>
      </c>
      <c r="N47" s="27">
        <f t="shared" si="124"/>
        <v>-0.41170401874455953</v>
      </c>
      <c r="O47" s="27">
        <f t="shared" si="125"/>
        <v>-10.594985545709704</v>
      </c>
      <c r="Q47" t="str">
        <f>$A$11</f>
        <v>Administrative and secretarial occupations</v>
      </c>
      <c r="R47" s="27">
        <f t="shared" si="126"/>
        <v>1.0191833395412289</v>
      </c>
      <c r="S47" s="27">
        <f t="shared" si="96"/>
        <v>1.7944555963699038</v>
      </c>
      <c r="T47" s="27">
        <f t="shared" si="97"/>
        <v>-0.24537115038986912</v>
      </c>
      <c r="U47" s="27">
        <f t="shared" si="98"/>
        <v>2.5682677855212646</v>
      </c>
      <c r="V47" s="27"/>
      <c r="W47" s="27">
        <f t="shared" si="127"/>
        <v>1.8295117573010486</v>
      </c>
      <c r="X47" s="27">
        <f t="shared" si="99"/>
        <v>0.35588468729408707</v>
      </c>
      <c r="Y47" s="27">
        <f t="shared" si="100"/>
        <v>0.24114285247977563</v>
      </c>
      <c r="Z47" s="27">
        <f t="shared" si="101"/>
        <v>2.4265392970749105</v>
      </c>
      <c r="AA47" s="27"/>
      <c r="AB47" s="27">
        <f t="shared" si="128"/>
        <v>2.8486950968422775</v>
      </c>
      <c r="AC47" s="27">
        <f t="shared" si="102"/>
        <v>2.1503402836639909</v>
      </c>
      <c r="AD47" s="27">
        <f t="shared" si="103"/>
        <v>-4.2282979100934925E-3</v>
      </c>
      <c r="AE47" s="27">
        <f t="shared" si="104"/>
        <v>4.994807082596175</v>
      </c>
      <c r="AG47" t="str">
        <f>$A$11</f>
        <v>Administrative and secretarial occupations</v>
      </c>
      <c r="AH47" s="27">
        <f t="shared" si="129"/>
        <v>-2.1447828301379452</v>
      </c>
      <c r="AI47" s="27">
        <f t="shared" si="105"/>
        <v>-0.88534680690661105</v>
      </c>
      <c r="AJ47" s="27">
        <f t="shared" si="106"/>
        <v>6.6497381615002293E-2</v>
      </c>
      <c r="AK47" s="27">
        <f t="shared" si="107"/>
        <v>-2.9636322554295518</v>
      </c>
      <c r="AL47" s="27"/>
      <c r="AM47" s="27">
        <f t="shared" si="130"/>
        <v>-6.5397109279992129</v>
      </c>
      <c r="AN47" s="27">
        <f t="shared" si="108"/>
        <v>-5.6124763424276196</v>
      </c>
      <c r="AO47" s="27">
        <f t="shared" si="109"/>
        <v>-0.47397310244947022</v>
      </c>
      <c r="AP47" s="27">
        <f>AU11-AP11</f>
        <v>-12.626160372876306</v>
      </c>
      <c r="AQ47" s="27"/>
      <c r="AR47" s="27">
        <f t="shared" si="131"/>
        <v>-8.6844937581371582</v>
      </c>
      <c r="AS47" s="27">
        <f t="shared" si="111"/>
        <v>-6.4978231493342307</v>
      </c>
      <c r="AT47" s="27">
        <f t="shared" si="112"/>
        <v>-0.40747572083446792</v>
      </c>
      <c r="AU47" s="27">
        <f t="shared" si="113"/>
        <v>-15.589792628305858</v>
      </c>
    </row>
    <row r="48" spans="1:47" x14ac:dyDescent="0.2">
      <c r="A48" t="str">
        <f>$A$12</f>
        <v>Skilled trades occupations</v>
      </c>
      <c r="B48" s="27">
        <f t="shared" si="114"/>
        <v>-6.478908618171964</v>
      </c>
      <c r="C48" s="27">
        <f t="shared" si="115"/>
        <v>-0.91209440670088071</v>
      </c>
      <c r="D48" s="27">
        <f t="shared" si="116"/>
        <v>-0.19254136801640698</v>
      </c>
      <c r="E48" s="27">
        <f t="shared" si="117"/>
        <v>-7.5835443928892516</v>
      </c>
      <c r="F48" s="27"/>
      <c r="G48" s="27">
        <f t="shared" si="118"/>
        <v>-6.4657902497555995</v>
      </c>
      <c r="H48" s="27">
        <f t="shared" si="119"/>
        <v>0.98465768232371254</v>
      </c>
      <c r="I48" s="27">
        <f t="shared" si="120"/>
        <v>0.87153801630429228</v>
      </c>
      <c r="J48" s="27">
        <f t="shared" si="121"/>
        <v>-4.6095945511276</v>
      </c>
      <c r="K48" s="27"/>
      <c r="L48" s="27">
        <f t="shared" si="122"/>
        <v>-12.944698867927563</v>
      </c>
      <c r="M48" s="27">
        <f t="shared" si="123"/>
        <v>7.2563275622831824E-2</v>
      </c>
      <c r="N48" s="27">
        <f t="shared" si="124"/>
        <v>0.67899664828788531</v>
      </c>
      <c r="O48" s="27">
        <f t="shared" si="125"/>
        <v>-12.193138944016852</v>
      </c>
      <c r="Q48" t="str">
        <f>$A$12</f>
        <v>Skilled trades occupations</v>
      </c>
      <c r="R48" s="27">
        <f t="shared" si="126"/>
        <v>-6.2762029318741313</v>
      </c>
      <c r="S48" s="27">
        <f t="shared" si="96"/>
        <v>-0.65054829708092443</v>
      </c>
      <c r="T48" s="27">
        <f t="shared" si="97"/>
        <v>-0.243023317666335</v>
      </c>
      <c r="U48" s="27">
        <f t="shared" si="98"/>
        <v>-7.1697745466213831</v>
      </c>
      <c r="V48" s="27"/>
      <c r="W48" s="27">
        <f t="shared" si="127"/>
        <v>-6.855992199343202</v>
      </c>
      <c r="X48" s="27">
        <f t="shared" si="99"/>
        <v>0.60050347067678755</v>
      </c>
      <c r="Y48" s="27">
        <f t="shared" si="100"/>
        <v>0.52213292195711603</v>
      </c>
      <c r="Z48" s="27">
        <f t="shared" si="101"/>
        <v>-5.733355806709298</v>
      </c>
      <c r="AA48" s="27"/>
      <c r="AB48" s="27">
        <f t="shared" si="128"/>
        <v>-13.132195131217333</v>
      </c>
      <c r="AC48" s="27">
        <f t="shared" si="102"/>
        <v>-5.0044826404136877E-2</v>
      </c>
      <c r="AD48" s="27">
        <f t="shared" si="103"/>
        <v>0.27910960429078102</v>
      </c>
      <c r="AE48" s="27">
        <f t="shared" si="104"/>
        <v>-12.903130353330681</v>
      </c>
      <c r="AG48" t="str">
        <f>$A$12</f>
        <v>Skilled trades occupations</v>
      </c>
      <c r="AH48" s="27">
        <f t="shared" si="129"/>
        <v>-0.20270568629786867</v>
      </c>
      <c r="AI48" s="27">
        <f t="shared" si="105"/>
        <v>-0.26154610961995495</v>
      </c>
      <c r="AJ48" s="27">
        <f t="shared" si="106"/>
        <v>5.048194964990671E-2</v>
      </c>
      <c r="AK48" s="27">
        <f t="shared" si="107"/>
        <v>-0.41376984626791646</v>
      </c>
      <c r="AL48" s="27"/>
      <c r="AM48" s="27">
        <f t="shared" si="130"/>
        <v>0.39020194958763987</v>
      </c>
      <c r="AN48" s="27">
        <f t="shared" si="108"/>
        <v>0.38415421164692409</v>
      </c>
      <c r="AO48" s="27">
        <f t="shared" si="109"/>
        <v>0.3494050943471998</v>
      </c>
      <c r="AP48" s="27">
        <f t="shared" si="110"/>
        <v>1.1237612555817638</v>
      </c>
      <c r="AQ48" s="27"/>
      <c r="AR48" s="27">
        <f t="shared" si="131"/>
        <v>0.1874962632897712</v>
      </c>
      <c r="AS48" s="27">
        <f t="shared" si="111"/>
        <v>0.12260810202696915</v>
      </c>
      <c r="AT48" s="27">
        <f t="shared" si="112"/>
        <v>0.39988704399710651</v>
      </c>
      <c r="AU48" s="27">
        <f t="shared" si="113"/>
        <v>0.7099914093138473</v>
      </c>
    </row>
    <row r="49" spans="1:47" x14ac:dyDescent="0.2">
      <c r="A49" t="str">
        <f>$A$13</f>
        <v>Caring, leisure and other service occupations</v>
      </c>
      <c r="B49" s="27">
        <f t="shared" si="114"/>
        <v>-2.463142110268592</v>
      </c>
      <c r="C49" s="27">
        <f t="shared" si="115"/>
        <v>-0.88831905266356159</v>
      </c>
      <c r="D49" s="27">
        <f t="shared" si="116"/>
        <v>0.68345670119158708</v>
      </c>
      <c r="E49" s="27">
        <f t="shared" si="117"/>
        <v>-2.6680044617405656</v>
      </c>
      <c r="F49" s="27"/>
      <c r="G49" s="27">
        <f t="shared" si="118"/>
        <v>9.3968771394978319</v>
      </c>
      <c r="H49" s="27">
        <f t="shared" si="119"/>
        <v>5.2622059891149675</v>
      </c>
      <c r="I49" s="27">
        <f t="shared" si="120"/>
        <v>1.1260555788582405</v>
      </c>
      <c r="J49" s="27">
        <f t="shared" si="121"/>
        <v>15.785138707471035</v>
      </c>
      <c r="K49" s="27"/>
      <c r="L49" s="27">
        <f t="shared" si="122"/>
        <v>6.9337350292292399</v>
      </c>
      <c r="M49" s="27">
        <f t="shared" si="123"/>
        <v>4.3738869364514059</v>
      </c>
      <c r="N49" s="27">
        <f t="shared" si="124"/>
        <v>1.8095122800498276</v>
      </c>
      <c r="O49" s="27">
        <f t="shared" si="125"/>
        <v>13.117134245730469</v>
      </c>
      <c r="Q49" t="str">
        <f>$A$13</f>
        <v>Caring, leisure and other service occupations</v>
      </c>
      <c r="R49" s="27">
        <f t="shared" si="126"/>
        <v>-0.50220328017444693</v>
      </c>
      <c r="S49" s="27">
        <f t="shared" si="96"/>
        <v>0.119403020606351</v>
      </c>
      <c r="T49" s="27">
        <f t="shared" si="97"/>
        <v>-5.8651401792458646E-2</v>
      </c>
      <c r="U49" s="27">
        <f t="shared" si="98"/>
        <v>-0.44145166136055458</v>
      </c>
      <c r="V49" s="27"/>
      <c r="W49" s="27">
        <f t="shared" si="127"/>
        <v>2.5414693957206378</v>
      </c>
      <c r="X49" s="27">
        <f t="shared" si="99"/>
        <v>1.1003899132979136</v>
      </c>
      <c r="Y49" s="27">
        <f t="shared" si="100"/>
        <v>0.50782965239327016</v>
      </c>
      <c r="Z49" s="27">
        <f t="shared" si="101"/>
        <v>4.1496889614118224</v>
      </c>
      <c r="AA49" s="27"/>
      <c r="AB49" s="27">
        <f t="shared" si="128"/>
        <v>2.0392661155461909</v>
      </c>
      <c r="AC49" s="27">
        <f t="shared" si="102"/>
        <v>1.2197929339042646</v>
      </c>
      <c r="AD49" s="27">
        <f t="shared" si="103"/>
        <v>0.44917825060081151</v>
      </c>
      <c r="AE49" s="27">
        <f t="shared" si="104"/>
        <v>3.7082373000512678</v>
      </c>
      <c r="AG49" t="str">
        <f>$A$13</f>
        <v>Caring, leisure and other service occupations</v>
      </c>
      <c r="AH49" s="27">
        <f t="shared" si="129"/>
        <v>-1.9609388300941397</v>
      </c>
      <c r="AI49" s="27">
        <f t="shared" si="105"/>
        <v>-1.0077220732699104</v>
      </c>
      <c r="AJ49" s="27">
        <f t="shared" si="106"/>
        <v>0.74210810298404617</v>
      </c>
      <c r="AK49" s="27">
        <f t="shared" si="107"/>
        <v>-2.2265528003800057</v>
      </c>
      <c r="AL49" s="27"/>
      <c r="AM49" s="27">
        <f t="shared" si="130"/>
        <v>6.8554077437771888</v>
      </c>
      <c r="AN49" s="27">
        <f t="shared" si="108"/>
        <v>4.1618160758170575</v>
      </c>
      <c r="AO49" s="27">
        <f t="shared" si="109"/>
        <v>0.61822592646496766</v>
      </c>
      <c r="AP49" s="27">
        <f t="shared" si="110"/>
        <v>11.635449746059216</v>
      </c>
      <c r="AQ49" s="27"/>
      <c r="AR49" s="27">
        <f t="shared" si="131"/>
        <v>4.894468913683049</v>
      </c>
      <c r="AS49" s="27">
        <f t="shared" si="111"/>
        <v>3.1540940025471471</v>
      </c>
      <c r="AT49" s="27">
        <f t="shared" si="112"/>
        <v>1.3603340294490138</v>
      </c>
      <c r="AU49" s="27">
        <f t="shared" si="113"/>
        <v>9.40889694567921</v>
      </c>
    </row>
    <row r="50" spans="1:47" x14ac:dyDescent="0.2">
      <c r="A50" t="str">
        <f>$A$14</f>
        <v>Sales and customer service occupations</v>
      </c>
      <c r="B50" s="27">
        <f t="shared" si="114"/>
        <v>-2.0881549495251157</v>
      </c>
      <c r="C50" s="27">
        <f t="shared" si="115"/>
        <v>2.8464354387676565</v>
      </c>
      <c r="D50" s="27">
        <f t="shared" si="116"/>
        <v>-0.83092613451762665</v>
      </c>
      <c r="E50" s="27">
        <f t="shared" si="117"/>
        <v>-7.26456452750881E-2</v>
      </c>
      <c r="F50" s="27"/>
      <c r="G50" s="27">
        <f t="shared" si="118"/>
        <v>0.69907135971544676</v>
      </c>
      <c r="H50" s="27">
        <f t="shared" si="119"/>
        <v>1.0253942978674573</v>
      </c>
      <c r="I50" s="27">
        <f t="shared" si="120"/>
        <v>-0.54546258104196488</v>
      </c>
      <c r="J50" s="27">
        <f t="shared" si="121"/>
        <v>1.1790030765409512</v>
      </c>
      <c r="K50" s="27"/>
      <c r="L50" s="27">
        <f t="shared" si="122"/>
        <v>-1.389083589809669</v>
      </c>
      <c r="M50" s="27">
        <f t="shared" si="123"/>
        <v>3.8718297366351138</v>
      </c>
      <c r="N50" s="27">
        <f t="shared" si="124"/>
        <v>-1.3763887155595915</v>
      </c>
      <c r="O50" s="27">
        <f t="shared" si="125"/>
        <v>1.1063574312658631</v>
      </c>
      <c r="Q50" t="str">
        <f>$A$14</f>
        <v>Sales and customer service occupations</v>
      </c>
      <c r="R50" s="27">
        <f t="shared" si="126"/>
        <v>-0.85972331567568716</v>
      </c>
      <c r="S50" s="27">
        <f t="shared" si="96"/>
        <v>1.4111249452300658</v>
      </c>
      <c r="T50" s="27">
        <f t="shared" si="97"/>
        <v>-0.63417374707781726</v>
      </c>
      <c r="U50" s="27">
        <f t="shared" si="98"/>
        <v>-8.2772117523436606E-2</v>
      </c>
      <c r="V50" s="27"/>
      <c r="W50" s="27">
        <f t="shared" si="127"/>
        <v>1.4608415183577961</v>
      </c>
      <c r="X50" s="27">
        <f t="shared" si="99"/>
        <v>1.0207964186521536</v>
      </c>
      <c r="Y50" s="27">
        <f t="shared" si="100"/>
        <v>-0.3120469628889595</v>
      </c>
      <c r="Z50" s="27">
        <f t="shared" si="101"/>
        <v>2.1695909741209896</v>
      </c>
      <c r="AA50" s="27"/>
      <c r="AB50" s="27">
        <f t="shared" si="128"/>
        <v>0.60111820268210892</v>
      </c>
      <c r="AC50" s="27">
        <f t="shared" si="102"/>
        <v>2.4319213638822195</v>
      </c>
      <c r="AD50" s="27">
        <f t="shared" si="103"/>
        <v>-0.94622070996677676</v>
      </c>
      <c r="AE50" s="27">
        <f t="shared" si="104"/>
        <v>2.086818856597553</v>
      </c>
      <c r="AG50" t="str">
        <f>$A$14</f>
        <v>Sales and customer service occupations</v>
      </c>
      <c r="AH50" s="27">
        <f t="shared" si="129"/>
        <v>-1.2284316338494143</v>
      </c>
      <c r="AI50" s="27">
        <f t="shared" si="105"/>
        <v>1.4353104935375782</v>
      </c>
      <c r="AJ50" s="27">
        <f t="shared" si="106"/>
        <v>-0.19675238743980872</v>
      </c>
      <c r="AK50" s="27">
        <f t="shared" si="107"/>
        <v>1.0126472248359164E-2</v>
      </c>
      <c r="AL50" s="27"/>
      <c r="AM50" s="27">
        <f t="shared" si="130"/>
        <v>-0.76177015864233866</v>
      </c>
      <c r="AN50" s="27">
        <f t="shared" si="108"/>
        <v>4.5978792153000825E-3</v>
      </c>
      <c r="AO50" s="27">
        <f t="shared" si="109"/>
        <v>-0.23341561815300294</v>
      </c>
      <c r="AP50" s="27">
        <f t="shared" si="110"/>
        <v>-0.99058789758004195</v>
      </c>
      <c r="AQ50" s="27"/>
      <c r="AR50" s="27">
        <f t="shared" si="131"/>
        <v>-1.990201792491753</v>
      </c>
      <c r="AS50" s="27">
        <f t="shared" si="111"/>
        <v>1.4399083727528783</v>
      </c>
      <c r="AT50" s="27">
        <f t="shared" si="112"/>
        <v>-0.43016800559281165</v>
      </c>
      <c r="AU50" s="27">
        <f t="shared" si="113"/>
        <v>-0.98046142533168279</v>
      </c>
    </row>
    <row r="51" spans="1:47" x14ac:dyDescent="0.2">
      <c r="A51" t="str">
        <f>$A$15</f>
        <v>Process, plant and machine operatives</v>
      </c>
      <c r="B51" s="27">
        <f t="shared" si="114"/>
        <v>-3.808752452796007</v>
      </c>
      <c r="C51" s="27">
        <f t="shared" si="115"/>
        <v>0.64415360016883305</v>
      </c>
      <c r="D51" s="27">
        <f t="shared" si="116"/>
        <v>1.0799544183259107</v>
      </c>
      <c r="E51" s="27">
        <f t="shared" si="117"/>
        <v>-2.0846444343012607</v>
      </c>
      <c r="F51" s="27"/>
      <c r="G51" s="27">
        <f t="shared" si="118"/>
        <v>-0.75234763650587411</v>
      </c>
      <c r="H51" s="27">
        <f t="shared" si="119"/>
        <v>1.8053461250706064</v>
      </c>
      <c r="I51" s="27">
        <f t="shared" si="120"/>
        <v>1.6232186566472455</v>
      </c>
      <c r="J51" s="27">
        <f t="shared" si="121"/>
        <v>2.6762171452119716</v>
      </c>
      <c r="K51" s="27"/>
      <c r="L51" s="27">
        <f t="shared" si="122"/>
        <v>-4.5611000893018812</v>
      </c>
      <c r="M51" s="27">
        <f t="shared" si="123"/>
        <v>2.4494997252394395</v>
      </c>
      <c r="N51" s="27">
        <f t="shared" si="124"/>
        <v>2.7031730749731562</v>
      </c>
      <c r="O51" s="27">
        <f t="shared" si="125"/>
        <v>0.59157271091071095</v>
      </c>
      <c r="Q51" t="str">
        <f>$A$15</f>
        <v>Process, plant and machine operatives</v>
      </c>
      <c r="R51" s="27">
        <f t="shared" si="126"/>
        <v>-3.2351523923265262</v>
      </c>
      <c r="S51" s="27">
        <f t="shared" si="96"/>
        <v>1.0041295890389819</v>
      </c>
      <c r="T51" s="27">
        <f t="shared" si="97"/>
        <v>0.87724257074881073</v>
      </c>
      <c r="U51" s="27">
        <f t="shared" si="98"/>
        <v>-1.3537802325387318</v>
      </c>
      <c r="V51" s="27"/>
      <c r="W51" s="27">
        <f t="shared" si="127"/>
        <v>-0.87453791961193872</v>
      </c>
      <c r="X51" s="27">
        <f t="shared" si="99"/>
        <v>1.1065722819007702</v>
      </c>
      <c r="Y51" s="27">
        <f t="shared" si="100"/>
        <v>1.4920248429194425</v>
      </c>
      <c r="Z51" s="27">
        <f t="shared" si="101"/>
        <v>1.7240592052082775</v>
      </c>
      <c r="AA51" s="27"/>
      <c r="AB51" s="27">
        <f t="shared" si="128"/>
        <v>-4.1096903119384649</v>
      </c>
      <c r="AC51" s="27">
        <f t="shared" si="102"/>
        <v>2.110701870939752</v>
      </c>
      <c r="AD51" s="27">
        <f t="shared" si="103"/>
        <v>2.3692674136682532</v>
      </c>
      <c r="AE51" s="27">
        <f t="shared" si="104"/>
        <v>0.37027897266954568</v>
      </c>
      <c r="AG51" t="str">
        <f>$A$15</f>
        <v>Process, plant and machine operatives</v>
      </c>
      <c r="AH51" s="27">
        <f t="shared" si="129"/>
        <v>-0.57360006046948175</v>
      </c>
      <c r="AI51" s="27">
        <f t="shared" si="105"/>
        <v>-0.3599759888701497</v>
      </c>
      <c r="AJ51" s="27">
        <f t="shared" si="106"/>
        <v>0.20271184757709637</v>
      </c>
      <c r="AK51" s="27">
        <f t="shared" si="107"/>
        <v>-0.73086420176253508</v>
      </c>
      <c r="AL51" s="27"/>
      <c r="AM51" s="27">
        <f t="shared" si="130"/>
        <v>0.12219028310610192</v>
      </c>
      <c r="AN51" s="27">
        <f t="shared" si="108"/>
        <v>0.69877384316983293</v>
      </c>
      <c r="AO51" s="27">
        <f t="shared" si="109"/>
        <v>0.13119381372780892</v>
      </c>
      <c r="AP51" s="27">
        <f t="shared" si="110"/>
        <v>0.95215794000374387</v>
      </c>
      <c r="AQ51" s="27"/>
      <c r="AR51" s="27">
        <f t="shared" si="131"/>
        <v>-0.45140977736337984</v>
      </c>
      <c r="AS51" s="27">
        <f t="shared" si="111"/>
        <v>0.33879785429968323</v>
      </c>
      <c r="AT51" s="27">
        <f t="shared" si="112"/>
        <v>0.33390566130490529</v>
      </c>
      <c r="AU51" s="27">
        <f t="shared" si="113"/>
        <v>0.22129373824120879</v>
      </c>
    </row>
    <row r="52" spans="1:47" x14ac:dyDescent="0.2">
      <c r="A52" t="str">
        <f>$A$16</f>
        <v>Elementary occupations</v>
      </c>
      <c r="B52" s="27">
        <f t="shared" si="114"/>
        <v>-5.9573761889089099</v>
      </c>
      <c r="C52" s="27">
        <f t="shared" si="115"/>
        <v>-3.3793988594469511</v>
      </c>
      <c r="D52" s="27">
        <f t="shared" si="116"/>
        <v>-0.61614612856732531</v>
      </c>
      <c r="E52" s="27">
        <f t="shared" si="117"/>
        <v>-9.9529211769231978</v>
      </c>
      <c r="F52" s="27"/>
      <c r="G52" s="27">
        <f t="shared" si="118"/>
        <v>-0.88995483810197129</v>
      </c>
      <c r="H52" s="27">
        <f t="shared" si="119"/>
        <v>-3.445225672205261</v>
      </c>
      <c r="I52" s="27">
        <f t="shared" si="120"/>
        <v>1.6016018519668691</v>
      </c>
      <c r="J52" s="27">
        <f t="shared" si="121"/>
        <v>-2.7335786583403632</v>
      </c>
      <c r="K52" s="27"/>
      <c r="L52" s="27">
        <f t="shared" si="122"/>
        <v>-6.8473310270108811</v>
      </c>
      <c r="M52" s="27">
        <f t="shared" si="123"/>
        <v>-6.8246245316522121</v>
      </c>
      <c r="N52" s="27">
        <f t="shared" si="124"/>
        <v>0.98545572339954379</v>
      </c>
      <c r="O52" s="27">
        <f t="shared" si="125"/>
        <v>-12.686499835263561</v>
      </c>
      <c r="Q52" t="str">
        <f>$A$16</f>
        <v>Elementary occupations</v>
      </c>
      <c r="R52" s="27">
        <f t="shared" si="126"/>
        <v>-4.6107941464153441</v>
      </c>
      <c r="S52" s="27">
        <f t="shared" si="96"/>
        <v>-0.70722379495955856</v>
      </c>
      <c r="T52" s="27">
        <f t="shared" si="97"/>
        <v>-0.17722081789278166</v>
      </c>
      <c r="U52" s="27">
        <f t="shared" si="98"/>
        <v>-5.4952387592676928</v>
      </c>
      <c r="V52" s="27"/>
      <c r="W52" s="27">
        <f t="shared" si="127"/>
        <v>-1.6185858964243813</v>
      </c>
      <c r="X52" s="27">
        <f t="shared" si="99"/>
        <v>-0.75737194592625201</v>
      </c>
      <c r="Y52" s="27">
        <f t="shared" si="100"/>
        <v>1.1785660695304783</v>
      </c>
      <c r="Z52" s="27">
        <f t="shared" si="101"/>
        <v>-1.1973917728201471</v>
      </c>
      <c r="AA52" s="27"/>
      <c r="AB52" s="27">
        <f t="shared" si="128"/>
        <v>-6.2293800428397255</v>
      </c>
      <c r="AC52" s="27">
        <f t="shared" si="102"/>
        <v>-1.4645957408858106</v>
      </c>
      <c r="AD52" s="27">
        <f t="shared" si="103"/>
        <v>1.0013452516376966</v>
      </c>
      <c r="AE52" s="27">
        <f t="shared" si="104"/>
        <v>-6.6926305320878399</v>
      </c>
      <c r="AG52" t="str">
        <f>$A$16</f>
        <v>Elementary occupations</v>
      </c>
      <c r="AH52" s="27">
        <f t="shared" si="129"/>
        <v>-1.3465820424935675</v>
      </c>
      <c r="AI52" s="27">
        <f t="shared" si="105"/>
        <v>-2.6721750644873694</v>
      </c>
      <c r="AJ52" s="27">
        <f t="shared" si="106"/>
        <v>-0.43892531067454255</v>
      </c>
      <c r="AK52" s="27">
        <f t="shared" si="107"/>
        <v>-4.4576824176554908</v>
      </c>
      <c r="AL52" s="27"/>
      <c r="AM52" s="27">
        <f t="shared" si="130"/>
        <v>0.72863105832241359</v>
      </c>
      <c r="AN52" s="27">
        <f t="shared" si="108"/>
        <v>-2.6878537262790125</v>
      </c>
      <c r="AO52" s="27">
        <f t="shared" si="109"/>
        <v>0.42303578243638795</v>
      </c>
      <c r="AP52" s="27">
        <f t="shared" si="110"/>
        <v>-1.5361868855202054</v>
      </c>
      <c r="AQ52" s="27"/>
      <c r="AR52" s="27">
        <f t="shared" si="131"/>
        <v>-0.61795098417115391</v>
      </c>
      <c r="AS52" s="27">
        <f t="shared" si="111"/>
        <v>-5.3600287907663819</v>
      </c>
      <c r="AT52" s="27">
        <f t="shared" si="112"/>
        <v>-1.5889528238154593E-2</v>
      </c>
      <c r="AU52" s="27">
        <f t="shared" si="113"/>
        <v>-5.9938693031756962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3.3086511314980953</v>
      </c>
      <c r="C54" s="29">
        <f t="shared" si="115"/>
        <v>10.723834016242222</v>
      </c>
      <c r="D54" s="29">
        <f t="shared" si="116"/>
        <v>0.97151485225930401</v>
      </c>
      <c r="E54" s="29">
        <f t="shared" si="117"/>
        <v>15.003999999999564</v>
      </c>
      <c r="F54" s="29"/>
      <c r="G54" s="29">
        <f t="shared" si="118"/>
        <v>30.332912290266449</v>
      </c>
      <c r="H54" s="29">
        <f t="shared" si="119"/>
        <v>13.10716376444006</v>
      </c>
      <c r="I54" s="29">
        <f t="shared" si="120"/>
        <v>7.2979239452933484</v>
      </c>
      <c r="J54" s="29">
        <f t="shared" si="121"/>
        <v>50.737999999999943</v>
      </c>
      <c r="K54" s="29"/>
      <c r="L54" s="29">
        <f t="shared" si="122"/>
        <v>33.641563421764545</v>
      </c>
      <c r="M54" s="29">
        <f t="shared" si="123"/>
        <v>23.830997780682281</v>
      </c>
      <c r="N54" s="29">
        <f t="shared" si="124"/>
        <v>8.2694387975526524</v>
      </c>
      <c r="O54" s="29">
        <f t="shared" si="125"/>
        <v>65.741999999999507</v>
      </c>
      <c r="Q54" s="24" t="str">
        <f>$A$18</f>
        <v>All occupations</v>
      </c>
      <c r="R54" s="29">
        <f t="shared" ref="R54" si="132">W18-R18</f>
        <v>-0.55679382578887271</v>
      </c>
      <c r="S54" s="29">
        <f t="shared" ref="S54" si="133">X18-S18</f>
        <v>7.5103657877731109</v>
      </c>
      <c r="T54" s="29">
        <f t="shared" ref="T54" si="134">Y18-T18</f>
        <v>-2.739328049526577</v>
      </c>
      <c r="U54" s="29">
        <f t="shared" ref="U54" si="135">Z18-U18</f>
        <v>4.2142439124576754</v>
      </c>
      <c r="V54" s="29"/>
      <c r="W54" s="29">
        <f t="shared" ref="W54" si="136">AB18-W18</f>
        <v>5.5271767827933331</v>
      </c>
      <c r="X54" s="29">
        <f t="shared" ref="X54" si="137">AC18-X18</f>
        <v>6.6515611098297285</v>
      </c>
      <c r="Y54" s="29">
        <f t="shared" ref="Y54" si="138">AD18-Y18</f>
        <v>3.4478451544438613</v>
      </c>
      <c r="Z54" s="29">
        <f t="shared" ref="Z54" si="139">AE18-Z18</f>
        <v>15.626583047066902</v>
      </c>
      <c r="AA54" s="29"/>
      <c r="AB54" s="29">
        <f t="shared" ref="AB54" si="140">AB18-R18</f>
        <v>4.9703829570044604</v>
      </c>
      <c r="AC54" s="29">
        <f t="shared" ref="AC54" si="141">AC18-S18</f>
        <v>14.161926897602839</v>
      </c>
      <c r="AD54" s="29">
        <f t="shared" ref="AD54" si="142">AD18-T18</f>
        <v>0.70851710491728426</v>
      </c>
      <c r="AE54" s="29">
        <f t="shared" ref="AE54" si="143">AE18-U18</f>
        <v>19.840826959524577</v>
      </c>
      <c r="AG54" s="24" t="str">
        <f>$A$18</f>
        <v>All occupations</v>
      </c>
      <c r="AH54" s="29">
        <f t="shared" ref="AH54" si="144">AM18-AH18</f>
        <v>3.8654449572868828</v>
      </c>
      <c r="AI54" s="29">
        <f t="shared" ref="AI54" si="145">AN18-AI18</f>
        <v>3.2134682284691394</v>
      </c>
      <c r="AJ54" s="29">
        <f t="shared" ref="AJ54" si="146">AO18-AJ18</f>
        <v>3.7108429017858775</v>
      </c>
      <c r="AK54" s="29">
        <f t="shared" ref="AK54" si="147">AP18-AK18</f>
        <v>10.789756087541889</v>
      </c>
      <c r="AL54" s="29"/>
      <c r="AM54" s="29">
        <f t="shared" ref="AM54" si="148">AR18-AM18</f>
        <v>24.805735507473344</v>
      </c>
      <c r="AN54" s="29">
        <f t="shared" ref="AN54" si="149">AS18-AN18</f>
        <v>6.4556026546103169</v>
      </c>
      <c r="AO54" s="29">
        <f t="shared" ref="AO54" si="150">AT18-AO18</f>
        <v>3.8500787908494765</v>
      </c>
      <c r="AP54" s="29">
        <f t="shared" ref="AP54" si="151">AU18-AP18</f>
        <v>35.111416952933098</v>
      </c>
      <c r="AQ54" s="29"/>
      <c r="AR54" s="29">
        <f t="shared" ref="AR54" si="152">AR18-AH18</f>
        <v>28.671180464760226</v>
      </c>
      <c r="AS54" s="29">
        <f t="shared" ref="AS54" si="153">AS18-AI18</f>
        <v>9.6690708830794563</v>
      </c>
      <c r="AT54" s="29">
        <f t="shared" ref="AT54" si="154">AT18-AJ18</f>
        <v>7.560921692635354</v>
      </c>
      <c r="AU54" s="29">
        <f t="shared" ref="AU54" si="155">AU18-AK18</f>
        <v>45.901173040474987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Lancashire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0.42087936780841328</v>
      </c>
      <c r="N7" s="91">
        <f>'Occ T2'!I180</f>
        <v>0.45378592205260748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-2.2237273073507424</v>
      </c>
      <c r="N9" s="91">
        <f>'Occ T2'!I178</f>
        <v>-4.5654811524464822E-2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-4.5071746912844324</v>
      </c>
      <c r="N10" s="91">
        <f>'Occ T2'!I177</f>
        <v>-1.6463039057878048</v>
      </c>
    </row>
    <row r="11" spans="1:14" x14ac:dyDescent="0.2">
      <c r="L11" s="114" t="str">
        <f>"["&amp;'Occ T3'!A47&amp;"]"</f>
        <v>[Elementary occupations]</v>
      </c>
      <c r="M11" s="91">
        <f>'Occ T1'!H88</f>
        <v>-2.5820563757280368</v>
      </c>
      <c r="N11" s="91">
        <f>'Occ T1'!I88</f>
        <v>-0.26056118899639991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1.1472442823286411</v>
      </c>
      <c r="N13" s="91">
        <f>'Occ T2'!I176</f>
        <v>0.38850850102232215</v>
      </c>
    </row>
    <row r="14" spans="1:14" x14ac:dyDescent="0.2">
      <c r="L14" s="91" t="str">
        <f>'Occ T3'!A44</f>
        <v>81 Process, plant and machine operatives</v>
      </c>
      <c r="M14" s="91">
        <f>'Occ T2'!H175</f>
        <v>-3.559393547418499</v>
      </c>
      <c r="N14" s="91">
        <f>'Occ T2'!I175</f>
        <v>0.3224063402582189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-0.84780143077546333</v>
      </c>
      <c r="N15" s="91">
        <f>'Occ T1'!I87</f>
        <v>0.36284632270575656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1.8457069759878042</v>
      </c>
      <c r="N17" s="91">
        <f>'Occ T2'!I174</f>
        <v>2.8033243643690087</v>
      </c>
    </row>
    <row r="18" spans="12:14" x14ac:dyDescent="0.2">
      <c r="L18" s="91" t="str">
        <f>'Occ T3'!A40</f>
        <v>71 Sales occupations</v>
      </c>
      <c r="M18" s="91">
        <f>'Occ T2'!H173</f>
        <v>-0.4570449991449288</v>
      </c>
      <c r="N18" s="91">
        <f>'Occ T2'!I173</f>
        <v>-0.75155291989672524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-2.1166181047649335E-2</v>
      </c>
      <c r="N19" s="91">
        <f>'Occ T1'!I86</f>
        <v>0.11366939165480261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0.93232311731761275</v>
      </c>
      <c r="N21" s="91">
        <f>'Occ T2'!I172</f>
        <v>-0.9675754962736316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-2.4846756603082776</v>
      </c>
      <c r="N22" s="91">
        <f>'Occ T2'!I171</f>
        <v>-1.8831415522502226E-4</v>
      </c>
    </row>
    <row r="23" spans="12:14" x14ac:dyDescent="0.2">
      <c r="L23" s="91" t="str">
        <f>'Occ T3'!A35</f>
        <v>61 Caring personal service occupations</v>
      </c>
      <c r="M23" s="91">
        <f>'Occ T2'!H170</f>
        <v>-0.29506491656213774</v>
      </c>
      <c r="N23" s="91">
        <f>'Occ T2'!I170</f>
        <v>1.5713982973279306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-0.70158807431790482</v>
      </c>
      <c r="N24" s="91">
        <f>'Occ T1'!I85</f>
        <v>1.2899890731664865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-3.3015461072867791</v>
      </c>
      <c r="N26" s="91">
        <f>'Occ T2'!I169</f>
        <v>-0.49938562017148858</v>
      </c>
    </row>
    <row r="27" spans="12:14" x14ac:dyDescent="0.2">
      <c r="L27" s="91" t="str">
        <f>'Occ T3'!A31</f>
        <v>53 Skilled construction and building trades</v>
      </c>
      <c r="M27" s="91">
        <f>'Occ T2'!H168</f>
        <v>-1.9856891847851998</v>
      </c>
      <c r="N27" s="91">
        <f>'Occ T2'!I168</f>
        <v>-0.2407483905645269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-2.0713245010399284</v>
      </c>
      <c r="N28" s="91">
        <f>'Occ T2'!I167</f>
        <v>-0.94384392485050705</v>
      </c>
    </row>
    <row r="29" spans="12:14" x14ac:dyDescent="0.2">
      <c r="L29" s="91" t="str">
        <f>'Occ T3'!A29</f>
        <v>51 Skilled agricultural and related trades</v>
      </c>
      <c r="M29" s="91">
        <f>'Occ T2'!H166</f>
        <v>0.4402622979217341</v>
      </c>
      <c r="N29" s="91">
        <f>'Occ T2'!I166</f>
        <v>0.53436389031675802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-2.0207352191506378</v>
      </c>
      <c r="N30" s="91">
        <f>'Occ T1'!I84</f>
        <v>-0.44933017583282941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-2.6206341303663283</v>
      </c>
      <c r="N32" s="91">
        <f>'Occ T2'!I165</f>
        <v>-1.7320712627906243</v>
      </c>
    </row>
    <row r="33" spans="12:14" x14ac:dyDescent="0.2">
      <c r="L33" s="91" t="str">
        <f>'Occ T3'!A25</f>
        <v>41 Administrative occupations</v>
      </c>
      <c r="M33" s="91">
        <f>'Occ T2'!H164</f>
        <v>0.45268697656950518</v>
      </c>
      <c r="N33" s="91">
        <f>'Occ T2'!I164</f>
        <v>-0.69556481981747353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-9.3518610961751403E-2</v>
      </c>
      <c r="N34" s="91">
        <f>'Occ T1'!I83</f>
        <v>-0.85588318764984184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1.9553151989042172</v>
      </c>
      <c r="N36" s="91">
        <f>'Occ T2'!I163</f>
        <v>-5.9514861902809635E-3</v>
      </c>
    </row>
    <row r="37" spans="12:14" x14ac:dyDescent="0.2">
      <c r="L37" s="91" t="str">
        <f>'Occ T3'!A21</f>
        <v>34 Culture, media and sports occupations</v>
      </c>
      <c r="M37" s="91">
        <f>'Occ T2'!H162</f>
        <v>1.6736549394823941</v>
      </c>
      <c r="N37" s="91">
        <f>'Occ T2'!I162</f>
        <v>0.41714987431726858</v>
      </c>
    </row>
    <row r="38" spans="12:14" x14ac:dyDescent="0.2">
      <c r="L38" s="91" t="str">
        <f>'Occ T3'!A20</f>
        <v>33 Protective service occupations</v>
      </c>
      <c r="M38" s="91">
        <f>'Occ T2'!H161</f>
        <v>0.41938724422581064</v>
      </c>
      <c r="N38" s="91">
        <f>'Occ T2'!I161</f>
        <v>1.6802470994119023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2.5830394151802327</v>
      </c>
      <c r="N39" s="91">
        <f>'Occ T2'!I160</f>
        <v>1.1638298748254172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4.3556500838380252</v>
      </c>
      <c r="N40" s="91">
        <f>'Occ T2'!I159</f>
        <v>-0.59342573358101003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2.3033705588724418</v>
      </c>
      <c r="N41" s="91">
        <f>'Occ T1'!I82</f>
        <v>0.33490164906324615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4.6038435117134568</v>
      </c>
      <c r="N43" s="91">
        <f>'Occ T2'!I158</f>
        <v>1.5822981504814759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1.7711951365362077</v>
      </c>
      <c r="N44" s="91">
        <f>'Occ T2'!I157</f>
        <v>1.4400031021876147</v>
      </c>
    </row>
    <row r="45" spans="12:14" x14ac:dyDescent="0.2">
      <c r="L45" s="91" t="str">
        <f>'Occ T3'!A13</f>
        <v>22 Health professionals</v>
      </c>
      <c r="M45" s="91">
        <f>'Occ T2'!H156</f>
        <v>2.4634976873928016</v>
      </c>
      <c r="N45" s="91">
        <f>'Occ T2'!I156</f>
        <v>1.419747096479651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2.6259831429919389</v>
      </c>
      <c r="N46" s="91">
        <f>'Occ T2'!I155</f>
        <v>0.93973492524754842</v>
      </c>
    </row>
    <row r="47" spans="12:14" x14ac:dyDescent="0.2">
      <c r="L47" s="114" t="str">
        <f>"["&amp;'Occ T3'!A11&amp;"]"</f>
        <v>[Professional occupations]</v>
      </c>
      <c r="M47" s="91">
        <f>'Occ T1'!H81</f>
        <v>2.8379270675458645</v>
      </c>
      <c r="N47" s="91">
        <f>'Occ T1'!I81</f>
        <v>1.345616278737527</v>
      </c>
    </row>
    <row r="49" spans="12:14" x14ac:dyDescent="0.2">
      <c r="L49" s="107" t="str">
        <f>'Occ T3'!A9</f>
        <v>12 Other managers and proprietors</v>
      </c>
      <c r="M49" s="91">
        <f>'Occ T2'!H154</f>
        <v>1.3176317276404781</v>
      </c>
      <c r="N49" s="91">
        <f>'Occ T2'!I154</f>
        <v>2.4071494919015279</v>
      </c>
    </row>
    <row r="50" spans="12:14" x14ac:dyDescent="0.2">
      <c r="L50" s="107" t="str">
        <f>'Occ T3'!A8</f>
        <v>11 Corporate managers and directors</v>
      </c>
      <c r="M50" s="91">
        <f>'Occ T2'!H153</f>
        <v>3.5637292944188825</v>
      </c>
      <c r="N50" s="91">
        <f>'Occ T2'!I153</f>
        <v>0.13508454713138107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2.800717032291633</v>
      </c>
      <c r="N51" s="91">
        <f>'Occ T1'!I80</f>
        <v>0.95468302375028014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Lancashire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7.2286268817471466</v>
      </c>
      <c r="N82" s="94">
        <f>'Occ T2'!F119</f>
        <v>0.92061904015950802</v>
      </c>
    </row>
    <row r="83" spans="12:14" x14ac:dyDescent="0.2">
      <c r="L83" s="10" t="str">
        <f>name!D5</f>
        <v>12 Other managers and proprietors</v>
      </c>
      <c r="M83" s="94">
        <f>'Occ T2'!D9-'Occ T2'!B9</f>
        <v>1.373360655716148</v>
      </c>
      <c r="N83" s="94">
        <f>'Occ T2'!F120</f>
        <v>9.2939094186856153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4.8482063838888649</v>
      </c>
      <c r="N84" s="94">
        <f>'Occ T2'!F121</f>
        <v>6.0073883056523201</v>
      </c>
    </row>
    <row r="85" spans="12:14" x14ac:dyDescent="0.2">
      <c r="L85" s="10" t="str">
        <f>name!D7</f>
        <v>22 Health professionals</v>
      </c>
      <c r="M85" s="94">
        <f>'Occ T2'!D11-'Occ T2'!B11</f>
        <v>4.0072757347768047</v>
      </c>
      <c r="N85" s="94">
        <f>'Occ T2'!F122</f>
        <v>8.2364982248985328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3.3309195080538814</v>
      </c>
      <c r="N86" s="94">
        <f>'Occ T2'!F123</f>
        <v>9.4801717386152262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7.8490060655115563</v>
      </c>
      <c r="N87" s="94">
        <f>'Occ T2'!F124</f>
        <v>10.341700208319658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2.8770029096702672</v>
      </c>
      <c r="N88" s="94">
        <f>'Occ T2'!F125</f>
        <v>-1.2799207469341081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1.9194043835990762</v>
      </c>
      <c r="N89" s="94">
        <f>'Occ T2'!F126</f>
        <v>3.0388544015578063</v>
      </c>
    </row>
    <row r="90" spans="12:14" x14ac:dyDescent="0.2">
      <c r="L90" s="10" t="str">
        <f>name!D12</f>
        <v>33 Protective service occupations</v>
      </c>
      <c r="M90" s="94">
        <f>'Occ T2'!D16-'Occ T2'!B16</f>
        <v>0.1523954505950158</v>
      </c>
      <c r="N90" s="94">
        <f>'Occ T2'!F127</f>
        <v>2.0896679759752965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0.67411745104426846</v>
      </c>
      <c r="N91" s="94">
        <f>'Occ T2'!F128</f>
        <v>0.5453987788704211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3.5008091564342081</v>
      </c>
      <c r="N92" s="94">
        <f>'Occ T2'!F129</f>
        <v>-3.3851989755127931E-2</v>
      </c>
    </row>
    <row r="93" spans="12:14" x14ac:dyDescent="0.2">
      <c r="L93" s="10" t="str">
        <f>name!D15</f>
        <v>41 Administrative occupations</v>
      </c>
      <c r="M93" s="94">
        <f>'Occ T2'!D19-'Occ T2'!B19</f>
        <v>1.573218451401857</v>
      </c>
      <c r="N93" s="94">
        <f>'Occ T2'!F130</f>
        <v>-7.0033154815511125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-1.9685829213103769</v>
      </c>
      <c r="N94" s="94">
        <f>'Occ T2'!F131</f>
        <v>-3.1963055942501395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0.17622909699430878</v>
      </c>
      <c r="N95" s="94">
        <f>'Occ T2'!F132</f>
        <v>0.67508191421181074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-2.9200491951079677</v>
      </c>
      <c r="N96" s="94">
        <f>'Occ T2'!F133</f>
        <v>-3.5094384502343487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-2.3724501406760901</v>
      </c>
      <c r="N97" s="94">
        <f>'Occ T2'!F134</f>
        <v>-0.79865659198566519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-2.4672741540995258</v>
      </c>
      <c r="N98" s="94">
        <f>'Occ T2'!F135</f>
        <v>-0.97658142311935769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-0.89730231739945765</v>
      </c>
      <c r="N99" s="94">
        <f>'Occ T2'!F136</f>
        <v>15.884000449163246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-1.8036052985970112</v>
      </c>
      <c r="N100" s="94">
        <f>'Occ T2'!F137</f>
        <v>-3.8002660840774638E-4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3.2903154255918721E-2</v>
      </c>
      <c r="N101" s="94">
        <f>'Occ T2'!F138</f>
        <v>-9.8481715083747812E-2</v>
      </c>
    </row>
    <row r="102" spans="12:14" x14ac:dyDescent="0.2">
      <c r="L102" s="10" t="str">
        <f>name!D24</f>
        <v>71 Sales occupations</v>
      </c>
      <c r="M102" s="94">
        <f>'Occ T2'!D28-'Occ T2'!B28</f>
        <v>-1.2715232201375031</v>
      </c>
      <c r="N102" s="94">
        <f>'Occ T2'!F139</f>
        <v>-5.8717198626620757</v>
      </c>
    </row>
    <row r="103" spans="12:14" x14ac:dyDescent="0.2">
      <c r="L103" s="10" t="str">
        <f>name!D25</f>
        <v>72 Customer service occupations</v>
      </c>
      <c r="M103" s="94">
        <f>'Occ T2'!D29-'Occ T2'!B29</f>
        <v>1.1988775748624985</v>
      </c>
      <c r="N103" s="94">
        <f>'Occ T2'!F140</f>
        <v>7.050722939203002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-3.7075028493880389</v>
      </c>
      <c r="N104" s="94">
        <f>'Occ T2'!F141</f>
        <v>0.92313961949096068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1.6228584150867142</v>
      </c>
      <c r="N105" s="94">
        <f>'Occ T2'!F142</f>
        <v>1.7530775257210642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-2.7287879017245853</v>
      </c>
      <c r="N106" s="94">
        <f>'Occ T2'!F143</f>
        <v>-2.3191923017009142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-7.2241332751986249</v>
      </c>
      <c r="N107" s="94">
        <f>'Occ T2'!F144</f>
        <v>-0.41438635663937617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15.003999999999223</v>
      </c>
      <c r="N109" s="94">
        <f>'Occ T2'!F146</f>
        <v>50.738000000000397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Lancashire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8.6019875374632875</v>
      </c>
      <c r="N153" s="94">
        <f>'Occ T1'!H8</f>
        <v>10.214528458845123</v>
      </c>
    </row>
    <row r="154" spans="1:14" x14ac:dyDescent="0.2">
      <c r="L154" s="10" t="str">
        <f>name!E5</f>
        <v>Professional occupations</v>
      </c>
      <c r="M154" s="94">
        <f>'Occ T1'!D9-'Occ T1'!B9</f>
        <v>20.035407692231104</v>
      </c>
      <c r="N154" s="94">
        <f>'Occ T1'!H9</f>
        <v>34.06575847748573</v>
      </c>
    </row>
    <row r="155" spans="1:14" x14ac:dyDescent="0.2">
      <c r="L155" s="10" t="str">
        <f>name!E6</f>
        <v>Associate professional occupations</v>
      </c>
      <c r="M155" s="94">
        <f>'Occ T1'!D10-'Occ T1'!B10</f>
        <v>9.1237293513428455</v>
      </c>
      <c r="N155" s="94">
        <f>'Occ T1'!H10</f>
        <v>4.3601484197142923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-0.3953644699085288</v>
      </c>
      <c r="N156" s="94">
        <f>'Occ T1'!H11</f>
        <v>-10.199621075801247</v>
      </c>
    </row>
    <row r="157" spans="1:14" x14ac:dyDescent="0.2">
      <c r="L157" s="10" t="str">
        <f>name!E8</f>
        <v>Skilled trades occupations</v>
      </c>
      <c r="M157" s="94">
        <f>'Occ T1'!D12-'Occ T1'!B12</f>
        <v>-7.5835443928892801</v>
      </c>
      <c r="N157" s="94">
        <f>'Occ T1'!H12</f>
        <v>-4.6095945511275573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-2.6680044617405656</v>
      </c>
      <c r="N158" s="94">
        <f>'Occ T1'!H13</f>
        <v>15.785138707471106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-7.2645645275002835E-2</v>
      </c>
      <c r="N159" s="94">
        <f>'Occ T1'!H14</f>
        <v>1.1790030765409227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-2.0846444343013246</v>
      </c>
      <c r="N160" s="94">
        <f>'Occ T1'!H15</f>
        <v>2.6762171452120214</v>
      </c>
    </row>
    <row r="161" spans="12:14" x14ac:dyDescent="0.2">
      <c r="L161" s="10" t="str">
        <f>name!E12</f>
        <v>Elementary occupations</v>
      </c>
      <c r="M161" s="94">
        <f>'Occ T1'!D16-'Occ T1'!B16</f>
        <v>-9.952921176923212</v>
      </c>
      <c r="N161" s="94">
        <f>'Occ T1'!H16</f>
        <v>-2.7335786583402921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15.003999999999451</v>
      </c>
      <c r="N163" s="94">
        <f>'Occ T1'!H18</f>
        <v>50.738000000000099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Lancashire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50.39379520454137</v>
      </c>
      <c r="N5" s="87">
        <f>SUM(N6:N7)</f>
        <v>56.274269257933327</v>
      </c>
      <c r="O5" s="87">
        <f t="shared" ref="O5:AL5" si="1">SUM(O6:O7)</f>
        <v>56.306707759759448</v>
      </c>
      <c r="P5" s="87">
        <f t="shared" si="1"/>
        <v>56.615079949356449</v>
      </c>
      <c r="Q5" s="87">
        <f t="shared" si="1"/>
        <v>56.330692203001078</v>
      </c>
      <c r="R5" s="87">
        <f t="shared" si="1"/>
        <v>58.08125341153756</v>
      </c>
      <c r="S5" s="87">
        <f t="shared" si="1"/>
        <v>58.923396956404446</v>
      </c>
      <c r="T5" s="87">
        <f t="shared" si="1"/>
        <v>60.104348121270064</v>
      </c>
      <c r="U5" s="87">
        <f t="shared" si="1"/>
        <v>61.12328814084497</v>
      </c>
      <c r="V5" s="87">
        <f t="shared" si="1"/>
        <v>64.574335610530525</v>
      </c>
      <c r="W5" s="87">
        <f t="shared" si="1"/>
        <v>66.683240949000847</v>
      </c>
      <c r="X5" s="87">
        <f t="shared" si="1"/>
        <v>65.147238072832891</v>
      </c>
      <c r="Y5" s="87">
        <f t="shared" si="1"/>
        <v>65.804270326376127</v>
      </c>
      <c r="Z5" s="87">
        <f t="shared" si="1"/>
        <v>66.621113498718032</v>
      </c>
      <c r="AA5" s="87">
        <f t="shared" si="1"/>
        <v>67.540379621298058</v>
      </c>
      <c r="AB5" s="87">
        <f t="shared" si="1"/>
        <v>68.337197622038474</v>
      </c>
      <c r="AC5" s="87">
        <f t="shared" si="1"/>
        <v>69.130426827567447</v>
      </c>
      <c r="AD5" s="87">
        <f t="shared" si="1"/>
        <v>69.918827259810797</v>
      </c>
      <c r="AE5" s="87">
        <f t="shared" si="1"/>
        <v>70.726945449434751</v>
      </c>
      <c r="AF5" s="87">
        <f t="shared" si="1"/>
        <v>71.545775149196686</v>
      </c>
      <c r="AG5" s="87">
        <f t="shared" si="1"/>
        <v>72.403489401318154</v>
      </c>
      <c r="AH5" s="87">
        <f t="shared" si="1"/>
        <v>73.247485832384669</v>
      </c>
      <c r="AI5" s="87">
        <f t="shared" si="1"/>
        <v>74.097464053473416</v>
      </c>
      <c r="AJ5" s="87">
        <f t="shared" si="1"/>
        <v>75.004839257993353</v>
      </c>
      <c r="AK5" s="87">
        <f t="shared" si="1"/>
        <v>75.942593741657717</v>
      </c>
      <c r="AL5" s="87">
        <f t="shared" si="1"/>
        <v>76.897769407845971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33.056175448751787</v>
      </c>
      <c r="N6" s="11">
        <v>36.907567330087311</v>
      </c>
      <c r="O6" s="11">
        <v>36.314660531445064</v>
      </c>
      <c r="P6" s="11">
        <v>37.080180428240126</v>
      </c>
      <c r="Q6" s="11">
        <v>35.848414190759982</v>
      </c>
      <c r="R6" s="11">
        <v>37.777511788277842</v>
      </c>
      <c r="S6" s="11">
        <v>39.805560258070244</v>
      </c>
      <c r="T6" s="11">
        <v>40.224477529434736</v>
      </c>
      <c r="U6" s="11">
        <v>41.567968053462856</v>
      </c>
      <c r="V6" s="11">
        <v>44.025420086186067</v>
      </c>
      <c r="W6" s="11">
        <v>45.006138670024988</v>
      </c>
      <c r="X6" s="11">
        <v>40.220596745866018</v>
      </c>
      <c r="Y6" s="11">
        <v>40.542928500834194</v>
      </c>
      <c r="Z6" s="11">
        <v>40.935836741327307</v>
      </c>
      <c r="AA6" s="11">
        <v>41.39537922402689</v>
      </c>
      <c r="AB6" s="11">
        <v>41.790911740828413</v>
      </c>
      <c r="AC6" s="11">
        <v>42.186499036955368</v>
      </c>
      <c r="AD6" s="11">
        <v>42.563332520524703</v>
      </c>
      <c r="AE6" s="11">
        <v>42.954564031441421</v>
      </c>
      <c r="AF6" s="11">
        <v>43.352259404521391</v>
      </c>
      <c r="AG6" s="11">
        <v>43.770507875155928</v>
      </c>
      <c r="AH6" s="11">
        <v>44.184353313757363</v>
      </c>
      <c r="AI6" s="11">
        <v>44.605775918187014</v>
      </c>
      <c r="AJ6" s="11">
        <v>45.049695364238829</v>
      </c>
      <c r="AK6" s="11">
        <v>45.487041548666312</v>
      </c>
      <c r="AL6" s="11">
        <v>45.926757710184496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17.337619755789582</v>
      </c>
      <c r="N7" s="11">
        <v>19.366701927846012</v>
      </c>
      <c r="O7" s="11">
        <v>19.992047228314384</v>
      </c>
      <c r="P7" s="11">
        <v>19.534899521116323</v>
      </c>
      <c r="Q7" s="11">
        <v>20.4822780122411</v>
      </c>
      <c r="R7" s="11">
        <v>20.303741623259715</v>
      </c>
      <c r="S7" s="11">
        <v>19.117836698334198</v>
      </c>
      <c r="T7" s="11">
        <v>19.879870591835331</v>
      </c>
      <c r="U7" s="11">
        <v>19.555320087382114</v>
      </c>
      <c r="V7" s="11">
        <v>20.548915524344459</v>
      </c>
      <c r="W7" s="11">
        <v>21.677102278975863</v>
      </c>
      <c r="X7" s="11">
        <v>24.92664132696688</v>
      </c>
      <c r="Y7" s="11">
        <v>25.261341825541926</v>
      </c>
      <c r="Z7" s="11">
        <v>25.685276757390724</v>
      </c>
      <c r="AA7" s="11">
        <v>26.145000397271172</v>
      </c>
      <c r="AB7" s="11">
        <v>26.546285881210068</v>
      </c>
      <c r="AC7" s="11">
        <v>26.943927790612072</v>
      </c>
      <c r="AD7" s="11">
        <v>27.355494739286094</v>
      </c>
      <c r="AE7" s="11">
        <v>27.77238141799333</v>
      </c>
      <c r="AF7" s="11">
        <v>28.193515744675288</v>
      </c>
      <c r="AG7" s="11">
        <v>28.632981526162229</v>
      </c>
      <c r="AH7" s="11">
        <v>29.06313251862731</v>
      </c>
      <c r="AI7" s="11">
        <v>29.491688135286399</v>
      </c>
      <c r="AJ7" s="11">
        <v>29.955143893754524</v>
      </c>
      <c r="AK7" s="11">
        <v>30.455552192991405</v>
      </c>
      <c r="AL7" s="11">
        <v>30.971011697661478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132.10478591738351</v>
      </c>
      <c r="N9" s="87">
        <f>SUM(N10:N13)</f>
        <v>132.09181621456128</v>
      </c>
      <c r="O9" s="87">
        <f t="shared" ref="O9:AL9" si="3">SUM(O10:O13)</f>
        <v>127.31653244805747</v>
      </c>
      <c r="P9" s="87">
        <f t="shared" si="3"/>
        <v>130.09783928112427</v>
      </c>
      <c r="Q9" s="87">
        <f t="shared" si="3"/>
        <v>135.10304616522228</v>
      </c>
      <c r="R9" s="87">
        <f t="shared" si="3"/>
        <v>133.40751073614544</v>
      </c>
      <c r="S9" s="87">
        <f t="shared" si="3"/>
        <v>139.1745125763901</v>
      </c>
      <c r="T9" s="87">
        <f t="shared" si="3"/>
        <v>136.0432330897716</v>
      </c>
      <c r="U9" s="87">
        <f t="shared" si="3"/>
        <v>138.73805812559911</v>
      </c>
      <c r="V9" s="87">
        <f t="shared" si="3"/>
        <v>146.19791604639181</v>
      </c>
      <c r="W9" s="87">
        <f t="shared" si="3"/>
        <v>153.44291842837654</v>
      </c>
      <c r="X9" s="87">
        <f t="shared" si="3"/>
        <v>157.81835529995766</v>
      </c>
      <c r="Y9" s="87">
        <f t="shared" si="3"/>
        <v>159.93905507361296</v>
      </c>
      <c r="Z9" s="87">
        <f t="shared" si="3"/>
        <v>162.14234124790556</v>
      </c>
      <c r="AA9" s="87">
        <f t="shared" si="3"/>
        <v>164.51939136582621</v>
      </c>
      <c r="AB9" s="87">
        <f t="shared" si="3"/>
        <v>166.56641006360806</v>
      </c>
      <c r="AC9" s="87">
        <f t="shared" si="3"/>
        <v>168.52521206958144</v>
      </c>
      <c r="AD9" s="87">
        <f t="shared" si="3"/>
        <v>170.4907709853278</v>
      </c>
      <c r="AE9" s="87">
        <f t="shared" si="3"/>
        <v>172.53001727591806</v>
      </c>
      <c r="AF9" s="87">
        <f t="shared" si="3"/>
        <v>174.5718419674962</v>
      </c>
      <c r="AG9" s="87">
        <f t="shared" si="3"/>
        <v>176.69383434030934</v>
      </c>
      <c r="AH9" s="87">
        <f t="shared" si="3"/>
        <v>178.81532097045391</v>
      </c>
      <c r="AI9" s="87">
        <f t="shared" si="3"/>
        <v>180.93565278131689</v>
      </c>
      <c r="AJ9" s="87">
        <f t="shared" si="3"/>
        <v>183.09599525544581</v>
      </c>
      <c r="AK9" s="87">
        <f t="shared" si="3"/>
        <v>185.23221495953223</v>
      </c>
      <c r="AL9" s="87">
        <f t="shared" si="3"/>
        <v>187.50867690586227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32.983109945266349</v>
      </c>
      <c r="N10" s="11">
        <v>32.652839284884962</v>
      </c>
      <c r="O10" s="11">
        <v>31.958443070885341</v>
      </c>
      <c r="P10" s="11">
        <v>32.273832907005058</v>
      </c>
      <c r="Q10" s="11">
        <v>34.447626805933815</v>
      </c>
      <c r="R10" s="11">
        <v>35.035856689125062</v>
      </c>
      <c r="S10" s="11">
        <v>36.129566672207488</v>
      </c>
      <c r="T10" s="11">
        <v>34.958435587953545</v>
      </c>
      <c r="U10" s="11">
        <v>36.916790824477424</v>
      </c>
      <c r="V10" s="11">
        <v>38.696770508103064</v>
      </c>
      <c r="W10" s="11">
        <v>39.884063073013927</v>
      </c>
      <c r="X10" s="11">
        <v>39.963824371005821</v>
      </c>
      <c r="Y10" s="11">
        <v>40.337682875872702</v>
      </c>
      <c r="Z10" s="11">
        <v>40.764722129714258</v>
      </c>
      <c r="AA10" s="11">
        <v>41.233907539215913</v>
      </c>
      <c r="AB10" s="11">
        <v>41.63068642270126</v>
      </c>
      <c r="AC10" s="11">
        <v>42.032840954354626</v>
      </c>
      <c r="AD10" s="11">
        <v>42.4331359565711</v>
      </c>
      <c r="AE10" s="11">
        <v>42.843852712665687</v>
      </c>
      <c r="AF10" s="11">
        <v>43.261604062023927</v>
      </c>
      <c r="AG10" s="11">
        <v>43.693840842812136</v>
      </c>
      <c r="AH10" s="11">
        <v>44.122372137555431</v>
      </c>
      <c r="AI10" s="11">
        <v>44.549343751000954</v>
      </c>
      <c r="AJ10" s="11">
        <v>44.989708604167802</v>
      </c>
      <c r="AK10" s="11">
        <v>45.42571549546637</v>
      </c>
      <c r="AL10" s="11">
        <v>45.891451378666247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28.823408255511815</v>
      </c>
      <c r="N11" s="11">
        <v>31.238857413040133</v>
      </c>
      <c r="O11" s="11">
        <v>29.807136442096663</v>
      </c>
      <c r="P11" s="11">
        <v>29.693651285396143</v>
      </c>
      <c r="Q11" s="11">
        <v>30.685372350279803</v>
      </c>
      <c r="R11" s="11">
        <v>30.969309810118482</v>
      </c>
      <c r="S11" s="11">
        <v>31.079530701217656</v>
      </c>
      <c r="T11" s="11">
        <v>32.338608224676257</v>
      </c>
      <c r="U11" s="11">
        <v>32.28076243540918</v>
      </c>
      <c r="V11" s="11">
        <v>34.510207840211621</v>
      </c>
      <c r="W11" s="11">
        <v>34.976585544895286</v>
      </c>
      <c r="X11" s="11">
        <v>36.246172819413232</v>
      </c>
      <c r="Y11" s="11">
        <v>36.727312875464165</v>
      </c>
      <c r="Z11" s="11">
        <v>37.247963293962677</v>
      </c>
      <c r="AA11" s="11">
        <v>37.807162866713035</v>
      </c>
      <c r="AB11" s="11">
        <v>38.279988085031007</v>
      </c>
      <c r="AC11" s="11">
        <v>38.734042821084458</v>
      </c>
      <c r="AD11" s="11">
        <v>39.194304658621583</v>
      </c>
      <c r="AE11" s="11">
        <v>39.69419352332482</v>
      </c>
      <c r="AF11" s="11">
        <v>40.175713742609119</v>
      </c>
      <c r="AG11" s="11">
        <v>40.674420734533129</v>
      </c>
      <c r="AH11" s="11">
        <v>41.16433713147611</v>
      </c>
      <c r="AI11" s="11">
        <v>41.651947863308514</v>
      </c>
      <c r="AJ11" s="11">
        <v>42.144619995052061</v>
      </c>
      <c r="AK11" s="11">
        <v>42.64692963747045</v>
      </c>
      <c r="AL11" s="11">
        <v>43.213083769793819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36.524624648139429</v>
      </c>
      <c r="N12" s="11">
        <v>36.37675586678035</v>
      </c>
      <c r="O12" s="11">
        <v>35.451661719498972</v>
      </c>
      <c r="P12" s="11">
        <v>36.080323376152187</v>
      </c>
      <c r="Q12" s="11">
        <v>37.65269729219532</v>
      </c>
      <c r="R12" s="11">
        <v>36.303133527291415</v>
      </c>
      <c r="S12" s="11">
        <v>38.174739185484817</v>
      </c>
      <c r="T12" s="11">
        <v>36.118552816697559</v>
      </c>
      <c r="U12" s="11">
        <v>36.086154951834686</v>
      </c>
      <c r="V12" s="11">
        <v>37.398546866713396</v>
      </c>
      <c r="W12" s="11">
        <v>39.634053035345296</v>
      </c>
      <c r="X12" s="11">
        <v>40.335884999373327</v>
      </c>
      <c r="Y12" s="11">
        <v>41.177896842219397</v>
      </c>
      <c r="Z12" s="11">
        <v>41.882898134161778</v>
      </c>
      <c r="AA12" s="11">
        <v>42.606695199182354</v>
      </c>
      <c r="AB12" s="11">
        <v>43.221195182760262</v>
      </c>
      <c r="AC12" s="11">
        <v>43.766831882858654</v>
      </c>
      <c r="AD12" s="11">
        <v>44.316273568342311</v>
      </c>
      <c r="AE12" s="11">
        <v>44.880954131125776</v>
      </c>
      <c r="AF12" s="11">
        <v>45.446116704277685</v>
      </c>
      <c r="AG12" s="11">
        <v>46.05008047904002</v>
      </c>
      <c r="AH12" s="11">
        <v>46.657365504521827</v>
      </c>
      <c r="AI12" s="11">
        <v>47.268955943022071</v>
      </c>
      <c r="AJ12" s="11">
        <v>47.887575061577557</v>
      </c>
      <c r="AK12" s="11">
        <v>48.484760151355118</v>
      </c>
      <c r="AL12" s="11">
        <v>49.114224773960522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33.773643068465923</v>
      </c>
      <c r="N13" s="11">
        <v>31.823363649855821</v>
      </c>
      <c r="O13" s="11">
        <v>30.0992912155765</v>
      </c>
      <c r="P13" s="11">
        <v>32.05003171257087</v>
      </c>
      <c r="Q13" s="11">
        <v>32.317349716813339</v>
      </c>
      <c r="R13" s="11">
        <v>31.099210709610485</v>
      </c>
      <c r="S13" s="11">
        <v>33.790676017480131</v>
      </c>
      <c r="T13" s="11">
        <v>32.627636460444258</v>
      </c>
      <c r="U13" s="11">
        <v>33.45434991387782</v>
      </c>
      <c r="V13" s="11">
        <v>35.592390831363716</v>
      </c>
      <c r="W13" s="11">
        <v>38.948216775122042</v>
      </c>
      <c r="X13" s="11">
        <v>41.272473110165286</v>
      </c>
      <c r="Y13" s="11">
        <v>41.696162480056685</v>
      </c>
      <c r="Z13" s="11">
        <v>42.246757690066858</v>
      </c>
      <c r="AA13" s="11">
        <v>42.871625760714906</v>
      </c>
      <c r="AB13" s="11">
        <v>43.434540373115546</v>
      </c>
      <c r="AC13" s="11">
        <v>43.991496411283713</v>
      </c>
      <c r="AD13" s="11">
        <v>44.547056801792813</v>
      </c>
      <c r="AE13" s="11">
        <v>45.111016908801773</v>
      </c>
      <c r="AF13" s="11">
        <v>45.688407458585445</v>
      </c>
      <c r="AG13" s="11">
        <v>46.275492283924059</v>
      </c>
      <c r="AH13" s="11">
        <v>46.871246196900522</v>
      </c>
      <c r="AI13" s="11">
        <v>47.46540522398535</v>
      </c>
      <c r="AJ13" s="11">
        <v>48.07409159464838</v>
      </c>
      <c r="AK13" s="11">
        <v>48.67480967524029</v>
      </c>
      <c r="AL13" s="11">
        <v>49.289916983441699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74.569252169329701</v>
      </c>
      <c r="N15" s="87">
        <f>SUM(N16:N20)</f>
        <v>76.507985904481259</v>
      </c>
      <c r="O15" s="87">
        <f t="shared" ref="O15:AL15" si="5">SUM(O16:O20)</f>
        <v>75.616531307912979</v>
      </c>
      <c r="P15" s="87">
        <f t="shared" si="5"/>
        <v>76.054432484868329</v>
      </c>
      <c r="Q15" s="87">
        <f t="shared" si="5"/>
        <v>77.125434466295118</v>
      </c>
      <c r="R15" s="87">
        <f t="shared" si="5"/>
        <v>75.654279597078443</v>
      </c>
      <c r="S15" s="87">
        <f t="shared" si="5"/>
        <v>78.899189653243582</v>
      </c>
      <c r="T15" s="87">
        <f t="shared" si="5"/>
        <v>79.066024985938384</v>
      </c>
      <c r="U15" s="87">
        <f t="shared" si="5"/>
        <v>80.487575674189344</v>
      </c>
      <c r="V15" s="87">
        <f t="shared" si="5"/>
        <v>82.089486162341046</v>
      </c>
      <c r="W15" s="87">
        <f t="shared" si="5"/>
        <v>84.778008948421288</v>
      </c>
      <c r="X15" s="87">
        <f t="shared" si="5"/>
        <v>79.752159785469857</v>
      </c>
      <c r="Y15" s="87">
        <f t="shared" si="5"/>
        <v>80.129072562095885</v>
      </c>
      <c r="Z15" s="87">
        <f t="shared" si="5"/>
        <v>80.771716160202487</v>
      </c>
      <c r="AA15" s="87">
        <f t="shared" si="5"/>
        <v>81.563039791207729</v>
      </c>
      <c r="AB15" s="87">
        <f t="shared" si="5"/>
        <v>82.276688040643393</v>
      </c>
      <c r="AC15" s="87">
        <f t="shared" si="5"/>
        <v>82.935640697264489</v>
      </c>
      <c r="AD15" s="87">
        <f t="shared" si="5"/>
        <v>83.565480169542866</v>
      </c>
      <c r="AE15" s="87">
        <f t="shared" si="5"/>
        <v>84.179576005301399</v>
      </c>
      <c r="AF15" s="87">
        <f t="shared" si="5"/>
        <v>84.8639246830856</v>
      </c>
      <c r="AG15" s="87">
        <f t="shared" si="5"/>
        <v>85.542870704150815</v>
      </c>
      <c r="AH15" s="87">
        <f t="shared" si="5"/>
        <v>86.245250880988465</v>
      </c>
      <c r="AI15" s="87">
        <f t="shared" si="5"/>
        <v>86.925515026747945</v>
      </c>
      <c r="AJ15" s="87">
        <f t="shared" si="5"/>
        <v>87.664344276138237</v>
      </c>
      <c r="AK15" s="87">
        <f t="shared" si="5"/>
        <v>88.357955961624697</v>
      </c>
      <c r="AL15" s="87">
        <f t="shared" si="5"/>
        <v>89.13815736813558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12.622870465549317</v>
      </c>
      <c r="N16" s="11">
        <v>12.787339827432415</v>
      </c>
      <c r="O16" s="11">
        <v>12.76141564185574</v>
      </c>
      <c r="P16" s="11">
        <v>13.115661943652025</v>
      </c>
      <c r="Q16" s="11">
        <v>12.398582713774784</v>
      </c>
      <c r="R16" s="11">
        <v>12.108665110477475</v>
      </c>
      <c r="S16" s="11">
        <v>12.786841756985986</v>
      </c>
      <c r="T16" s="11">
        <v>13.867531055574835</v>
      </c>
      <c r="U16" s="11">
        <v>14.042183309391971</v>
      </c>
      <c r="V16" s="11">
        <v>13.864104282817944</v>
      </c>
      <c r="W16" s="11">
        <v>14.985668020147742</v>
      </c>
      <c r="X16" s="11">
        <v>12.6762264480795</v>
      </c>
      <c r="Y16" s="11">
        <v>12.748689085574425</v>
      </c>
      <c r="Z16" s="11">
        <v>12.826388789723719</v>
      </c>
      <c r="AA16" s="11">
        <v>12.912235743810736</v>
      </c>
      <c r="AB16" s="11">
        <v>12.980203702159496</v>
      </c>
      <c r="AC16" s="11">
        <v>13.046957454367407</v>
      </c>
      <c r="AD16" s="11">
        <v>13.100424182800289</v>
      </c>
      <c r="AE16" s="11">
        <v>13.162258452374687</v>
      </c>
      <c r="AF16" s="11">
        <v>13.239884034123452</v>
      </c>
      <c r="AG16" s="11">
        <v>13.31826770191979</v>
      </c>
      <c r="AH16" s="11">
        <v>13.39477271524988</v>
      </c>
      <c r="AI16" s="11">
        <v>13.467081650910735</v>
      </c>
      <c r="AJ16" s="11">
        <v>13.545168851924316</v>
      </c>
      <c r="AK16" s="11">
        <v>13.623568477323941</v>
      </c>
      <c r="AL16" s="11">
        <v>13.705747273213634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11.093976090690639</v>
      </c>
      <c r="N17" s="11">
        <v>14.679494684786052</v>
      </c>
      <c r="O17" s="11">
        <v>13.741378614205255</v>
      </c>
      <c r="P17" s="11">
        <v>13.487787003371778</v>
      </c>
      <c r="Q17" s="11">
        <v>13.796990667606961</v>
      </c>
      <c r="R17" s="11">
        <v>14.113408297183124</v>
      </c>
      <c r="S17" s="11">
        <v>14.106078845371044</v>
      </c>
      <c r="T17" s="11">
        <v>14.020987859184519</v>
      </c>
      <c r="U17" s="11">
        <v>15.046357905093483</v>
      </c>
      <c r="V17" s="11">
        <v>15.443945626090038</v>
      </c>
      <c r="W17" s="11">
        <v>16.0328126807822</v>
      </c>
      <c r="X17" s="11">
        <v>15.675545468447448</v>
      </c>
      <c r="Y17" s="11">
        <v>15.923427109214069</v>
      </c>
      <c r="Z17" s="11">
        <v>16.183362569981451</v>
      </c>
      <c r="AA17" s="11">
        <v>16.462681496073444</v>
      </c>
      <c r="AB17" s="11">
        <v>16.709462008768519</v>
      </c>
      <c r="AC17" s="11">
        <v>16.943658936632527</v>
      </c>
      <c r="AD17" s="11">
        <v>17.179330070613542</v>
      </c>
      <c r="AE17" s="11">
        <v>17.401169861810924</v>
      </c>
      <c r="AF17" s="11">
        <v>17.639622744931568</v>
      </c>
      <c r="AG17" s="11">
        <v>17.878979388693384</v>
      </c>
      <c r="AH17" s="11">
        <v>18.139706408395824</v>
      </c>
      <c r="AI17" s="11">
        <v>18.388089856713997</v>
      </c>
      <c r="AJ17" s="11">
        <v>18.621487172426789</v>
      </c>
      <c r="AK17" s="11">
        <v>18.851789894847457</v>
      </c>
      <c r="AL17" s="11">
        <v>19.071667082340007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7.3855507351324778</v>
      </c>
      <c r="N18" s="11">
        <v>8.4839808733949678</v>
      </c>
      <c r="O18" s="11">
        <v>8.0607416044181956</v>
      </c>
      <c r="P18" s="11">
        <v>7.4225974770555894</v>
      </c>
      <c r="Q18" s="11">
        <v>7.2301017758895885</v>
      </c>
      <c r="R18" s="11">
        <v>7.2068260586768806</v>
      </c>
      <c r="S18" s="11">
        <v>7.8034586352134445</v>
      </c>
      <c r="T18" s="11">
        <v>7.1315928887819293</v>
      </c>
      <c r="U18" s="11">
        <v>6.9507994053668432</v>
      </c>
      <c r="V18" s="11">
        <v>7.149224239095286</v>
      </c>
      <c r="W18" s="11">
        <v>7.3592215092718964</v>
      </c>
      <c r="X18" s="11">
        <v>8.0684355708894007</v>
      </c>
      <c r="Y18" s="11">
        <v>8.0848812233849952</v>
      </c>
      <c r="Z18" s="11">
        <v>8.1688914411608557</v>
      </c>
      <c r="AA18" s="11">
        <v>8.2563575992265523</v>
      </c>
      <c r="AB18" s="11">
        <v>8.3854466053520333</v>
      </c>
      <c r="AC18" s="11">
        <v>8.4979288558491195</v>
      </c>
      <c r="AD18" s="11">
        <v>8.60614068457655</v>
      </c>
      <c r="AE18" s="11">
        <v>8.6948392537983459</v>
      </c>
      <c r="AF18" s="11">
        <v>8.8187898249181984</v>
      </c>
      <c r="AG18" s="11">
        <v>8.9180352497059978</v>
      </c>
      <c r="AH18" s="11">
        <v>9.0175127256882863</v>
      </c>
      <c r="AI18" s="11">
        <v>9.1118130698572362</v>
      </c>
      <c r="AJ18" s="11">
        <v>9.2421801402386965</v>
      </c>
      <c r="AK18" s="11">
        <v>9.3226226175931401</v>
      </c>
      <c r="AL18" s="11">
        <v>9.448889485247193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7.6256937382380263</v>
      </c>
      <c r="N19" s="11">
        <v>6.9164664892857504</v>
      </c>
      <c r="O19" s="11">
        <v>7.4579621098925637</v>
      </c>
      <c r="P19" s="11">
        <v>8.0763050660658191</v>
      </c>
      <c r="Q19" s="11">
        <v>8.6445556341187419</v>
      </c>
      <c r="R19" s="11">
        <v>7.7904605340656845</v>
      </c>
      <c r="S19" s="11">
        <v>8.7954305700124316</v>
      </c>
      <c r="T19" s="11">
        <v>8.6667901715418694</v>
      </c>
      <c r="U19" s="11">
        <v>9.3526632167762696</v>
      </c>
      <c r="V19" s="11">
        <v>8.754594387733043</v>
      </c>
      <c r="W19" s="11">
        <v>8.464577985109953</v>
      </c>
      <c r="X19" s="11">
        <v>7.8411130482371654</v>
      </c>
      <c r="Y19" s="11">
        <v>7.7610792441297551</v>
      </c>
      <c r="Z19" s="11">
        <v>7.7948170027501353</v>
      </c>
      <c r="AA19" s="11">
        <v>7.8960694120273036</v>
      </c>
      <c r="AB19" s="11">
        <v>7.992758892355476</v>
      </c>
      <c r="AC19" s="11">
        <v>8.0774112508612408</v>
      </c>
      <c r="AD19" s="11">
        <v>8.1604391946694506</v>
      </c>
      <c r="AE19" s="11">
        <v>8.2502608691291872</v>
      </c>
      <c r="AF19" s="11">
        <v>8.3435406000548618</v>
      </c>
      <c r="AG19" s="11">
        <v>8.4411438307154416</v>
      </c>
      <c r="AH19" s="11">
        <v>8.5406994006819197</v>
      </c>
      <c r="AI19" s="11">
        <v>8.6346362696812662</v>
      </c>
      <c r="AJ19" s="11">
        <v>8.7438603408957789</v>
      </c>
      <c r="AK19" s="11">
        <v>8.8602005334975651</v>
      </c>
      <c r="AL19" s="11">
        <v>9.0099767639803741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35.841161139719247</v>
      </c>
      <c r="N20" s="11">
        <v>33.640704029582068</v>
      </c>
      <c r="O20" s="11">
        <v>33.595033337541224</v>
      </c>
      <c r="P20" s="11">
        <v>33.952080994723111</v>
      </c>
      <c r="Q20" s="11">
        <v>35.055203674905044</v>
      </c>
      <c r="R20" s="11">
        <v>34.434919596675286</v>
      </c>
      <c r="S20" s="11">
        <v>35.407379845660664</v>
      </c>
      <c r="T20" s="11">
        <v>35.379123010855224</v>
      </c>
      <c r="U20" s="11">
        <v>35.095571837560769</v>
      </c>
      <c r="V20" s="11">
        <v>36.877617626604739</v>
      </c>
      <c r="W20" s="11">
        <v>37.935728753109494</v>
      </c>
      <c r="X20" s="11">
        <v>35.490839249816347</v>
      </c>
      <c r="Y20" s="11">
        <v>35.610995899792641</v>
      </c>
      <c r="Z20" s="11">
        <v>35.798256356586315</v>
      </c>
      <c r="AA20" s="11">
        <v>36.035695540069703</v>
      </c>
      <c r="AB20" s="11">
        <v>36.208816832007876</v>
      </c>
      <c r="AC20" s="11">
        <v>36.3696841995542</v>
      </c>
      <c r="AD20" s="11">
        <v>36.519146036883029</v>
      </c>
      <c r="AE20" s="11">
        <v>36.671047568188257</v>
      </c>
      <c r="AF20" s="11">
        <v>36.822087479057522</v>
      </c>
      <c r="AG20" s="11">
        <v>36.986444533116206</v>
      </c>
      <c r="AH20" s="11">
        <v>37.152559630972561</v>
      </c>
      <c r="AI20" s="11">
        <v>37.323894179584705</v>
      </c>
      <c r="AJ20" s="11">
        <v>37.511647770652658</v>
      </c>
      <c r="AK20" s="11">
        <v>37.699774438362596</v>
      </c>
      <c r="AL20" s="11">
        <v>37.901876763354366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83.577997216263498</v>
      </c>
      <c r="N22" s="87">
        <f>SUM(N23:N24)</f>
        <v>84.699545885757829</v>
      </c>
      <c r="O22" s="87">
        <f t="shared" ref="O22:AL22" si="7">SUM(O23:O24)</f>
        <v>84.420333822203574</v>
      </c>
      <c r="P22" s="87">
        <f t="shared" si="7"/>
        <v>83.616638895774202</v>
      </c>
      <c r="Q22" s="87">
        <f t="shared" si="7"/>
        <v>86.091043812732764</v>
      </c>
      <c r="R22" s="87">
        <f t="shared" si="7"/>
        <v>84.711403736534294</v>
      </c>
      <c r="S22" s="87">
        <f t="shared" si="7"/>
        <v>82.976356331294113</v>
      </c>
      <c r="T22" s="87">
        <f t="shared" si="7"/>
        <v>84.457275376035341</v>
      </c>
      <c r="U22" s="87">
        <f t="shared" si="7"/>
        <v>80.986016417199465</v>
      </c>
      <c r="V22" s="87">
        <f t="shared" si="7"/>
        <v>82.20393247341309</v>
      </c>
      <c r="W22" s="87">
        <f t="shared" si="7"/>
        <v>84.316039266625765</v>
      </c>
      <c r="X22" s="87">
        <f t="shared" si="7"/>
        <v>81.117163479782874</v>
      </c>
      <c r="Y22" s="87">
        <f t="shared" si="7"/>
        <v>80.871754100129024</v>
      </c>
      <c r="Z22" s="87">
        <f t="shared" si="7"/>
        <v>80.630980992725284</v>
      </c>
      <c r="AA22" s="87">
        <f t="shared" si="7"/>
        <v>80.499234777827226</v>
      </c>
      <c r="AB22" s="87">
        <f t="shared" si="7"/>
        <v>80.202457657231122</v>
      </c>
      <c r="AC22" s="87">
        <f t="shared" si="7"/>
        <v>79.768333187700463</v>
      </c>
      <c r="AD22" s="87">
        <f t="shared" si="7"/>
        <v>79.177895850893677</v>
      </c>
      <c r="AE22" s="87">
        <f t="shared" si="7"/>
        <v>78.655039389451133</v>
      </c>
      <c r="AF22" s="87">
        <f t="shared" si="7"/>
        <v>78.030574437260015</v>
      </c>
      <c r="AG22" s="87">
        <f t="shared" si="7"/>
        <v>77.434225931913744</v>
      </c>
      <c r="AH22" s="87">
        <f t="shared" si="7"/>
        <v>76.81556780654995</v>
      </c>
      <c r="AI22" s="87">
        <f t="shared" si="7"/>
        <v>76.25072546872245</v>
      </c>
      <c r="AJ22" s="87">
        <f t="shared" si="7"/>
        <v>75.617341730615863</v>
      </c>
      <c r="AK22" s="87">
        <f t="shared" si="7"/>
        <v>74.947534855472</v>
      </c>
      <c r="AL22" s="87">
        <f t="shared" si="7"/>
        <v>74.116418190824518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65.12433724114122</v>
      </c>
      <c r="N23" s="11">
        <v>67.501197600922552</v>
      </c>
      <c r="O23" s="11">
        <v>67.888096409915434</v>
      </c>
      <c r="P23" s="11">
        <v>66.461345538955499</v>
      </c>
      <c r="Q23" s="11">
        <v>68.608942938563828</v>
      </c>
      <c r="R23" s="11">
        <v>68.879351713357252</v>
      </c>
      <c r="S23" s="11">
        <v>67.937718465824901</v>
      </c>
      <c r="T23" s="11">
        <v>68.86687491419832</v>
      </c>
      <c r="U23" s="11">
        <v>65.892836483893305</v>
      </c>
      <c r="V23" s="11">
        <v>67.901611265759115</v>
      </c>
      <c r="W23" s="11">
        <v>70.452570164759109</v>
      </c>
      <c r="X23" s="11">
        <v>65.6766271817541</v>
      </c>
      <c r="Y23" s="11">
        <v>65.587445320359635</v>
      </c>
      <c r="Z23" s="11">
        <v>65.515517649888821</v>
      </c>
      <c r="AA23" s="11">
        <v>65.551680013816863</v>
      </c>
      <c r="AB23" s="11">
        <v>65.484673857265605</v>
      </c>
      <c r="AC23" s="11">
        <v>65.37854340009784</v>
      </c>
      <c r="AD23" s="11">
        <v>65.221175566311473</v>
      </c>
      <c r="AE23" s="11">
        <v>65.056417481850033</v>
      </c>
      <c r="AF23" s="11">
        <v>64.840186403709637</v>
      </c>
      <c r="AG23" s="11">
        <v>64.637856887505365</v>
      </c>
      <c r="AH23" s="11">
        <v>64.409046814700247</v>
      </c>
      <c r="AI23" s="11">
        <v>64.164346289936915</v>
      </c>
      <c r="AJ23" s="11">
        <v>63.90261099554737</v>
      </c>
      <c r="AK23" s="11">
        <v>63.673018626060546</v>
      </c>
      <c r="AL23" s="11">
        <v>63.449254683207997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18.453659975122278</v>
      </c>
      <c r="N24" s="11">
        <v>17.19834828483528</v>
      </c>
      <c r="O24" s="11">
        <v>16.532237412288143</v>
      </c>
      <c r="P24" s="11">
        <v>17.155293356818703</v>
      </c>
      <c r="Q24" s="11">
        <v>17.482100874168935</v>
      </c>
      <c r="R24" s="11">
        <v>15.832052023177036</v>
      </c>
      <c r="S24" s="11">
        <v>15.038637865469207</v>
      </c>
      <c r="T24" s="11">
        <v>15.590400461837026</v>
      </c>
      <c r="U24" s="11">
        <v>15.093179933306164</v>
      </c>
      <c r="V24" s="11">
        <v>14.302321207653979</v>
      </c>
      <c r="W24" s="11">
        <v>13.863469101866659</v>
      </c>
      <c r="X24" s="11">
        <v>15.440536298028778</v>
      </c>
      <c r="Y24" s="11">
        <v>15.28430877976939</v>
      </c>
      <c r="Z24" s="11">
        <v>15.115463342836458</v>
      </c>
      <c r="AA24" s="11">
        <v>14.947554764010363</v>
      </c>
      <c r="AB24" s="11">
        <v>14.717783799965519</v>
      </c>
      <c r="AC24" s="11">
        <v>14.389789787602624</v>
      </c>
      <c r="AD24" s="11">
        <v>13.956720284582207</v>
      </c>
      <c r="AE24" s="11">
        <v>13.598621907601098</v>
      </c>
      <c r="AF24" s="11">
        <v>13.190388033550375</v>
      </c>
      <c r="AG24" s="11">
        <v>12.796369044408372</v>
      </c>
      <c r="AH24" s="11">
        <v>12.406520991849701</v>
      </c>
      <c r="AI24" s="11">
        <v>12.086379178785537</v>
      </c>
      <c r="AJ24" s="11">
        <v>11.714730735068489</v>
      </c>
      <c r="AK24" s="11">
        <v>11.274516229411455</v>
      </c>
      <c r="AL24" s="11">
        <v>10.66716350761652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81.286416404880612</v>
      </c>
      <c r="N26" s="87">
        <f>SUM(N27:N30)</f>
        <v>79.853325092305141</v>
      </c>
      <c r="O26" s="87">
        <f t="shared" ref="O26:AL26" si="9">SUM(O27:O30)</f>
        <v>80.383208588832517</v>
      </c>
      <c r="P26" s="87">
        <f t="shared" si="9"/>
        <v>77.526109827660122</v>
      </c>
      <c r="Q26" s="87">
        <f t="shared" si="9"/>
        <v>82.711726405004228</v>
      </c>
      <c r="R26" s="87">
        <f>SUM(R27:R30)</f>
        <v>78.152611078913878</v>
      </c>
      <c r="S26" s="87">
        <f t="shared" si="9"/>
        <v>78.000155888000251</v>
      </c>
      <c r="T26" s="87">
        <f t="shared" si="9"/>
        <v>76.493486963430655</v>
      </c>
      <c r="U26" s="87">
        <f t="shared" si="9"/>
        <v>75.744260983217188</v>
      </c>
      <c r="V26" s="87">
        <f t="shared" si="9"/>
        <v>79.958594167512416</v>
      </c>
      <c r="W26" s="87">
        <f t="shared" si="9"/>
        <v>70.569066686024598</v>
      </c>
      <c r="X26" s="87">
        <f t="shared" si="9"/>
        <v>70.816100268749281</v>
      </c>
      <c r="Y26" s="87">
        <f t="shared" si="9"/>
        <v>70.320868277670399</v>
      </c>
      <c r="Z26" s="87">
        <f t="shared" si="9"/>
        <v>69.955848243516058</v>
      </c>
      <c r="AA26" s="87">
        <f t="shared" si="9"/>
        <v>69.700739634286876</v>
      </c>
      <c r="AB26" s="87">
        <f t="shared" si="9"/>
        <v>69.385851760704909</v>
      </c>
      <c r="AC26" s="87">
        <f t="shared" si="9"/>
        <v>69.078121405998573</v>
      </c>
      <c r="AD26" s="87">
        <f t="shared" si="9"/>
        <v>68.70832537165964</v>
      </c>
      <c r="AE26" s="87">
        <f t="shared" si="9"/>
        <v>68.331300569224183</v>
      </c>
      <c r="AF26" s="87">
        <f t="shared" si="9"/>
        <v>67.934811347118114</v>
      </c>
      <c r="AG26" s="87">
        <f t="shared" si="9"/>
        <v>67.580534471906148</v>
      </c>
      <c r="AH26" s="87">
        <f t="shared" si="9"/>
        <v>67.223442013911395</v>
      </c>
      <c r="AI26" s="87">
        <f t="shared" si="9"/>
        <v>66.87186421405994</v>
      </c>
      <c r="AJ26" s="87">
        <f t="shared" si="9"/>
        <v>66.553070351493517</v>
      </c>
      <c r="AK26" s="87">
        <f t="shared" si="9"/>
        <v>66.255459977107378</v>
      </c>
      <c r="AL26" s="87">
        <f t="shared" si="9"/>
        <v>65.959472134897041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8.3914670079373259</v>
      </c>
      <c r="N27" s="11">
        <v>6.9844592443000586</v>
      </c>
      <c r="O27" s="11">
        <v>7.723913967857003</v>
      </c>
      <c r="P27" s="11">
        <v>8.1510586184646687</v>
      </c>
      <c r="Q27" s="11">
        <v>8.7020031662619104</v>
      </c>
      <c r="R27" s="11">
        <v>7.9354591093374243</v>
      </c>
      <c r="S27" s="11">
        <v>8.251835250632233</v>
      </c>
      <c r="T27" s="11">
        <v>7.4647967441024505</v>
      </c>
      <c r="U27" s="11">
        <v>6.679584797033546</v>
      </c>
      <c r="V27" s="11">
        <v>8.4551292700295519</v>
      </c>
      <c r="W27" s="11">
        <v>8.111688206331733</v>
      </c>
      <c r="X27" s="11">
        <v>7.835600503753815</v>
      </c>
      <c r="Y27" s="11">
        <v>7.8671954014285381</v>
      </c>
      <c r="Z27" s="11">
        <v>7.9622705692548497</v>
      </c>
      <c r="AA27" s="11">
        <v>8.0651176445029833</v>
      </c>
      <c r="AB27" s="11">
        <v>8.1428471162445124</v>
      </c>
      <c r="AC27" s="11">
        <v>8.2152589075347642</v>
      </c>
      <c r="AD27" s="11">
        <v>8.2822610073565581</v>
      </c>
      <c r="AE27" s="11">
        <v>8.3465156382062133</v>
      </c>
      <c r="AF27" s="11">
        <v>8.408895700955803</v>
      </c>
      <c r="AG27" s="11">
        <v>8.4723223370644547</v>
      </c>
      <c r="AH27" s="11">
        <v>8.5245030529358008</v>
      </c>
      <c r="AI27" s="11">
        <v>8.583860395716977</v>
      </c>
      <c r="AJ27" s="11">
        <v>8.6482301180792565</v>
      </c>
      <c r="AK27" s="11">
        <v>8.7177602494820725</v>
      </c>
      <c r="AL27" s="11">
        <v>8.7867701205435438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30.343636868843635</v>
      </c>
      <c r="N28" s="11">
        <v>30.485712010334236</v>
      </c>
      <c r="O28" s="11">
        <v>28.894854427474435</v>
      </c>
      <c r="P28" s="11">
        <v>28.512187092222355</v>
      </c>
      <c r="Q28" s="11">
        <v>31.174103273987868</v>
      </c>
      <c r="R28" s="11">
        <v>29.387457570005584</v>
      </c>
      <c r="S28" s="11">
        <v>28.863586828432361</v>
      </c>
      <c r="T28" s="11">
        <v>29.114409655078244</v>
      </c>
      <c r="U28" s="11">
        <v>29.213964335678789</v>
      </c>
      <c r="V28" s="11">
        <v>31.20722339569086</v>
      </c>
      <c r="W28" s="11">
        <v>26.467408374897616</v>
      </c>
      <c r="X28" s="11">
        <v>26.041877754165064</v>
      </c>
      <c r="Y28" s="11">
        <v>25.772351413005794</v>
      </c>
      <c r="Z28" s="11">
        <v>25.539735908517557</v>
      </c>
      <c r="AA28" s="11">
        <v>25.344519616648675</v>
      </c>
      <c r="AB28" s="11">
        <v>25.12803381137752</v>
      </c>
      <c r="AC28" s="11">
        <v>24.911647041287445</v>
      </c>
      <c r="AD28" s="11">
        <v>24.678381855936699</v>
      </c>
      <c r="AE28" s="11">
        <v>24.456514882782397</v>
      </c>
      <c r="AF28" s="11">
        <v>24.237481167750555</v>
      </c>
      <c r="AG28" s="11">
        <v>24.029767148209892</v>
      </c>
      <c r="AH28" s="11">
        <v>23.817933491995863</v>
      </c>
      <c r="AI28" s="11">
        <v>23.602699981045699</v>
      </c>
      <c r="AJ28" s="11">
        <v>23.387045623126632</v>
      </c>
      <c r="AK28" s="11">
        <v>23.168038855151213</v>
      </c>
      <c r="AL28" s="11">
        <v>22.957969924663267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26.65695493668408</v>
      </c>
      <c r="N29" s="11">
        <v>26.683337241389339</v>
      </c>
      <c r="O29" s="11">
        <v>27.551033433633251</v>
      </c>
      <c r="P29" s="11">
        <v>25.061976156830362</v>
      </c>
      <c r="Q29" s="11">
        <v>26.978044417077818</v>
      </c>
      <c r="R29" s="11">
        <v>24.863493467272153</v>
      </c>
      <c r="S29" s="11">
        <v>24.597444741439638</v>
      </c>
      <c r="T29" s="11">
        <v>24.164161860411596</v>
      </c>
      <c r="U29" s="11">
        <v>24.985515845990268</v>
      </c>
      <c r="V29" s="11">
        <v>26.377045774910489</v>
      </c>
      <c r="W29" s="11">
        <v>22.491043326596063</v>
      </c>
      <c r="X29" s="11">
        <v>23.626009045291621</v>
      </c>
      <c r="Y29" s="11">
        <v>23.488493115365255</v>
      </c>
      <c r="Z29" s="11">
        <v>23.333562634088228</v>
      </c>
      <c r="AA29" s="11">
        <v>23.230813106098449</v>
      </c>
      <c r="AB29" s="11">
        <v>23.116285594648993</v>
      </c>
      <c r="AC29" s="11">
        <v>22.989665234589641</v>
      </c>
      <c r="AD29" s="11">
        <v>22.850094310820591</v>
      </c>
      <c r="AE29" s="11">
        <v>22.703552249344906</v>
      </c>
      <c r="AF29" s="11">
        <v>22.542773484785339</v>
      </c>
      <c r="AG29" s="11">
        <v>22.394273971508699</v>
      </c>
      <c r="AH29" s="11">
        <v>22.250252626114438</v>
      </c>
      <c r="AI29" s="11">
        <v>22.115379067807069</v>
      </c>
      <c r="AJ29" s="11">
        <v>21.988512903663203</v>
      </c>
      <c r="AK29" s="11">
        <v>21.841573195060864</v>
      </c>
      <c r="AL29" s="11">
        <v>21.692386734610398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15.894357591415572</v>
      </c>
      <c r="N30" s="11">
        <v>15.699816596281503</v>
      </c>
      <c r="O30" s="11">
        <v>16.213406759867826</v>
      </c>
      <c r="P30" s="11">
        <v>15.800887960142731</v>
      </c>
      <c r="Q30" s="11">
        <v>15.857575547676626</v>
      </c>
      <c r="R30" s="11">
        <v>15.966200932298714</v>
      </c>
      <c r="S30" s="11">
        <v>16.287289067496022</v>
      </c>
      <c r="T30" s="11">
        <v>15.750118703838373</v>
      </c>
      <c r="U30" s="11">
        <v>14.865196004514583</v>
      </c>
      <c r="V30" s="11">
        <v>13.919195726881519</v>
      </c>
      <c r="W30" s="11">
        <v>13.498926778199188</v>
      </c>
      <c r="X30" s="11">
        <v>13.312612965538772</v>
      </c>
      <c r="Y30" s="11">
        <v>13.192828347870821</v>
      </c>
      <c r="Z30" s="11">
        <v>13.120279131655417</v>
      </c>
      <c r="AA30" s="11">
        <v>13.060289267036765</v>
      </c>
      <c r="AB30" s="11">
        <v>12.99868523843389</v>
      </c>
      <c r="AC30" s="11">
        <v>12.961550222586718</v>
      </c>
      <c r="AD30" s="11">
        <v>12.897588197545794</v>
      </c>
      <c r="AE30" s="11">
        <v>12.824717798890665</v>
      </c>
      <c r="AF30" s="11">
        <v>12.745660993626418</v>
      </c>
      <c r="AG30" s="11">
        <v>12.684171015123102</v>
      </c>
      <c r="AH30" s="11">
        <v>12.630752842865295</v>
      </c>
      <c r="AI30" s="11">
        <v>12.569924769490193</v>
      </c>
      <c r="AJ30" s="11">
        <v>12.529281706624438</v>
      </c>
      <c r="AK30" s="11">
        <v>12.528087677413229</v>
      </c>
      <c r="AL30" s="11">
        <v>12.52234535507983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76.271752244847647</v>
      </c>
      <c r="N32" s="87">
        <f t="shared" si="10"/>
        <v>74.223132586798741</v>
      </c>
      <c r="O32" s="87">
        <f t="shared" si="10"/>
        <v>71.311607623614634</v>
      </c>
      <c r="P32" s="87">
        <f t="shared" si="10"/>
        <v>72.300163524981727</v>
      </c>
      <c r="Q32" s="87">
        <f t="shared" si="10"/>
        <v>76.844713159788583</v>
      </c>
      <c r="R32" s="87">
        <f t="shared" si="10"/>
        <v>77.13086739114064</v>
      </c>
      <c r="S32" s="87">
        <f t="shared" si="10"/>
        <v>76.481932576551188</v>
      </c>
      <c r="T32" s="87">
        <f t="shared" si="10"/>
        <v>75.923784048226935</v>
      </c>
      <c r="U32" s="87">
        <f t="shared" si="10"/>
        <v>73.451089442270998</v>
      </c>
      <c r="V32" s="87">
        <f t="shared" si="10"/>
        <v>77.017923377916119</v>
      </c>
      <c r="W32" s="87">
        <f t="shared" si="10"/>
        <v>74.462862929400075</v>
      </c>
      <c r="X32" s="87">
        <f t="shared" si="10"/>
        <v>77.064806272823304</v>
      </c>
      <c r="Y32" s="87">
        <f t="shared" si="10"/>
        <v>78.111515923633917</v>
      </c>
      <c r="Z32" s="87">
        <f t="shared" si="10"/>
        <v>79.179789204375581</v>
      </c>
      <c r="AA32" s="87">
        <f t="shared" si="10"/>
        <v>80.353466164239023</v>
      </c>
      <c r="AB32" s="87">
        <f t="shared" si="10"/>
        <v>81.342029478730282</v>
      </c>
      <c r="AC32" s="87">
        <f t="shared" si="10"/>
        <v>82.265910331426014</v>
      </c>
      <c r="AD32" s="87">
        <f t="shared" si="10"/>
        <v>83.170722017075036</v>
      </c>
      <c r="AE32" s="87">
        <f t="shared" ref="AE32" si="11">SUM(AE33:AE35)</f>
        <v>83.981126304871694</v>
      </c>
      <c r="AF32" s="87">
        <f t="shared" ref="AF32" si="12">SUM(AF33:AF35)</f>
        <v>84.85629398551464</v>
      </c>
      <c r="AG32" s="87">
        <f t="shared" ref="AG32" si="13">SUM(AG33:AG35)</f>
        <v>85.765490569663584</v>
      </c>
      <c r="AH32" s="87">
        <f t="shared" ref="AH32" si="14">SUM(AH33:AH35)</f>
        <v>86.708802517615737</v>
      </c>
      <c r="AI32" s="87">
        <f t="shared" ref="AI32" si="15">SUM(AI33:AI35)</f>
        <v>87.650807870374905</v>
      </c>
      <c r="AJ32" s="87">
        <f t="shared" ref="AJ32" si="16">SUM(AJ33:AJ35)</f>
        <v>88.548809046629273</v>
      </c>
      <c r="AK32" s="87">
        <f t="shared" ref="AK32" si="17">SUM(AK33:AK35)</f>
        <v>89.413679291278996</v>
      </c>
      <c r="AL32" s="87">
        <f t="shared" ref="AL32" si="18">SUM(AL33:AL35)</f>
        <v>90.24800163687118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60.69664833993896</v>
      </c>
      <c r="N33" s="11">
        <v>58.264134874562508</v>
      </c>
      <c r="O33" s="11">
        <v>56.089348197845709</v>
      </c>
      <c r="P33" s="11">
        <v>57.692759863780992</v>
      </c>
      <c r="Q33" s="11">
        <v>60.634988828249995</v>
      </c>
      <c r="R33" s="11">
        <v>61.180652992749742</v>
      </c>
      <c r="S33" s="11">
        <v>61.590705074327644</v>
      </c>
      <c r="T33" s="11">
        <v>61.108268954252644</v>
      </c>
      <c r="U33" s="11">
        <v>58.063183722463535</v>
      </c>
      <c r="V33" s="11">
        <v>60.860490767209036</v>
      </c>
      <c r="W33" s="11">
        <v>60.283350675350285</v>
      </c>
      <c r="X33" s="11">
        <v>63.173838348176176</v>
      </c>
      <c r="Y33" s="11">
        <v>64.206124777159332</v>
      </c>
      <c r="Z33" s="11">
        <v>65.240076193224965</v>
      </c>
      <c r="AA33" s="11">
        <v>66.353219084956066</v>
      </c>
      <c r="AB33" s="11">
        <v>67.317787504564947</v>
      </c>
      <c r="AC33" s="11">
        <v>68.23937447573617</v>
      </c>
      <c r="AD33" s="11">
        <v>69.147437366597075</v>
      </c>
      <c r="AE33" s="11">
        <v>69.965486748116007</v>
      </c>
      <c r="AF33" s="11">
        <v>70.833249338409175</v>
      </c>
      <c r="AG33" s="11">
        <v>71.731911939806579</v>
      </c>
      <c r="AH33" s="11">
        <v>72.668559291353034</v>
      </c>
      <c r="AI33" s="11">
        <v>73.612895375363507</v>
      </c>
      <c r="AJ33" s="11">
        <v>74.498815572684592</v>
      </c>
      <c r="AK33" s="11">
        <v>75.34832886292358</v>
      </c>
      <c r="AL33" s="11">
        <v>76.16735112451353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14.483896221406507</v>
      </c>
      <c r="N34" s="11">
        <v>15.199959188209405</v>
      </c>
      <c r="O34" s="11">
        <v>14.486728212140669</v>
      </c>
      <c r="P34" s="11">
        <v>13.926640658044345</v>
      </c>
      <c r="Q34" s="11">
        <v>15.453603342956761</v>
      </c>
      <c r="R34" s="11">
        <v>15.25742196249446</v>
      </c>
      <c r="S34" s="11">
        <v>14.285628860175699</v>
      </c>
      <c r="T34" s="11">
        <v>14.19831036763852</v>
      </c>
      <c r="U34" s="11">
        <v>14.766836407526229</v>
      </c>
      <c r="V34" s="11">
        <v>15.570996668098877</v>
      </c>
      <c r="W34" s="11">
        <v>13.453816663897449</v>
      </c>
      <c r="X34" s="11">
        <v>13.330045462496519</v>
      </c>
      <c r="Y34" s="11">
        <v>13.343309053825084</v>
      </c>
      <c r="Z34" s="11">
        <v>13.373203163474301</v>
      </c>
      <c r="AA34" s="11">
        <v>13.428746021903216</v>
      </c>
      <c r="AB34" s="11">
        <v>13.445760600996863</v>
      </c>
      <c r="AC34" s="11">
        <v>13.442720475735204</v>
      </c>
      <c r="AD34" s="11">
        <v>13.434212008254761</v>
      </c>
      <c r="AE34" s="11">
        <v>13.422850164147377</v>
      </c>
      <c r="AF34" s="11">
        <v>13.423847112851632</v>
      </c>
      <c r="AG34" s="11">
        <v>13.42968729158537</v>
      </c>
      <c r="AH34" s="11">
        <v>13.431769918811058</v>
      </c>
      <c r="AI34" s="11">
        <v>13.425950718532771</v>
      </c>
      <c r="AJ34" s="11">
        <v>13.431952203884919</v>
      </c>
      <c r="AK34" s="11">
        <v>13.444075284738888</v>
      </c>
      <c r="AL34" s="11">
        <v>13.453436637289041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1.0912076835021747</v>
      </c>
      <c r="N35" s="11">
        <v>0.75903852402682204</v>
      </c>
      <c r="O35" s="11">
        <v>0.73553121362826257</v>
      </c>
      <c r="P35" s="11">
        <v>0.68076300315638638</v>
      </c>
      <c r="Q35" s="11">
        <v>0.75612098858182208</v>
      </c>
      <c r="R35" s="11">
        <v>0.69279243589642947</v>
      </c>
      <c r="S35" s="11">
        <v>0.60559864204784131</v>
      </c>
      <c r="T35" s="11">
        <v>0.61720472633577761</v>
      </c>
      <c r="U35" s="11">
        <v>0.62106931228122964</v>
      </c>
      <c r="V35" s="11">
        <v>0.58643594260820875</v>
      </c>
      <c r="W35" s="11">
        <v>0.72569559015234819</v>
      </c>
      <c r="X35" s="11">
        <v>0.56092246215061614</v>
      </c>
      <c r="Y35" s="11">
        <v>0.56208209264949727</v>
      </c>
      <c r="Z35" s="11">
        <v>0.56650984767631674</v>
      </c>
      <c r="AA35" s="11">
        <v>0.57150105737975421</v>
      </c>
      <c r="AB35" s="11">
        <v>0.57848137316846893</v>
      </c>
      <c r="AC35" s="11">
        <v>0.58381537995464783</v>
      </c>
      <c r="AD35" s="11">
        <v>0.58907264222320088</v>
      </c>
      <c r="AE35" s="11">
        <v>0.59278939260830399</v>
      </c>
      <c r="AF35" s="11">
        <v>0.59919753425383437</v>
      </c>
      <c r="AG35" s="11">
        <v>0.60389133827163455</v>
      </c>
      <c r="AH35" s="11">
        <v>0.60847330745164996</v>
      </c>
      <c r="AI35" s="11">
        <v>0.61196177647862293</v>
      </c>
      <c r="AJ35" s="11">
        <v>0.61804127005975917</v>
      </c>
      <c r="AK35" s="11">
        <v>0.62127514361653091</v>
      </c>
      <c r="AL35" s="11">
        <v>0.62721387506860038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64.08202459471903</v>
      </c>
      <c r="N37" s="87">
        <f t="shared" ref="N37:AL37" si="19">SUM(N38:N39)</f>
        <v>67.786396600754344</v>
      </c>
      <c r="O37" s="87">
        <f t="shared" si="19"/>
        <v>70.841490324395238</v>
      </c>
      <c r="P37" s="87">
        <f t="shared" si="19"/>
        <v>67.986802724319887</v>
      </c>
      <c r="Q37" s="87">
        <f t="shared" si="19"/>
        <v>69.461519562881776</v>
      </c>
      <c r="R37" s="87">
        <f t="shared" si="19"/>
        <v>68.672193853812018</v>
      </c>
      <c r="S37" s="87">
        <f t="shared" si="19"/>
        <v>69.655510657315119</v>
      </c>
      <c r="T37" s="87">
        <f t="shared" si="19"/>
        <v>69.592912937828146</v>
      </c>
      <c r="U37" s="87">
        <f t="shared" si="19"/>
        <v>69.218286548695048</v>
      </c>
      <c r="V37" s="87">
        <f t="shared" si="19"/>
        <v>71.278660667516291</v>
      </c>
      <c r="W37" s="87">
        <f t="shared" si="19"/>
        <v>68.599548208537016</v>
      </c>
      <c r="X37" s="87">
        <f t="shared" si="19"/>
        <v>68.467606144726616</v>
      </c>
      <c r="Y37" s="87">
        <f t="shared" si="19"/>
        <v>68.736905591861898</v>
      </c>
      <c r="Z37" s="87">
        <f t="shared" si="19"/>
        <v>68.917366957309099</v>
      </c>
      <c r="AA37" s="87">
        <f t="shared" si="19"/>
        <v>69.202751601066524</v>
      </c>
      <c r="AB37" s="87">
        <f t="shared" si="19"/>
        <v>69.34066414839765</v>
      </c>
      <c r="AC37" s="87">
        <f t="shared" si="19"/>
        <v>69.444910969291527</v>
      </c>
      <c r="AD37" s="87">
        <f t="shared" si="19"/>
        <v>69.528101306442721</v>
      </c>
      <c r="AE37" s="87">
        <f t="shared" si="19"/>
        <v>69.60098596272104</v>
      </c>
      <c r="AF37" s="87">
        <f t="shared" si="19"/>
        <v>69.638420539653879</v>
      </c>
      <c r="AG37" s="87">
        <f t="shared" si="19"/>
        <v>69.689797038973936</v>
      </c>
      <c r="AH37" s="87">
        <f t="shared" si="19"/>
        <v>69.692825384692327</v>
      </c>
      <c r="AI37" s="87">
        <f t="shared" si="19"/>
        <v>69.720804017841175</v>
      </c>
      <c r="AJ37" s="87">
        <f t="shared" si="19"/>
        <v>69.737250940438344</v>
      </c>
      <c r="AK37" s="87">
        <f t="shared" si="19"/>
        <v>69.768037501092934</v>
      </c>
      <c r="AL37" s="87">
        <f t="shared" si="19"/>
        <v>69.778551285077938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52.551869030489158</v>
      </c>
      <c r="N38" s="11">
        <v>55.986346174790668</v>
      </c>
      <c r="O38" s="11">
        <v>58.966184905149056</v>
      </c>
      <c r="P38" s="11">
        <v>56.0043226634834</v>
      </c>
      <c r="Q38" s="11">
        <v>57.915683742624772</v>
      </c>
      <c r="R38" s="11">
        <v>56.151990816308896</v>
      </c>
      <c r="S38" s="11">
        <v>57.247871758548712</v>
      </c>
      <c r="T38" s="11">
        <v>56.282511120861997</v>
      </c>
      <c r="U38" s="11">
        <v>55.655022732179319</v>
      </c>
      <c r="V38" s="11">
        <v>57.558297695890587</v>
      </c>
      <c r="W38" s="11">
        <v>54.880467596171393</v>
      </c>
      <c r="X38" s="11">
        <v>51.796220163416365</v>
      </c>
      <c r="Y38" s="11">
        <v>51.784275974044867</v>
      </c>
      <c r="Z38" s="11">
        <v>51.688840524234053</v>
      </c>
      <c r="AA38" s="11">
        <v>51.661640482463916</v>
      </c>
      <c r="AB38" s="11">
        <v>51.529364723821452</v>
      </c>
      <c r="AC38" s="11">
        <v>51.351350498465195</v>
      </c>
      <c r="AD38" s="11">
        <v>51.15634995117162</v>
      </c>
      <c r="AE38" s="11">
        <v>50.927428532981246</v>
      </c>
      <c r="AF38" s="11">
        <v>50.694437198256118</v>
      </c>
      <c r="AG38" s="11">
        <v>50.451175672224068</v>
      </c>
      <c r="AH38" s="11">
        <v>50.155431804169339</v>
      </c>
      <c r="AI38" s="11">
        <v>49.860965740601706</v>
      </c>
      <c r="AJ38" s="11">
        <v>49.588239008578405</v>
      </c>
      <c r="AK38" s="11">
        <v>49.292548252058182</v>
      </c>
      <c r="AL38" s="11">
        <v>49.008747733509317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11.530155564229879</v>
      </c>
      <c r="N39" s="11">
        <v>11.80005042596367</v>
      </c>
      <c r="O39" s="11">
        <v>11.875305419246182</v>
      </c>
      <c r="P39" s="11">
        <v>11.98248006083649</v>
      </c>
      <c r="Q39" s="11">
        <v>11.545835820257009</v>
      </c>
      <c r="R39" s="11">
        <v>12.520203037503125</v>
      </c>
      <c r="S39" s="11">
        <v>12.407638898766404</v>
      </c>
      <c r="T39" s="11">
        <v>13.310401816966142</v>
      </c>
      <c r="U39" s="11">
        <v>13.563263816515727</v>
      </c>
      <c r="V39" s="11">
        <v>13.720362971625701</v>
      </c>
      <c r="W39" s="11">
        <v>13.719080612365623</v>
      </c>
      <c r="X39" s="11">
        <v>16.671385981310255</v>
      </c>
      <c r="Y39" s="11">
        <v>16.952629617817024</v>
      </c>
      <c r="Z39" s="11">
        <v>17.228526433075043</v>
      </c>
      <c r="AA39" s="11">
        <v>17.541111118602604</v>
      </c>
      <c r="AB39" s="11">
        <v>17.811299424576191</v>
      </c>
      <c r="AC39" s="11">
        <v>18.093560470826326</v>
      </c>
      <c r="AD39" s="11">
        <v>18.371751355271105</v>
      </c>
      <c r="AE39" s="11">
        <v>18.673557429739798</v>
      </c>
      <c r="AF39" s="11">
        <v>18.943983341397757</v>
      </c>
      <c r="AG39" s="11">
        <v>19.238621366749864</v>
      </c>
      <c r="AH39" s="11">
        <v>19.537393580522984</v>
      </c>
      <c r="AI39" s="11">
        <v>19.859838277239469</v>
      </c>
      <c r="AJ39" s="11">
        <v>20.149011931859931</v>
      </c>
      <c r="AK39" s="11">
        <v>20.475489249034752</v>
      </c>
      <c r="AL39" s="11">
        <v>20.769803551568625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53.376493123063099</v>
      </c>
      <c r="N41" s="87">
        <f t="shared" ref="N41" si="20">SUM(N42:N43)</f>
        <v>52.331043398712623</v>
      </c>
      <c r="O41" s="87">
        <f t="shared" ref="O41" si="21">SUM(O42:O43)</f>
        <v>50.587108827017815</v>
      </c>
      <c r="P41" s="87">
        <f t="shared" ref="P41" si="22">SUM(P42:P43)</f>
        <v>49.757007986022032</v>
      </c>
      <c r="Q41" s="87">
        <f t="shared" ref="Q41" si="23">SUM(Q42:Q43)</f>
        <v>52.971578829747514</v>
      </c>
      <c r="R41" s="87">
        <f t="shared" ref="R41" si="24">SUM(R42:R43)</f>
        <v>50.018614995153968</v>
      </c>
      <c r="S41" s="87">
        <f t="shared" ref="S41" si="25">SUM(S42:S43)</f>
        <v>53.172260191187632</v>
      </c>
      <c r="T41" s="87">
        <f t="shared" ref="T41" si="26">SUM(T42:T43)</f>
        <v>52.264332382681019</v>
      </c>
      <c r="U41" s="87">
        <f t="shared" ref="U41" si="27">SUM(U42:U43)</f>
        <v>54.904095107991985</v>
      </c>
      <c r="V41" s="87">
        <f t="shared" ref="V41" si="28">SUM(V42:V43)</f>
        <v>54.427747627796066</v>
      </c>
      <c r="W41" s="87">
        <f t="shared" ref="W41" si="29">SUM(W42:W43)</f>
        <v>47.933970560852643</v>
      </c>
      <c r="X41" s="87">
        <f t="shared" ref="X41" si="30">SUM(X42:X43)</f>
        <v>52.907462221586179</v>
      </c>
      <c r="Y41" s="87">
        <f t="shared" ref="Y41" si="31">SUM(Y42:Y43)</f>
        <v>52.57635026192105</v>
      </c>
      <c r="Z41" s="87">
        <f t="shared" ref="Z41" si="32">SUM(Z42:Z43)</f>
        <v>52.381491706251026</v>
      </c>
      <c r="AA41" s="87">
        <f t="shared" ref="AA41" si="33">SUM(AA42:AA43)</f>
        <v>52.265669475000472</v>
      </c>
      <c r="AB41" s="87">
        <f t="shared" ref="AB41" si="34">SUM(AB42:AB43)</f>
        <v>52.159110405646345</v>
      </c>
      <c r="AC41" s="87">
        <f t="shared" ref="AC41" si="35">SUM(AC42:AC43)</f>
        <v>52.013431631745739</v>
      </c>
      <c r="AD41" s="87">
        <f t="shared" ref="AD41" si="36">SUM(AD42:AD43)</f>
        <v>51.821143086358475</v>
      </c>
      <c r="AE41" s="87">
        <f t="shared" ref="AE41" si="37">SUM(AE42:AE43)</f>
        <v>51.655550278208949</v>
      </c>
      <c r="AF41" s="87">
        <f t="shared" ref="AF41" si="38">SUM(AF42:AF43)</f>
        <v>51.489757724018013</v>
      </c>
      <c r="AG41" s="87">
        <f t="shared" ref="AG41" si="39">SUM(AG42:AG43)</f>
        <v>51.364622285094804</v>
      </c>
      <c r="AH41" s="87">
        <f t="shared" ref="AH41" si="40">SUM(AH42:AH43)</f>
        <v>51.233706494107686</v>
      </c>
      <c r="AI41" s="87">
        <f t="shared" ref="AI41" si="41">SUM(AI42:AI43)</f>
        <v>51.072063591121406</v>
      </c>
      <c r="AJ41" s="87">
        <f t="shared" ref="AJ41" si="42">SUM(AJ42:AJ43)</f>
        <v>50.882638186432573</v>
      </c>
      <c r="AK41" s="87">
        <f t="shared" ref="AK41" si="43">SUM(AK42:AK43)</f>
        <v>50.738299528491282</v>
      </c>
      <c r="AL41" s="87">
        <f t="shared" ref="AL41" si="44">SUM(AL42:AL43)</f>
        <v>50.610187706064664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23.438509972521327</v>
      </c>
      <c r="N42" s="11">
        <v>22.256623048577993</v>
      </c>
      <c r="O42" s="11">
        <v>22.121356991330373</v>
      </c>
      <c r="P42" s="11">
        <v>22.79285961332204</v>
      </c>
      <c r="Q42" s="11">
        <v>22.841009446736528</v>
      </c>
      <c r="R42" s="11">
        <v>22.368935249298925</v>
      </c>
      <c r="S42" s="11">
        <v>22.203101231197458</v>
      </c>
      <c r="T42" s="11">
        <v>22.328420188380889</v>
      </c>
      <c r="U42" s="11">
        <v>22.988003246743997</v>
      </c>
      <c r="V42" s="11">
        <v>21.725437754951749</v>
      </c>
      <c r="W42" s="11">
        <v>18.661432399910886</v>
      </c>
      <c r="X42" s="11">
        <v>22.074446316661227</v>
      </c>
      <c r="Y42" s="11">
        <v>21.804731041069747</v>
      </c>
      <c r="Z42" s="11">
        <v>21.61069557674162</v>
      </c>
      <c r="AA42" s="11">
        <v>21.428403808291232</v>
      </c>
      <c r="AB42" s="11">
        <v>21.286686839842645</v>
      </c>
      <c r="AC42" s="11">
        <v>21.133331141378477</v>
      </c>
      <c r="AD42" s="11">
        <v>20.945428046545516</v>
      </c>
      <c r="AE42" s="11">
        <v>20.777106208753665</v>
      </c>
      <c r="AF42" s="11">
        <v>20.605222149047489</v>
      </c>
      <c r="AG42" s="11">
        <v>20.445647482236026</v>
      </c>
      <c r="AH42" s="11">
        <v>20.277281023433957</v>
      </c>
      <c r="AI42" s="11">
        <v>20.085567492511863</v>
      </c>
      <c r="AJ42" s="11">
        <v>19.876363513015324</v>
      </c>
      <c r="AK42" s="11">
        <v>19.726622708234064</v>
      </c>
      <c r="AL42" s="11">
        <v>19.584572019401847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29.937983150541768</v>
      </c>
      <c r="N43" s="11">
        <v>30.074420350134627</v>
      </c>
      <c r="O43" s="11">
        <v>28.465751835687442</v>
      </c>
      <c r="P43" s="11">
        <v>26.964148372699988</v>
      </c>
      <c r="Q43" s="11">
        <v>30.130569383010986</v>
      </c>
      <c r="R43" s="11">
        <v>27.649679745855039</v>
      </c>
      <c r="S43" s="11">
        <v>30.969158959990175</v>
      </c>
      <c r="T43" s="11">
        <v>29.93591219430013</v>
      </c>
      <c r="U43" s="11">
        <v>31.916091861247988</v>
      </c>
      <c r="V43" s="11">
        <v>32.702309872844317</v>
      </c>
      <c r="W43" s="11">
        <v>29.272538160941753</v>
      </c>
      <c r="X43" s="11">
        <v>30.833015904924952</v>
      </c>
      <c r="Y43" s="11">
        <v>30.771619220851299</v>
      </c>
      <c r="Z43" s="11">
        <v>30.770796129509403</v>
      </c>
      <c r="AA43" s="11">
        <v>30.837265666709239</v>
      </c>
      <c r="AB43" s="11">
        <v>30.872423565803697</v>
      </c>
      <c r="AC43" s="11">
        <v>30.880100490367262</v>
      </c>
      <c r="AD43" s="11">
        <v>30.875715039812963</v>
      </c>
      <c r="AE43" s="11">
        <v>30.878444069455284</v>
      </c>
      <c r="AF43" s="11">
        <v>30.884535574970524</v>
      </c>
      <c r="AG43" s="11">
        <v>30.918974802858777</v>
      </c>
      <c r="AH43" s="11">
        <v>30.956425470673729</v>
      </c>
      <c r="AI43" s="11">
        <v>30.986496098609539</v>
      </c>
      <c r="AJ43" s="11">
        <v>31.006274673417249</v>
      </c>
      <c r="AK43" s="11">
        <v>31.011676820257218</v>
      </c>
      <c r="AL43" s="11">
        <v>31.025615686662817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80.554483124971284</v>
      </c>
      <c r="N45" s="87">
        <f t="shared" ref="N45" si="45">SUM(N46:N47)</f>
        <v>78.751485058695593</v>
      </c>
      <c r="O45" s="87">
        <f t="shared" ref="O45" si="46">SUM(O46:O47)</f>
        <v>76.254479298206462</v>
      </c>
      <c r="P45" s="87">
        <f t="shared" ref="P45" si="47">SUM(P46:P47)</f>
        <v>78.036925325893122</v>
      </c>
      <c r="Q45" s="87">
        <f t="shared" ref="Q45" si="48">SUM(Q46:Q47)</f>
        <v>82.120245395327103</v>
      </c>
      <c r="R45" s="87">
        <f t="shared" ref="R45" si="49">SUM(R46:R47)</f>
        <v>81.178265199684063</v>
      </c>
      <c r="S45" s="87">
        <f t="shared" ref="S45" si="50">SUM(S46:S47)</f>
        <v>83.961685169613361</v>
      </c>
      <c r="T45" s="87">
        <f t="shared" ref="T45" si="51">SUM(T46:T47)</f>
        <v>76.855602094818181</v>
      </c>
      <c r="U45" s="87">
        <f t="shared" ref="U45" si="52">SUM(U46:U47)</f>
        <v>77.720329559991271</v>
      </c>
      <c r="V45" s="87">
        <f t="shared" ref="V45" si="53">SUM(V46:V47)</f>
        <v>80.550403866582855</v>
      </c>
      <c r="W45" s="87">
        <f t="shared" ref="W45" si="54">SUM(W46:W47)</f>
        <v>71.225344022760851</v>
      </c>
      <c r="X45" s="87">
        <f t="shared" ref="X45" si="55">SUM(X46:X47)</f>
        <v>71.936108454071132</v>
      </c>
      <c r="Y45" s="87">
        <f t="shared" ref="Y45" si="56">SUM(Y46:Y47)</f>
        <v>71.717207882699014</v>
      </c>
      <c r="Z45" s="87">
        <f t="shared" ref="Z45" si="57">SUM(Z46:Z47)</f>
        <v>71.602351988996972</v>
      </c>
      <c r="AA45" s="87">
        <f t="shared" ref="AA45" si="58">SUM(AA46:AA47)</f>
        <v>71.590327569248259</v>
      </c>
      <c r="AB45" s="87">
        <f t="shared" ref="AB45" si="59">SUM(AB46:AB47)</f>
        <v>71.396590822999684</v>
      </c>
      <c r="AC45" s="87">
        <f t="shared" ref="AC45" si="60">SUM(AC46:AC47)</f>
        <v>71.146012879424731</v>
      </c>
      <c r="AD45" s="87">
        <f t="shared" ref="AD45" si="61">SUM(AD46:AD47)</f>
        <v>70.894733952888828</v>
      </c>
      <c r="AE45" s="87">
        <f t="shared" ref="AE45" si="62">SUM(AE46:AE47)</f>
        <v>70.59745876486916</v>
      </c>
      <c r="AF45" s="87">
        <f t="shared" ref="AF45" si="63">SUM(AF46:AF47)</f>
        <v>70.293600166656844</v>
      </c>
      <c r="AG45" s="87">
        <f t="shared" ref="AG45" si="64">SUM(AG46:AG47)</f>
        <v>69.991135256669494</v>
      </c>
      <c r="AH45" s="87">
        <f t="shared" ref="AH45" si="65">SUM(AH46:AH47)</f>
        <v>69.676598099296029</v>
      </c>
      <c r="AI45" s="87">
        <f t="shared" ref="AI45" si="66">SUM(AI46:AI47)</f>
        <v>69.341102976341588</v>
      </c>
      <c r="AJ45" s="87">
        <f t="shared" ref="AJ45" si="67">SUM(AJ46:AJ47)</f>
        <v>69.037710954813264</v>
      </c>
      <c r="AK45" s="87">
        <f t="shared" ref="AK45" si="68">SUM(AK46:AK47)</f>
        <v>68.769224183742935</v>
      </c>
      <c r="AL45" s="87">
        <f t="shared" ref="AL45" si="69">SUM(AL46:AL47)</f>
        <v>68.491765364420559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12.433818017057384</v>
      </c>
      <c r="N46" s="11">
        <v>12.343828130043537</v>
      </c>
      <c r="O46" s="11">
        <v>12.29974698841867</v>
      </c>
      <c r="P46" s="11">
        <v>12.474171847323911</v>
      </c>
      <c r="Q46" s="11">
        <v>13.083288737003594</v>
      </c>
      <c r="R46" s="11">
        <v>13.250448991049701</v>
      </c>
      <c r="S46" s="11">
        <v>13.790550847876428</v>
      </c>
      <c r="T46" s="11">
        <v>11.858026416438399</v>
      </c>
      <c r="U46" s="11">
        <v>12.482876408683255</v>
      </c>
      <c r="V46" s="11">
        <v>12.518043468824244</v>
      </c>
      <c r="W46" s="11">
        <v>10.521661089325116</v>
      </c>
      <c r="X46" s="11">
        <v>8.950664773497401</v>
      </c>
      <c r="Y46" s="11">
        <v>8.9023669378179928</v>
      </c>
      <c r="Z46" s="11">
        <v>8.8438811395375208</v>
      </c>
      <c r="AA46" s="11">
        <v>8.7953605093520899</v>
      </c>
      <c r="AB46" s="11">
        <v>8.7379083909976174</v>
      </c>
      <c r="AC46" s="11">
        <v>8.6792299861755655</v>
      </c>
      <c r="AD46" s="11">
        <v>8.6185064694462703</v>
      </c>
      <c r="AE46" s="11">
        <v>8.5608569519673097</v>
      </c>
      <c r="AF46" s="11">
        <v>8.5006416939051981</v>
      </c>
      <c r="AG46" s="11">
        <v>8.4443503340538975</v>
      </c>
      <c r="AH46" s="11">
        <v>8.3930587532227197</v>
      </c>
      <c r="AI46" s="11">
        <v>8.3455106669003829</v>
      </c>
      <c r="AJ46" s="11">
        <v>8.2986629053380518</v>
      </c>
      <c r="AK46" s="11">
        <v>8.2499723033051655</v>
      </c>
      <c r="AL46" s="11">
        <v>8.202468787624202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68.120665107913908</v>
      </c>
      <c r="N47" s="11">
        <v>66.407656928652059</v>
      </c>
      <c r="O47" s="11">
        <v>63.954732309787786</v>
      </c>
      <c r="P47" s="11">
        <v>65.562753478569206</v>
      </c>
      <c r="Q47" s="11">
        <v>69.036956658323504</v>
      </c>
      <c r="R47" s="11">
        <v>67.927816208634354</v>
      </c>
      <c r="S47" s="11">
        <v>70.171134321736929</v>
      </c>
      <c r="T47" s="11">
        <v>64.997575678379775</v>
      </c>
      <c r="U47" s="11">
        <v>65.237453151308017</v>
      </c>
      <c r="V47" s="11">
        <v>68.032360397758609</v>
      </c>
      <c r="W47" s="11">
        <v>60.703682933435729</v>
      </c>
      <c r="X47" s="11">
        <v>62.985443680573738</v>
      </c>
      <c r="Y47" s="11">
        <v>62.81484094488102</v>
      </c>
      <c r="Z47" s="11">
        <v>62.758470849459457</v>
      </c>
      <c r="AA47" s="11">
        <v>62.794967059896173</v>
      </c>
      <c r="AB47" s="11">
        <v>62.65868243200206</v>
      </c>
      <c r="AC47" s="11">
        <v>62.466782893249167</v>
      </c>
      <c r="AD47" s="11">
        <v>62.276227483442561</v>
      </c>
      <c r="AE47" s="11">
        <v>62.03660181290185</v>
      </c>
      <c r="AF47" s="11">
        <v>61.792958472751643</v>
      </c>
      <c r="AG47" s="11">
        <v>61.546784922615593</v>
      </c>
      <c r="AH47" s="11">
        <v>61.283539346073304</v>
      </c>
      <c r="AI47" s="11">
        <v>60.995592309441207</v>
      </c>
      <c r="AJ47" s="11">
        <v>60.739048049475215</v>
      </c>
      <c r="AK47" s="11">
        <v>60.519251880437764</v>
      </c>
      <c r="AL47" s="11">
        <v>60.289296576796353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696.21699999999976</v>
      </c>
      <c r="N49" s="87">
        <f t="shared" si="70"/>
        <v>702.51900000000012</v>
      </c>
      <c r="O49" s="87">
        <f t="shared" si="70"/>
        <v>693.03800000000012</v>
      </c>
      <c r="P49" s="87">
        <f t="shared" si="70"/>
        <v>691.9910000000001</v>
      </c>
      <c r="Q49" s="87">
        <f t="shared" si="70"/>
        <v>718.76000000000045</v>
      </c>
      <c r="R49" s="87">
        <f t="shared" si="70"/>
        <v>707.00700000000029</v>
      </c>
      <c r="S49" s="87">
        <f t="shared" si="70"/>
        <v>721.24499999999978</v>
      </c>
      <c r="T49" s="87">
        <f t="shared" si="70"/>
        <v>710.80100000000039</v>
      </c>
      <c r="U49" s="87">
        <f t="shared" si="70"/>
        <v>712.37299999999937</v>
      </c>
      <c r="V49" s="87">
        <f t="shared" si="70"/>
        <v>738.29900000000021</v>
      </c>
      <c r="W49" s="87">
        <f t="shared" si="70"/>
        <v>722.01099999999974</v>
      </c>
      <c r="X49" s="87">
        <f t="shared" si="70"/>
        <v>725.02699999999982</v>
      </c>
      <c r="Y49" s="87">
        <f t="shared" si="70"/>
        <v>728.20700000000022</v>
      </c>
      <c r="Z49" s="87">
        <f t="shared" si="70"/>
        <v>732.2030000000002</v>
      </c>
      <c r="AA49" s="87">
        <f t="shared" si="70"/>
        <v>737.23500000000035</v>
      </c>
      <c r="AB49" s="87">
        <f t="shared" si="70"/>
        <v>741.00699999999995</v>
      </c>
      <c r="AC49" s="87">
        <f t="shared" si="70"/>
        <v>744.30800000000045</v>
      </c>
      <c r="AD49" s="87">
        <f t="shared" si="70"/>
        <v>747.27599999999984</v>
      </c>
      <c r="AE49" s="87">
        <f t="shared" ref="AE49:AL49" si="71">SUM(AE5,AE9,AE15,AE22,AE26,AE32,AE37,AE41,AE45)</f>
        <v>750.25800000000038</v>
      </c>
      <c r="AF49" s="87">
        <f t="shared" si="71"/>
        <v>753.22499999999991</v>
      </c>
      <c r="AG49" s="87">
        <f t="shared" si="71"/>
        <v>756.46600000000001</v>
      </c>
      <c r="AH49" s="87">
        <f t="shared" si="71"/>
        <v>759.65900000000011</v>
      </c>
      <c r="AI49" s="87">
        <f t="shared" si="71"/>
        <v>762.86599999999976</v>
      </c>
      <c r="AJ49" s="87">
        <f t="shared" si="71"/>
        <v>766.14200000000028</v>
      </c>
      <c r="AK49" s="87">
        <f t="shared" si="71"/>
        <v>769.4250000000003</v>
      </c>
      <c r="AL49" s="87">
        <f t="shared" si="71"/>
        <v>772.74899999999968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7.2382310694139015E-2</v>
      </c>
      <c r="N52" s="337">
        <f t="shared" si="73"/>
        <v>8.0103554861766471E-2</v>
      </c>
      <c r="O52" s="337">
        <f t="shared" si="73"/>
        <v>8.1246205489106563E-2</v>
      </c>
      <c r="P52" s="337">
        <f t="shared" si="73"/>
        <v>8.1814763413623065E-2</v>
      </c>
      <c r="Q52" s="337">
        <f t="shared" si="73"/>
        <v>7.8372046584396796E-2</v>
      </c>
      <c r="R52" s="337">
        <f t="shared" si="73"/>
        <v>8.2150888762823476E-2</v>
      </c>
      <c r="S52" s="337">
        <f t="shared" si="73"/>
        <v>8.1696783972720038E-2</v>
      </c>
      <c r="T52" s="337">
        <f t="shared" si="73"/>
        <v>8.4558615029058815E-2</v>
      </c>
      <c r="U52" s="337">
        <f t="shared" si="73"/>
        <v>8.5802364970099965E-2</v>
      </c>
      <c r="V52" s="337">
        <f t="shared" si="73"/>
        <v>8.7463663922788065E-2</v>
      </c>
      <c r="W52" s="337">
        <f t="shared" si="73"/>
        <v>9.235765237510353E-2</v>
      </c>
      <c r="X52" s="337">
        <f t="shared" si="73"/>
        <v>8.9854913089902733E-2</v>
      </c>
      <c r="Y52" s="337">
        <f t="shared" si="73"/>
        <v>9.0364786834479904E-2</v>
      </c>
      <c r="Z52" s="337">
        <f t="shared" si="73"/>
        <v>9.0987217340980586E-2</v>
      </c>
      <c r="AA52" s="337">
        <f t="shared" si="73"/>
        <v>9.1613094361089789E-2</v>
      </c>
      <c r="AB52" s="337">
        <f t="shared" si="73"/>
        <v>9.2222067567564792E-2</v>
      </c>
      <c r="AC52" s="337">
        <f t="shared" si="73"/>
        <v>9.2878790537744324E-2</v>
      </c>
      <c r="AD52" s="337">
        <f t="shared" si="73"/>
        <v>9.3564930841898861E-2</v>
      </c>
      <c r="AE52" s="337">
        <f t="shared" ref="AE52:AL52" si="74">AE5/AE$49</f>
        <v>9.4270164995821054E-2</v>
      </c>
      <c r="AF52" s="337">
        <f t="shared" si="74"/>
        <v>9.4985927377870746E-2</v>
      </c>
      <c r="AG52" s="337">
        <f t="shared" si="74"/>
        <v>9.5712813796414054E-2</v>
      </c>
      <c r="AH52" s="337">
        <f t="shared" si="74"/>
        <v>9.6421533651789362E-2</v>
      </c>
      <c r="AI52" s="337">
        <f t="shared" si="74"/>
        <v>9.7130379455203725E-2</v>
      </c>
      <c r="AJ52" s="337">
        <f t="shared" si="74"/>
        <v>9.7899396271178621E-2</v>
      </c>
      <c r="AK52" s="337">
        <f t="shared" si="74"/>
        <v>9.8700450000529863E-2</v>
      </c>
      <c r="AL52" s="337">
        <f t="shared" si="74"/>
        <v>9.9511962367917664E-2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4.7479701657316326E-2</v>
      </c>
      <c r="N53" s="336">
        <f t="shared" si="75"/>
        <v>5.2536041487970156E-2</v>
      </c>
      <c r="O53" s="336">
        <f t="shared" si="75"/>
        <v>5.2399234286496642E-2</v>
      </c>
      <c r="P53" s="336">
        <f t="shared" si="75"/>
        <v>5.3584772675136123E-2</v>
      </c>
      <c r="Q53" s="336">
        <f t="shared" si="75"/>
        <v>4.9875360608214091E-2</v>
      </c>
      <c r="R53" s="336">
        <f t="shared" si="75"/>
        <v>5.3433009557582636E-2</v>
      </c>
      <c r="S53" s="336">
        <f t="shared" si="75"/>
        <v>5.5190067533321209E-2</v>
      </c>
      <c r="T53" s="336">
        <f t="shared" si="75"/>
        <v>5.6590350223810482E-2</v>
      </c>
      <c r="U53" s="336">
        <f t="shared" si="75"/>
        <v>5.8351408677003329E-2</v>
      </c>
      <c r="V53" s="336">
        <f t="shared" si="75"/>
        <v>5.9630881372162298E-2</v>
      </c>
      <c r="W53" s="336">
        <f t="shared" si="75"/>
        <v>6.2334422425731749E-2</v>
      </c>
      <c r="X53" s="336">
        <f t="shared" si="75"/>
        <v>5.5474619215375463E-2</v>
      </c>
      <c r="Y53" s="336">
        <f t="shared" si="75"/>
        <v>5.5675005185111079E-2</v>
      </c>
      <c r="Z53" s="336">
        <f t="shared" si="75"/>
        <v>5.5907769759653121E-2</v>
      </c>
      <c r="AA53" s="336">
        <f t="shared" si="75"/>
        <v>5.6149503515197825E-2</v>
      </c>
      <c r="AB53" s="336">
        <f t="shared" si="75"/>
        <v>5.6397458783558611E-2</v>
      </c>
      <c r="AC53" s="336">
        <f t="shared" si="75"/>
        <v>5.6678819839307573E-2</v>
      </c>
      <c r="AD53" s="336">
        <f t="shared" si="75"/>
        <v>5.6957981415868719E-2</v>
      </c>
      <c r="AE53" s="336">
        <f t="shared" ref="AE53:AL53" si="76">AE6/AE$49</f>
        <v>5.72530569903172E-2</v>
      </c>
      <c r="AF53" s="336">
        <f t="shared" si="76"/>
        <v>5.7555523787077428E-2</v>
      </c>
      <c r="AG53" s="336">
        <f t="shared" si="76"/>
        <v>5.7861831034251278E-2</v>
      </c>
      <c r="AH53" s="336">
        <f t="shared" si="76"/>
        <v>5.8163403992788021E-2</v>
      </c>
      <c r="AI53" s="336">
        <f t="shared" si="76"/>
        <v>5.8471312023588712E-2</v>
      </c>
      <c r="AJ53" s="336">
        <f t="shared" si="76"/>
        <v>5.8800712353896292E-2</v>
      </c>
      <c r="AK53" s="336">
        <f t="shared" si="76"/>
        <v>5.9118226661034272E-2</v>
      </c>
      <c r="AL53" s="336">
        <f t="shared" si="76"/>
        <v>5.9432956510049852E-2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2.4902609036822697E-2</v>
      </c>
      <c r="N54" s="336">
        <f t="shared" si="77"/>
        <v>2.7567513373796308E-2</v>
      </c>
      <c r="O54" s="336">
        <f t="shared" si="77"/>
        <v>2.8846971202609928E-2</v>
      </c>
      <c r="P54" s="336">
        <f t="shared" si="77"/>
        <v>2.8229990738486945E-2</v>
      </c>
      <c r="Q54" s="336">
        <f t="shared" si="77"/>
        <v>2.8496685976182712E-2</v>
      </c>
      <c r="R54" s="336">
        <f t="shared" si="77"/>
        <v>2.8717879205240833E-2</v>
      </c>
      <c r="S54" s="336">
        <f t="shared" si="77"/>
        <v>2.6506716439398822E-2</v>
      </c>
      <c r="T54" s="336">
        <f t="shared" si="77"/>
        <v>2.7968264805248333E-2</v>
      </c>
      <c r="U54" s="336">
        <f t="shared" si="77"/>
        <v>2.7450956293096639E-2</v>
      </c>
      <c r="V54" s="336">
        <f t="shared" si="77"/>
        <v>2.7832782550625768E-2</v>
      </c>
      <c r="W54" s="336">
        <f t="shared" si="77"/>
        <v>3.0023229949371785E-2</v>
      </c>
      <c r="X54" s="336">
        <f t="shared" si="77"/>
        <v>3.4380293874527276E-2</v>
      </c>
      <c r="Y54" s="336">
        <f t="shared" si="77"/>
        <v>3.4689781649368819E-2</v>
      </c>
      <c r="Z54" s="336">
        <f t="shared" si="77"/>
        <v>3.5079447581327472E-2</v>
      </c>
      <c r="AA54" s="336">
        <f t="shared" si="77"/>
        <v>3.5463590845891964E-2</v>
      </c>
      <c r="AB54" s="336">
        <f t="shared" si="77"/>
        <v>3.582460878400618E-2</v>
      </c>
      <c r="AC54" s="336">
        <f t="shared" si="77"/>
        <v>3.6199970698436744E-2</v>
      </c>
      <c r="AD54" s="336">
        <f t="shared" si="77"/>
        <v>3.6606949426030141E-2</v>
      </c>
      <c r="AE54" s="336">
        <f t="shared" ref="AE54:AL54" si="78">AE7/AE$49</f>
        <v>3.7017108005503861E-2</v>
      </c>
      <c r="AF54" s="336">
        <f t="shared" si="78"/>
        <v>3.7430403590793311E-2</v>
      </c>
      <c r="AG54" s="336">
        <f t="shared" si="78"/>
        <v>3.7850982762162783E-2</v>
      </c>
      <c r="AH54" s="336">
        <f t="shared" si="78"/>
        <v>3.8258129659001348E-2</v>
      </c>
      <c r="AI54" s="336">
        <f t="shared" si="78"/>
        <v>3.8659067431614999E-2</v>
      </c>
      <c r="AJ54" s="336">
        <f t="shared" si="78"/>
        <v>3.9098683917282322E-2</v>
      </c>
      <c r="AK54" s="336">
        <f t="shared" si="78"/>
        <v>3.9582223339495591E-2</v>
      </c>
      <c r="AL54" s="336">
        <f t="shared" si="78"/>
        <v>4.0079005857867805E-2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0.18974656740266835</v>
      </c>
      <c r="N56" s="337">
        <f t="shared" si="79"/>
        <v>0.18802596970980323</v>
      </c>
      <c r="O56" s="337">
        <f t="shared" si="79"/>
        <v>0.18370786659325672</v>
      </c>
      <c r="P56" s="337">
        <f t="shared" si="79"/>
        <v>0.18800510307377444</v>
      </c>
      <c r="Q56" s="337">
        <f t="shared" si="79"/>
        <v>0.18796684034340003</v>
      </c>
      <c r="R56" s="337">
        <f t="shared" si="79"/>
        <v>0.18869333788229167</v>
      </c>
      <c r="S56" s="337">
        <f t="shared" si="79"/>
        <v>0.19296426675594305</v>
      </c>
      <c r="T56" s="337">
        <f t="shared" si="79"/>
        <v>0.19139426237409843</v>
      </c>
      <c r="U56" s="337">
        <f t="shared" si="79"/>
        <v>0.19475479576794633</v>
      </c>
      <c r="V56" s="337">
        <f t="shared" si="79"/>
        <v>0.19801992965775622</v>
      </c>
      <c r="W56" s="337">
        <f t="shared" si="79"/>
        <v>0.21252157990442888</v>
      </c>
      <c r="X56" s="337">
        <f t="shared" si="79"/>
        <v>0.2176723836491023</v>
      </c>
      <c r="Y56" s="337">
        <f t="shared" si="79"/>
        <v>0.21963405333045813</v>
      </c>
      <c r="Z56" s="337">
        <f t="shared" si="79"/>
        <v>0.22144451914005475</v>
      </c>
      <c r="AA56" s="337">
        <f t="shared" si="79"/>
        <v>0.22315732617934056</v>
      </c>
      <c r="AB56" s="337">
        <f t="shared" si="79"/>
        <v>0.22478385502918066</v>
      </c>
      <c r="AC56" s="337">
        <f t="shared" si="79"/>
        <v>0.22641864936233566</v>
      </c>
      <c r="AD56" s="337">
        <f t="shared" si="79"/>
        <v>0.22814966757306249</v>
      </c>
      <c r="AE56" s="337">
        <f t="shared" ref="AE56:AL56" si="80">AE9/AE$49</f>
        <v>0.2299609164792884</v>
      </c>
      <c r="AF56" s="337">
        <f t="shared" si="80"/>
        <v>0.23176586274685018</v>
      </c>
      <c r="AG56" s="337">
        <f t="shared" si="80"/>
        <v>0.23357802510662651</v>
      </c>
      <c r="AH56" s="337">
        <f t="shared" si="80"/>
        <v>0.23538893236367092</v>
      </c>
      <c r="AI56" s="337">
        <f t="shared" si="80"/>
        <v>0.23717881355482739</v>
      </c>
      <c r="AJ56" s="337">
        <f t="shared" si="80"/>
        <v>0.23898441183937932</v>
      </c>
      <c r="AK56" s="337">
        <f t="shared" si="80"/>
        <v>0.24074109232158061</v>
      </c>
      <c r="AL56" s="337">
        <f t="shared" si="80"/>
        <v>0.24265146497227735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4.7374755206015307E-2</v>
      </c>
      <c r="N57" s="336">
        <f t="shared" si="81"/>
        <v>4.6479652913138228E-2</v>
      </c>
      <c r="O57" s="336">
        <f t="shared" si="81"/>
        <v>4.6113550874389765E-2</v>
      </c>
      <c r="P57" s="336">
        <f t="shared" si="81"/>
        <v>4.6639093437638716E-2</v>
      </c>
      <c r="Q57" s="336">
        <f t="shared" si="81"/>
        <v>4.7926466144378919E-2</v>
      </c>
      <c r="R57" s="336">
        <f t="shared" si="81"/>
        <v>4.9555176524596005E-2</v>
      </c>
      <c r="S57" s="336">
        <f t="shared" si="81"/>
        <v>5.0093333988044976E-2</v>
      </c>
      <c r="T57" s="336">
        <f t="shared" si="81"/>
        <v>4.9181747898432229E-2</v>
      </c>
      <c r="U57" s="336">
        <f t="shared" si="81"/>
        <v>5.18222768472099E-2</v>
      </c>
      <c r="V57" s="336">
        <f t="shared" si="81"/>
        <v>5.2413413140344298E-2</v>
      </c>
      <c r="W57" s="336">
        <f t="shared" si="81"/>
        <v>5.5240242978311885E-2</v>
      </c>
      <c r="X57" s="336">
        <f t="shared" si="81"/>
        <v>5.5120463611708019E-2</v>
      </c>
      <c r="Y57" s="336">
        <f t="shared" si="81"/>
        <v>5.5393154523195591E-2</v>
      </c>
      <c r="Z57" s="336">
        <f t="shared" si="81"/>
        <v>5.5674071438814435E-2</v>
      </c>
      <c r="AA57" s="336">
        <f t="shared" si="81"/>
        <v>5.5930480157908802E-2</v>
      </c>
      <c r="AB57" s="336">
        <f t="shared" si="81"/>
        <v>5.6181232326686877E-2</v>
      </c>
      <c r="AC57" s="336">
        <f t="shared" si="81"/>
        <v>5.6472375621858965E-2</v>
      </c>
      <c r="AD57" s="336">
        <f t="shared" si="81"/>
        <v>5.6783753200385277E-2</v>
      </c>
      <c r="AE57" s="336">
        <f t="shared" ref="AE57:AL57" si="82">AE10/AE$49</f>
        <v>5.7105492660745591E-2</v>
      </c>
      <c r="AF57" s="336">
        <f t="shared" si="82"/>
        <v>5.7435167528990583E-2</v>
      </c>
      <c r="AG57" s="336">
        <f t="shared" si="82"/>
        <v>5.7760482087512374E-2</v>
      </c>
      <c r="AH57" s="336">
        <f t="shared" si="82"/>
        <v>5.8081813205076785E-2</v>
      </c>
      <c r="AI57" s="336">
        <f t="shared" si="82"/>
        <v>5.8397338131468655E-2</v>
      </c>
      <c r="AJ57" s="336">
        <f t="shared" si="82"/>
        <v>5.8722415171296949E-2</v>
      </c>
      <c r="AK57" s="336">
        <f t="shared" si="82"/>
        <v>5.9038522917069701E-2</v>
      </c>
      <c r="AL57" s="336">
        <f t="shared" si="82"/>
        <v>5.9387267248053724E-2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Lancashire</v>
      </c>
      <c r="L58" s="232" t="str">
        <f>'Occ T3'!A13</f>
        <v>22 Health professionals</v>
      </c>
      <c r="M58" s="336">
        <f t="shared" ref="M58:AD58" si="83">M11/M$49</f>
        <v>4.1400035126277906E-2</v>
      </c>
      <c r="N58" s="336">
        <f t="shared" si="83"/>
        <v>4.4466921767297579E-2</v>
      </c>
      <c r="O58" s="336">
        <f t="shared" si="83"/>
        <v>4.3009382518846957E-2</v>
      </c>
      <c r="P58" s="336">
        <f t="shared" si="83"/>
        <v>4.2910458785441051E-2</v>
      </c>
      <c r="Q58" s="336">
        <f t="shared" si="83"/>
        <v>4.2692097988591159E-2</v>
      </c>
      <c r="R58" s="336">
        <f t="shared" si="83"/>
        <v>4.3803399132000771E-2</v>
      </c>
      <c r="S58" s="336">
        <f t="shared" si="83"/>
        <v>4.3091502473109229E-2</v>
      </c>
      <c r="T58" s="336">
        <f t="shared" si="83"/>
        <v>4.5496008340838348E-2</v>
      </c>
      <c r="U58" s="336">
        <f t="shared" si="83"/>
        <v>4.5314410337574849E-2</v>
      </c>
      <c r="V58" s="336">
        <f t="shared" si="83"/>
        <v>4.6742861415512697E-2</v>
      </c>
      <c r="W58" s="336">
        <f t="shared" si="83"/>
        <v>4.8443286244801397E-2</v>
      </c>
      <c r="X58" s="336">
        <f t="shared" si="83"/>
        <v>4.9992859327188145E-2</v>
      </c>
      <c r="Y58" s="336">
        <f t="shared" si="83"/>
        <v>5.0435264801717304E-2</v>
      </c>
      <c r="Z58" s="336">
        <f t="shared" si="83"/>
        <v>5.0871088064324603E-2</v>
      </c>
      <c r="AA58" s="336">
        <f t="shared" si="83"/>
        <v>5.1282376537621001E-2</v>
      </c>
      <c r="AB58" s="336">
        <f t="shared" si="83"/>
        <v>5.1659414938092368E-2</v>
      </c>
      <c r="AC58" s="336">
        <f t="shared" si="83"/>
        <v>5.2040341929798464E-2</v>
      </c>
      <c r="AD58" s="336">
        <f t="shared" si="83"/>
        <v>5.2449569715368342E-2</v>
      </c>
      <c r="AE58" s="336">
        <f t="shared" ref="AE58:AL58" si="84">AE11/AE$49</f>
        <v>5.290739122185275E-2</v>
      </c>
      <c r="AF58" s="336">
        <f t="shared" si="84"/>
        <v>5.3338263789185332E-2</v>
      </c>
      <c r="AG58" s="336">
        <f t="shared" si="84"/>
        <v>5.376900050304062E-2</v>
      </c>
      <c r="AH58" s="336">
        <f t="shared" si="84"/>
        <v>5.4187914750534256E-2</v>
      </c>
      <c r="AI58" s="336">
        <f t="shared" si="84"/>
        <v>5.459929773159182E-2</v>
      </c>
      <c r="AJ58" s="336">
        <f t="shared" si="84"/>
        <v>5.5008888685194185E-2</v>
      </c>
      <c r="AK58" s="336">
        <f t="shared" si="84"/>
        <v>5.5427013207876574E-2</v>
      </c>
      <c r="AL58" s="336">
        <f t="shared" si="84"/>
        <v>5.5921241916578136E-2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5.2461552429974335E-2</v>
      </c>
      <c r="N59" s="336">
        <f t="shared" si="85"/>
        <v>5.1780458417182089E-2</v>
      </c>
      <c r="O59" s="336">
        <f t="shared" si="85"/>
        <v>5.1153994037122015E-2</v>
      </c>
      <c r="P59" s="336">
        <f t="shared" si="85"/>
        <v>5.2139873750023026E-2</v>
      </c>
      <c r="Q59" s="336">
        <f t="shared" si="85"/>
        <v>5.2385632606426757E-2</v>
      </c>
      <c r="R59" s="336">
        <f t="shared" si="85"/>
        <v>5.1347629552877694E-2</v>
      </c>
      <c r="S59" s="336">
        <f t="shared" si="85"/>
        <v>5.2928948118163496E-2</v>
      </c>
      <c r="T59" s="336">
        <f t="shared" si="85"/>
        <v>5.0813874511568692E-2</v>
      </c>
      <c r="U59" s="336">
        <f t="shared" si="85"/>
        <v>5.0656264277049688E-2</v>
      </c>
      <c r="V59" s="336">
        <f t="shared" si="85"/>
        <v>5.0655014928522708E-2</v>
      </c>
      <c r="W59" s="336">
        <f t="shared" si="85"/>
        <v>5.4893973963478823E-2</v>
      </c>
      <c r="X59" s="336">
        <f t="shared" si="85"/>
        <v>5.5633631574235634E-2</v>
      </c>
      <c r="Y59" s="336">
        <f t="shared" si="85"/>
        <v>5.6546966511197207E-2</v>
      </c>
      <c r="Z59" s="336">
        <f t="shared" si="85"/>
        <v>5.7201210776467407E-2</v>
      </c>
      <c r="AA59" s="336">
        <f t="shared" si="85"/>
        <v>5.7792556239438353E-2</v>
      </c>
      <c r="AB59" s="336">
        <f t="shared" si="85"/>
        <v>5.832764762378799E-2</v>
      </c>
      <c r="AC59" s="336">
        <f t="shared" si="85"/>
        <v>5.8802044157604955E-2</v>
      </c>
      <c r="AD59" s="336">
        <f t="shared" si="85"/>
        <v>5.9303755999580238E-2</v>
      </c>
      <c r="AE59" s="336">
        <f t="shared" ref="AE59:AL59" si="86">AE12/AE$49</f>
        <v>5.982069385614782E-2</v>
      </c>
      <c r="AF59" s="336">
        <f t="shared" si="86"/>
        <v>6.0335380137777811E-2</v>
      </c>
      <c r="AG59" s="336">
        <f t="shared" si="86"/>
        <v>6.0875281214277994E-2</v>
      </c>
      <c r="AH59" s="336">
        <f t="shared" si="86"/>
        <v>6.141882805906574E-2</v>
      </c>
      <c r="AI59" s="336">
        <f t="shared" si="86"/>
        <v>6.1962331448802394E-2</v>
      </c>
      <c r="AJ59" s="336">
        <f t="shared" si="86"/>
        <v>6.2504829472313936E-2</v>
      </c>
      <c r="AK59" s="336">
        <f t="shared" si="86"/>
        <v>6.3014277091795953E-2</v>
      </c>
      <c r="AL59" s="336">
        <f t="shared" si="86"/>
        <v>6.3557797905866645E-2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4.8510224640400813E-2</v>
      </c>
      <c r="N60" s="336">
        <f t="shared" si="87"/>
        <v>4.5298936612185314E-2</v>
      </c>
      <c r="O60" s="336">
        <f t="shared" si="87"/>
        <v>4.3430939162897989E-2</v>
      </c>
      <c r="P60" s="336">
        <f t="shared" si="87"/>
        <v>4.6315677100671637E-2</v>
      </c>
      <c r="Q60" s="336">
        <f t="shared" si="87"/>
        <v>4.496264360400317E-2</v>
      </c>
      <c r="R60" s="336">
        <f t="shared" si="87"/>
        <v>4.3987132672817203E-2</v>
      </c>
      <c r="S60" s="336">
        <f t="shared" si="87"/>
        <v>4.6850482176625338E-2</v>
      </c>
      <c r="T60" s="336">
        <f t="shared" si="87"/>
        <v>4.5902631623259166E-2</v>
      </c>
      <c r="U60" s="336">
        <f t="shared" si="87"/>
        <v>4.6961844306111895E-2</v>
      </c>
      <c r="V60" s="336">
        <f t="shared" si="87"/>
        <v>4.8208640173376512E-2</v>
      </c>
      <c r="W60" s="336">
        <f t="shared" si="87"/>
        <v>5.3944076717836784E-2</v>
      </c>
      <c r="X60" s="336">
        <f t="shared" si="87"/>
        <v>5.6925429135970519E-2</v>
      </c>
      <c r="Y60" s="336">
        <f t="shared" si="87"/>
        <v>5.7258667494347999E-2</v>
      </c>
      <c r="Z60" s="336">
        <f t="shared" si="87"/>
        <v>5.7698148860448328E-2</v>
      </c>
      <c r="AA60" s="336">
        <f t="shared" si="87"/>
        <v>5.8151913244372397E-2</v>
      </c>
      <c r="AB60" s="336">
        <f t="shared" si="87"/>
        <v>5.8615560140613449E-2</v>
      </c>
      <c r="AC60" s="336">
        <f t="shared" si="87"/>
        <v>5.9103887653073305E-2</v>
      </c>
      <c r="AD60" s="336">
        <f t="shared" si="87"/>
        <v>5.9612588657728637E-2</v>
      </c>
      <c r="AE60" s="336">
        <f t="shared" ref="AE60:AL60" si="88">AE13/AE$49</f>
        <v>6.0127338740542255E-2</v>
      </c>
      <c r="AF60" s="336">
        <f t="shared" si="88"/>
        <v>6.0657051290896415E-2</v>
      </c>
      <c r="AG60" s="336">
        <f t="shared" si="88"/>
        <v>6.1173261301795533E-2</v>
      </c>
      <c r="AH60" s="336">
        <f t="shared" si="88"/>
        <v>6.1700376348994106E-2</v>
      </c>
      <c r="AI60" s="336">
        <f t="shared" si="88"/>
        <v>6.2219846242964512E-2</v>
      </c>
      <c r="AJ60" s="336">
        <f t="shared" si="88"/>
        <v>6.2748278510574226E-2</v>
      </c>
      <c r="AK60" s="336">
        <f t="shared" si="88"/>
        <v>6.3261279104838378E-2</v>
      </c>
      <c r="AL60" s="336">
        <f t="shared" si="88"/>
        <v>6.3785157901778869E-2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0.10710633634244744</v>
      </c>
      <c r="N62" s="337">
        <f t="shared" si="89"/>
        <v>0.10890521950933889</v>
      </c>
      <c r="O62" s="337">
        <f t="shared" si="89"/>
        <v>0.10910878091520662</v>
      </c>
      <c r="P62" s="337">
        <f t="shared" si="89"/>
        <v>0.10990667867771159</v>
      </c>
      <c r="Q62" s="337">
        <f t="shared" si="89"/>
        <v>0.1073034593832365</v>
      </c>
      <c r="R62" s="337">
        <f t="shared" si="89"/>
        <v>0.10700640813609824</v>
      </c>
      <c r="S62" s="337">
        <f t="shared" si="89"/>
        <v>0.10939304903776609</v>
      </c>
      <c r="T62" s="337">
        <f t="shared" si="89"/>
        <v>0.11123510657123209</v>
      </c>
      <c r="U62" s="337">
        <f t="shared" si="89"/>
        <v>0.11298515759888347</v>
      </c>
      <c r="V62" s="337">
        <f t="shared" si="89"/>
        <v>0.11118731863694929</v>
      </c>
      <c r="W62" s="337">
        <f t="shared" si="89"/>
        <v>0.11741927608917498</v>
      </c>
      <c r="X62" s="337">
        <f t="shared" si="89"/>
        <v>0.10999888250433415</v>
      </c>
      <c r="Y62" s="337">
        <f t="shared" si="89"/>
        <v>0.11003611962271148</v>
      </c>
      <c r="Z62" s="337">
        <f t="shared" si="89"/>
        <v>0.11031328219114435</v>
      </c>
      <c r="AA62" s="337">
        <f t="shared" si="89"/>
        <v>0.11063370538730213</v>
      </c>
      <c r="AB62" s="337">
        <f t="shared" si="89"/>
        <v>0.11103361782094286</v>
      </c>
      <c r="AC62" s="337">
        <f t="shared" si="89"/>
        <v>0.11142650716808691</v>
      </c>
      <c r="AD62" s="337">
        <f t="shared" si="89"/>
        <v>0.11182679514602754</v>
      </c>
      <c r="AE62" s="337">
        <f t="shared" ref="AE62:AL62" si="90">AE15/AE$49</f>
        <v>0.1122008375856057</v>
      </c>
      <c r="AF62" s="337">
        <f t="shared" si="90"/>
        <v>0.11266742963003831</v>
      </c>
      <c r="AG62" s="337">
        <f t="shared" si="90"/>
        <v>0.11308224124303116</v>
      </c>
      <c r="AH62" s="337">
        <f t="shared" si="90"/>
        <v>0.11353153307074418</v>
      </c>
      <c r="AI62" s="337">
        <f t="shared" si="90"/>
        <v>0.11394598137385592</v>
      </c>
      <c r="AJ62" s="337">
        <f t="shared" si="90"/>
        <v>0.11442310208308408</v>
      </c>
      <c r="AK62" s="337">
        <f t="shared" si="90"/>
        <v>0.11483634657260249</v>
      </c>
      <c r="AL62" s="337">
        <f t="shared" si="90"/>
        <v>0.11535201904905165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1.8130655335260877E-2</v>
      </c>
      <c r="N63" s="336">
        <f t="shared" si="91"/>
        <v>1.8202126671922628E-2</v>
      </c>
      <c r="O63" s="336">
        <f t="shared" si="91"/>
        <v>1.841373148637699E-2</v>
      </c>
      <c r="P63" s="336">
        <f t="shared" si="91"/>
        <v>1.8953515209955075E-2</v>
      </c>
      <c r="Q63" s="336">
        <f t="shared" si="91"/>
        <v>1.7249962037084392E-2</v>
      </c>
      <c r="R63" s="336">
        <f t="shared" si="91"/>
        <v>1.7126655196451335E-2</v>
      </c>
      <c r="S63" s="336">
        <f t="shared" si="91"/>
        <v>1.7728846310180298E-2</v>
      </c>
      <c r="T63" s="336">
        <f t="shared" si="91"/>
        <v>1.9509723615435019E-2</v>
      </c>
      <c r="U63" s="336">
        <f t="shared" si="91"/>
        <v>1.9711841000981205E-2</v>
      </c>
      <c r="V63" s="336">
        <f t="shared" si="91"/>
        <v>1.8778441096111386E-2</v>
      </c>
      <c r="W63" s="336">
        <f t="shared" si="91"/>
        <v>2.0755456662222248E-2</v>
      </c>
      <c r="X63" s="336">
        <f t="shared" si="91"/>
        <v>1.7483799152417087E-2</v>
      </c>
      <c r="Y63" s="336">
        <f t="shared" si="91"/>
        <v>1.7506957617235787E-2</v>
      </c>
      <c r="Z63" s="336">
        <f t="shared" si="91"/>
        <v>1.7517531053169291E-2</v>
      </c>
      <c r="AA63" s="336">
        <f t="shared" si="91"/>
        <v>1.751440957606561E-2</v>
      </c>
      <c r="AB63" s="336">
        <f t="shared" si="91"/>
        <v>1.7516978519986313E-2</v>
      </c>
      <c r="AC63" s="336">
        <f t="shared" si="91"/>
        <v>1.7528976518279258E-2</v>
      </c>
      <c r="AD63" s="336">
        <f t="shared" si="91"/>
        <v>1.7530904488837179E-2</v>
      </c>
      <c r="AE63" s="336">
        <f t="shared" ref="AE63:AL63" si="92">AE16/AE$49</f>
        <v>1.7543642923333946E-2</v>
      </c>
      <c r="AF63" s="336">
        <f t="shared" si="92"/>
        <v>1.7577595053434834E-2</v>
      </c>
      <c r="AG63" s="336">
        <f t="shared" si="92"/>
        <v>1.7605903903043615E-2</v>
      </c>
      <c r="AH63" s="336">
        <f t="shared" si="92"/>
        <v>1.7632612415899605E-2</v>
      </c>
      <c r="AI63" s="336">
        <f t="shared" si="92"/>
        <v>1.7653272856452823E-2</v>
      </c>
      <c r="AJ63" s="336">
        <f t="shared" si="92"/>
        <v>1.7679710617515176E-2</v>
      </c>
      <c r="AK63" s="336">
        <f t="shared" si="92"/>
        <v>1.7706168213047321E-2</v>
      </c>
      <c r="AL63" s="336">
        <f t="shared" si="92"/>
        <v>1.7736350707944805E-2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1.5934652688300691E-2</v>
      </c>
      <c r="N64" s="336">
        <f t="shared" si="93"/>
        <v>2.0895512697572664E-2</v>
      </c>
      <c r="O64" s="336">
        <f t="shared" si="93"/>
        <v>1.9827741933638923E-2</v>
      </c>
      <c r="P64" s="336">
        <f t="shared" si="93"/>
        <v>1.9491275180416764E-2</v>
      </c>
      <c r="Q64" s="336">
        <f t="shared" si="93"/>
        <v>1.9195546034290936E-2</v>
      </c>
      <c r="R64" s="336">
        <f t="shared" si="93"/>
        <v>1.99621903279361E-2</v>
      </c>
      <c r="S64" s="336">
        <f t="shared" si="93"/>
        <v>1.9557957206456957E-2</v>
      </c>
      <c r="T64" s="336">
        <f t="shared" si="93"/>
        <v>1.9725616395002976E-2</v>
      </c>
      <c r="U64" s="336">
        <f t="shared" si="93"/>
        <v>2.1121460113021545E-2</v>
      </c>
      <c r="V64" s="336">
        <f t="shared" si="93"/>
        <v>2.0918280569376408E-2</v>
      </c>
      <c r="W64" s="336">
        <f t="shared" si="93"/>
        <v>2.2205773431128065E-2</v>
      </c>
      <c r="X64" s="336">
        <f t="shared" si="93"/>
        <v>2.1620636843107156E-2</v>
      </c>
      <c r="Y64" s="336">
        <f t="shared" si="93"/>
        <v>2.1866621866054658E-2</v>
      </c>
      <c r="Z64" s="336">
        <f t="shared" si="93"/>
        <v>2.2102289351425011E-2</v>
      </c>
      <c r="AA64" s="336">
        <f t="shared" si="93"/>
        <v>2.2330303764842196E-2</v>
      </c>
      <c r="AB64" s="336">
        <f t="shared" si="93"/>
        <v>2.2549668233590937E-2</v>
      </c>
      <c r="AC64" s="336">
        <f t="shared" si="93"/>
        <v>2.276431119460293E-2</v>
      </c>
      <c r="AD64" s="336">
        <f t="shared" si="93"/>
        <v>2.2989270457787411E-2</v>
      </c>
      <c r="AE64" s="336">
        <f t="shared" ref="AE64:AL64" si="94">AE17/AE$49</f>
        <v>2.3193581223806898E-2</v>
      </c>
      <c r="AF64" s="336">
        <f t="shared" si="94"/>
        <v>2.341879616971233E-2</v>
      </c>
      <c r="AG64" s="336">
        <f t="shared" si="94"/>
        <v>2.3634875048836806E-2</v>
      </c>
      <c r="AH64" s="336">
        <f t="shared" si="94"/>
        <v>2.3878748765427411E-2</v>
      </c>
      <c r="AI64" s="336">
        <f t="shared" si="94"/>
        <v>2.4103957781201418E-2</v>
      </c>
      <c r="AJ64" s="336">
        <f t="shared" si="94"/>
        <v>2.4305529748306166E-2</v>
      </c>
      <c r="AK64" s="336">
        <f t="shared" si="94"/>
        <v>2.4501140325369528E-2</v>
      </c>
      <c r="AL64" s="336">
        <f t="shared" si="94"/>
        <v>2.4680286978488505E-2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1.0608116054523921E-2</v>
      </c>
      <c r="N65" s="336">
        <f t="shared" si="95"/>
        <v>1.2076514476327283E-2</v>
      </c>
      <c r="O65" s="336">
        <f t="shared" si="95"/>
        <v>1.1631023990629943E-2</v>
      </c>
      <c r="P65" s="336">
        <f t="shared" si="95"/>
        <v>1.072643643783747E-2</v>
      </c>
      <c r="Q65" s="336">
        <f t="shared" si="95"/>
        <v>1.0059132082878269E-2</v>
      </c>
      <c r="R65" s="336">
        <f t="shared" si="95"/>
        <v>1.0193429568132815E-2</v>
      </c>
      <c r="S65" s="336">
        <f t="shared" si="95"/>
        <v>1.0819428398413086E-2</v>
      </c>
      <c r="T65" s="336">
        <f t="shared" si="95"/>
        <v>1.0033177906027039E-2</v>
      </c>
      <c r="U65" s="336">
        <f t="shared" si="95"/>
        <v>9.7572471238618671E-3</v>
      </c>
      <c r="V65" s="336">
        <f t="shared" si="95"/>
        <v>9.6833725077445365E-3</v>
      </c>
      <c r="W65" s="336">
        <f t="shared" si="95"/>
        <v>1.019267228514787E-2</v>
      </c>
      <c r="X65" s="336">
        <f t="shared" si="95"/>
        <v>1.1128462210220312E-2</v>
      </c>
      <c r="Y65" s="336">
        <f t="shared" si="95"/>
        <v>1.1102449198352932E-2</v>
      </c>
      <c r="Z65" s="336">
        <f t="shared" si="95"/>
        <v>1.1156593787734896E-2</v>
      </c>
      <c r="AA65" s="336">
        <f t="shared" si="95"/>
        <v>1.1199085229576116E-2</v>
      </c>
      <c r="AB65" s="336">
        <f t="shared" si="95"/>
        <v>1.1316285278481896E-2</v>
      </c>
      <c r="AC65" s="336">
        <f t="shared" si="95"/>
        <v>1.1417220902971773E-2</v>
      </c>
      <c r="AD65" s="336">
        <f t="shared" si="95"/>
        <v>1.1516682838170304E-2</v>
      </c>
      <c r="AE65" s="336">
        <f t="shared" ref="AE65:AL65" si="96">AE18/AE$49</f>
        <v>1.1589132343538278E-2</v>
      </c>
      <c r="AF65" s="336">
        <f t="shared" si="96"/>
        <v>1.1708041853255269E-2</v>
      </c>
      <c r="AG65" s="336">
        <f t="shared" si="96"/>
        <v>1.1789076111426022E-2</v>
      </c>
      <c r="AH65" s="336">
        <f t="shared" si="96"/>
        <v>1.1870474417716746E-2</v>
      </c>
      <c r="AI65" s="336">
        <f t="shared" si="96"/>
        <v>1.1944185571066529E-2</v>
      </c>
      <c r="AJ65" s="336">
        <f t="shared" si="96"/>
        <v>1.2063273048910897E-2</v>
      </c>
      <c r="AK65" s="336">
        <f t="shared" si="96"/>
        <v>1.2116350024489894E-2</v>
      </c>
      <c r="AL65" s="336">
        <f t="shared" si="96"/>
        <v>1.2227630815759317E-2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1.0953041563532676E-2</v>
      </c>
      <c r="N66" s="336">
        <f t="shared" si="97"/>
        <v>9.8452376224497113E-3</v>
      </c>
      <c r="O66" s="336">
        <f t="shared" si="97"/>
        <v>1.076126000290397E-2</v>
      </c>
      <c r="P66" s="336">
        <f t="shared" si="97"/>
        <v>1.1671112870060186E-2</v>
      </c>
      <c r="Q66" s="336">
        <f t="shared" si="97"/>
        <v>1.2027040506036419E-2</v>
      </c>
      <c r="R66" s="336">
        <f t="shared" si="97"/>
        <v>1.1018929846614929E-2</v>
      </c>
      <c r="S66" s="336">
        <f t="shared" si="97"/>
        <v>1.219478896909155E-2</v>
      </c>
      <c r="T66" s="336">
        <f t="shared" si="97"/>
        <v>1.2192990965884776E-2</v>
      </c>
      <c r="U66" s="336">
        <f t="shared" si="97"/>
        <v>1.312888503182501E-2</v>
      </c>
      <c r="V66" s="336">
        <f t="shared" si="97"/>
        <v>1.1857789849008383E-2</v>
      </c>
      <c r="W66" s="336">
        <f t="shared" si="97"/>
        <v>1.1723613608532218E-2</v>
      </c>
      <c r="X66" s="336">
        <f t="shared" si="97"/>
        <v>1.0814925579650367E-2</v>
      </c>
      <c r="Y66" s="336">
        <f t="shared" si="97"/>
        <v>1.0657792693739215E-2</v>
      </c>
      <c r="Z66" s="336">
        <f t="shared" si="97"/>
        <v>1.0645704815126588E-2</v>
      </c>
      <c r="AA66" s="336">
        <f t="shared" si="97"/>
        <v>1.0710383272670586E-2</v>
      </c>
      <c r="AB66" s="336">
        <f t="shared" si="97"/>
        <v>1.0786347352124172E-2</v>
      </c>
      <c r="AC66" s="336">
        <f t="shared" si="97"/>
        <v>1.0852242957030203E-2</v>
      </c>
      <c r="AD66" s="336">
        <f t="shared" si="97"/>
        <v>1.0920247933386664E-2</v>
      </c>
      <c r="AE66" s="336">
        <f t="shared" ref="AE66:AL66" si="98">AE19/AE$49</f>
        <v>1.0996565007143121E-2</v>
      </c>
      <c r="AF66" s="336">
        <f t="shared" si="98"/>
        <v>1.1077089316014289E-2</v>
      </c>
      <c r="AG66" s="336">
        <f t="shared" si="98"/>
        <v>1.1158655948470177E-2</v>
      </c>
      <c r="AH66" s="336">
        <f t="shared" si="98"/>
        <v>1.1242806839229073E-2</v>
      </c>
      <c r="AI66" s="336">
        <f t="shared" si="98"/>
        <v>1.131868017408204E-2</v>
      </c>
      <c r="AJ66" s="336">
        <f t="shared" si="98"/>
        <v>1.1412845583319771E-2</v>
      </c>
      <c r="AK66" s="336">
        <f t="shared" si="98"/>
        <v>1.1515353066897438E-2</v>
      </c>
      <c r="AL66" s="336">
        <f t="shared" si="98"/>
        <v>1.1659642088155892E-2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5.1479870700829281E-2</v>
      </c>
      <c r="N67" s="336">
        <f t="shared" si="99"/>
        <v>4.7885828041066593E-2</v>
      </c>
      <c r="O67" s="336">
        <f t="shared" si="99"/>
        <v>4.8475023501656792E-2</v>
      </c>
      <c r="P67" s="336">
        <f t="shared" si="99"/>
        <v>4.9064338979442082E-2</v>
      </c>
      <c r="Q67" s="336">
        <f t="shared" si="99"/>
        <v>4.8771778722946496E-2</v>
      </c>
      <c r="R67" s="336">
        <f t="shared" si="99"/>
        <v>4.8705203196963073E-2</v>
      </c>
      <c r="S67" s="336">
        <f t="shared" si="99"/>
        <v>4.9092028153624186E-2</v>
      </c>
      <c r="T67" s="336">
        <f t="shared" si="99"/>
        <v>4.9773597688882266E-2</v>
      </c>
      <c r="U67" s="336">
        <f t="shared" si="99"/>
        <v>4.9265724329193836E-2</v>
      </c>
      <c r="V67" s="336">
        <f t="shared" si="99"/>
        <v>4.9949434614708577E-2</v>
      </c>
      <c r="W67" s="336">
        <f t="shared" si="99"/>
        <v>5.2541760102144577E-2</v>
      </c>
      <c r="X67" s="336">
        <f t="shared" si="99"/>
        <v>4.8951058718939233E-2</v>
      </c>
      <c r="Y67" s="336">
        <f t="shared" si="99"/>
        <v>4.890229824732889E-2</v>
      </c>
      <c r="Z67" s="336">
        <f t="shared" si="99"/>
        <v>4.8891163183688545E-2</v>
      </c>
      <c r="AA67" s="336">
        <f t="shared" si="99"/>
        <v>4.8879523544147638E-2</v>
      </c>
      <c r="AB67" s="336">
        <f t="shared" si="99"/>
        <v>4.8864338436759545E-2</v>
      </c>
      <c r="AC67" s="336">
        <f t="shared" si="99"/>
        <v>4.8863755595202764E-2</v>
      </c>
      <c r="AD67" s="336">
        <f t="shared" si="99"/>
        <v>4.8869689427845989E-2</v>
      </c>
      <c r="AE67" s="336">
        <f t="shared" ref="AE67:AL67" si="100">AE20/AE$49</f>
        <v>4.8877916087783455E-2</v>
      </c>
      <c r="AF67" s="336">
        <f t="shared" si="100"/>
        <v>4.8885907237621595E-2</v>
      </c>
      <c r="AG67" s="336">
        <f t="shared" si="100"/>
        <v>4.8893730231254554E-2</v>
      </c>
      <c r="AH67" s="336">
        <f t="shared" si="100"/>
        <v>4.8906890632471355E-2</v>
      </c>
      <c r="AI67" s="336">
        <f t="shared" si="100"/>
        <v>4.8925884991053104E-2</v>
      </c>
      <c r="AJ67" s="336">
        <f t="shared" si="100"/>
        <v>4.8961743085032074E-2</v>
      </c>
      <c r="AK67" s="336">
        <f t="shared" si="100"/>
        <v>4.8997334942798301E-2</v>
      </c>
      <c r="AL67" s="336">
        <f t="shared" si="100"/>
        <v>4.9048108458703124E-2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0.12004590122944933</v>
      </c>
      <c r="N69" s="337">
        <f t="shared" si="101"/>
        <v>0.12056548774589415</v>
      </c>
      <c r="O69" s="337">
        <f t="shared" si="101"/>
        <v>0.12181198407908882</v>
      </c>
      <c r="P69" s="337">
        <f t="shared" si="101"/>
        <v>0.12083486475369505</v>
      </c>
      <c r="Q69" s="337">
        <f t="shared" si="101"/>
        <v>0.11977717710046847</v>
      </c>
      <c r="R69" s="337">
        <f t="shared" si="101"/>
        <v>0.11981692364649044</v>
      </c>
      <c r="S69" s="337">
        <f t="shared" si="101"/>
        <v>0.11504600563094945</v>
      </c>
      <c r="T69" s="337">
        <f t="shared" si="101"/>
        <v>0.11881986009591333</v>
      </c>
      <c r="U69" s="337">
        <f t="shared" si="101"/>
        <v>0.11368484827077885</v>
      </c>
      <c r="V69" s="337">
        <f t="shared" si="101"/>
        <v>0.11134233213564297</v>
      </c>
      <c r="W69" s="337">
        <f t="shared" si="101"/>
        <v>0.11677943863268814</v>
      </c>
      <c r="X69" s="337">
        <f t="shared" si="101"/>
        <v>0.1118815761065214</v>
      </c>
      <c r="Y69" s="337">
        <f t="shared" si="101"/>
        <v>0.11105599657807327</v>
      </c>
      <c r="Z69" s="337">
        <f t="shared" si="101"/>
        <v>0.11012107433693287</v>
      </c>
      <c r="AA69" s="337">
        <f t="shared" si="101"/>
        <v>0.10919073942206649</v>
      </c>
      <c r="AB69" s="337">
        <f t="shared" si="101"/>
        <v>0.10823441297751725</v>
      </c>
      <c r="AC69" s="337">
        <f t="shared" si="101"/>
        <v>0.10717113505121592</v>
      </c>
      <c r="AD69" s="337">
        <f t="shared" si="101"/>
        <v>0.10595535766021348</v>
      </c>
      <c r="AE69" s="337">
        <f t="shared" ref="AE69:AL69" si="102">AE22/AE$49</f>
        <v>0.10483732181389747</v>
      </c>
      <c r="AF69" s="337">
        <f t="shared" si="102"/>
        <v>0.10359530610011621</v>
      </c>
      <c r="AG69" s="337">
        <f t="shared" si="102"/>
        <v>0.10236312792896672</v>
      </c>
      <c r="AH69" s="337">
        <f t="shared" si="102"/>
        <v>0.10111848580290622</v>
      </c>
      <c r="AI69" s="337">
        <f t="shared" si="102"/>
        <v>9.995297400686684E-2</v>
      </c>
      <c r="AJ69" s="337">
        <f t="shared" si="102"/>
        <v>9.8698859650842574E-2</v>
      </c>
      <c r="AK69" s="337">
        <f t="shared" si="102"/>
        <v>9.7407199994115054E-2</v>
      </c>
      <c r="AL69" s="337">
        <f t="shared" si="102"/>
        <v>9.591266787899376E-2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9.3540285918242788E-2</v>
      </c>
      <c r="N70" s="336">
        <f t="shared" si="103"/>
        <v>9.608451529556146E-2</v>
      </c>
      <c r="O70" s="336">
        <f t="shared" si="103"/>
        <v>9.7957249688928202E-2</v>
      </c>
      <c r="P70" s="336">
        <f t="shared" si="103"/>
        <v>9.6043655970894842E-2</v>
      </c>
      <c r="Q70" s="336">
        <f t="shared" si="103"/>
        <v>9.5454592546279401E-2</v>
      </c>
      <c r="R70" s="336">
        <f t="shared" si="103"/>
        <v>9.7423861027340922E-2</v>
      </c>
      <c r="S70" s="336">
        <f t="shared" si="103"/>
        <v>9.4195063349936464E-2</v>
      </c>
      <c r="T70" s="336">
        <f t="shared" si="103"/>
        <v>9.6886294355520444E-2</v>
      </c>
      <c r="U70" s="336">
        <f t="shared" si="103"/>
        <v>9.2497661314919807E-2</v>
      </c>
      <c r="V70" s="336">
        <f t="shared" si="103"/>
        <v>9.1970341644454473E-2</v>
      </c>
      <c r="W70" s="336">
        <f t="shared" si="103"/>
        <v>9.7578250421058874E-2</v>
      </c>
      <c r="X70" s="336">
        <f t="shared" si="103"/>
        <v>9.0585077771936931E-2</v>
      </c>
      <c r="Y70" s="336">
        <f t="shared" si="103"/>
        <v>9.0067034950720895E-2</v>
      </c>
      <c r="Z70" s="336">
        <f t="shared" si="103"/>
        <v>8.9477259243527826E-2</v>
      </c>
      <c r="AA70" s="336">
        <f t="shared" si="103"/>
        <v>8.891558324525671E-2</v>
      </c>
      <c r="AB70" s="336">
        <f t="shared" si="103"/>
        <v>8.8372544196297212E-2</v>
      </c>
      <c r="AC70" s="336">
        <f t="shared" si="103"/>
        <v>8.7838023237823318E-2</v>
      </c>
      <c r="AD70" s="336">
        <f t="shared" si="103"/>
        <v>8.7278563163157241E-2</v>
      </c>
      <c r="AE70" s="336">
        <f t="shared" ref="AE70:AL70" si="104">AE23/AE$49</f>
        <v>8.6712061026806786E-2</v>
      </c>
      <c r="AF70" s="336">
        <f t="shared" si="104"/>
        <v>8.608342315205901E-2</v>
      </c>
      <c r="AG70" s="336">
        <f t="shared" si="104"/>
        <v>8.5447140899267596E-2</v>
      </c>
      <c r="AH70" s="336">
        <f t="shared" si="104"/>
        <v>8.4786788301988436E-2</v>
      </c>
      <c r="AI70" s="336">
        <f t="shared" si="104"/>
        <v>8.4109589744380972E-2</v>
      </c>
      <c r="AJ70" s="336">
        <f t="shared" si="104"/>
        <v>8.3408312030338175E-2</v>
      </c>
      <c r="AK70" s="336">
        <f t="shared" si="104"/>
        <v>8.2754028821601225E-2</v>
      </c>
      <c r="AL70" s="336">
        <f t="shared" si="104"/>
        <v>8.210849148068522E-2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2.6505615311206543E-2</v>
      </c>
      <c r="N71" s="336">
        <f t="shared" si="105"/>
        <v>2.4480972450332698E-2</v>
      </c>
      <c r="O71" s="336">
        <f t="shared" si="105"/>
        <v>2.3854734390160628E-2</v>
      </c>
      <c r="P71" s="336">
        <f t="shared" si="105"/>
        <v>2.4791208782800212E-2</v>
      </c>
      <c r="Q71" s="336">
        <f t="shared" si="105"/>
        <v>2.4322584554189054E-2</v>
      </c>
      <c r="R71" s="336">
        <f t="shared" si="105"/>
        <v>2.2393062619149497E-2</v>
      </c>
      <c r="S71" s="336">
        <f t="shared" si="105"/>
        <v>2.0850942281012988E-2</v>
      </c>
      <c r="T71" s="336">
        <f t="shared" si="105"/>
        <v>2.1933565740392905E-2</v>
      </c>
      <c r="U71" s="336">
        <f t="shared" si="105"/>
        <v>2.1187186955859048E-2</v>
      </c>
      <c r="V71" s="336">
        <f t="shared" si="105"/>
        <v>1.9371990491188495E-2</v>
      </c>
      <c r="W71" s="336">
        <f t="shared" si="105"/>
        <v>1.9201188211629274E-2</v>
      </c>
      <c r="X71" s="336">
        <f t="shared" si="105"/>
        <v>2.1296498334584482E-2</v>
      </c>
      <c r="Y71" s="336">
        <f t="shared" si="105"/>
        <v>2.0988961627352368E-2</v>
      </c>
      <c r="Z71" s="336">
        <f t="shared" si="105"/>
        <v>2.0643815093405044E-2</v>
      </c>
      <c r="AA71" s="336">
        <f t="shared" si="105"/>
        <v>2.0275156176809778E-2</v>
      </c>
      <c r="AB71" s="336">
        <f t="shared" si="105"/>
        <v>1.9861868781220041E-2</v>
      </c>
      <c r="AC71" s="336">
        <f t="shared" si="105"/>
        <v>1.9333111813392593E-2</v>
      </c>
      <c r="AD71" s="336">
        <f t="shared" si="105"/>
        <v>1.8676794497056254E-2</v>
      </c>
      <c r="AE71" s="336">
        <f t="shared" ref="AE71:AL71" si="106">AE24/AE$49</f>
        <v>1.8125260787090695E-2</v>
      </c>
      <c r="AF71" s="336">
        <f t="shared" si="106"/>
        <v>1.7511882948057191E-2</v>
      </c>
      <c r="AG71" s="336">
        <f t="shared" si="106"/>
        <v>1.6915987029699119E-2</v>
      </c>
      <c r="AH71" s="336">
        <f t="shared" si="106"/>
        <v>1.6331697500917779E-2</v>
      </c>
      <c r="AI71" s="336">
        <f t="shared" si="106"/>
        <v>1.5843384262485861E-2</v>
      </c>
      <c r="AJ71" s="336">
        <f t="shared" si="106"/>
        <v>1.5290547620504403E-2</v>
      </c>
      <c r="AK71" s="336">
        <f t="shared" si="106"/>
        <v>1.4653171172513827E-2</v>
      </c>
      <c r="AL71" s="336">
        <f t="shared" si="106"/>
        <v>1.3804176398308539E-2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0.11675442628502412</v>
      </c>
      <c r="N73" s="337">
        <f t="shared" si="107"/>
        <v>0.11366713938314142</v>
      </c>
      <c r="O73" s="337">
        <f t="shared" si="107"/>
        <v>0.11598672596427974</v>
      </c>
      <c r="P73" s="337">
        <f t="shared" si="107"/>
        <v>0.11203340769989799</v>
      </c>
      <c r="Q73" s="337">
        <f t="shared" si="107"/>
        <v>0.11507558351188739</v>
      </c>
      <c r="R73" s="337">
        <f t="shared" si="107"/>
        <v>0.11054008104433739</v>
      </c>
      <c r="S73" s="337">
        <f t="shared" si="107"/>
        <v>0.10814654644122354</v>
      </c>
      <c r="T73" s="337">
        <f t="shared" si="107"/>
        <v>0.10761589666225936</v>
      </c>
      <c r="U73" s="337">
        <f t="shared" si="107"/>
        <v>0.10632668697889625</v>
      </c>
      <c r="V73" s="337">
        <f t="shared" si="107"/>
        <v>0.10830110045863857</v>
      </c>
      <c r="W73" s="337">
        <f t="shared" si="107"/>
        <v>9.7739600485345274E-2</v>
      </c>
      <c r="X73" s="337">
        <f t="shared" si="107"/>
        <v>9.7673742176152475E-2</v>
      </c>
      <c r="Y73" s="337">
        <f t="shared" si="107"/>
        <v>9.6567141317881286E-2</v>
      </c>
      <c r="Z73" s="337">
        <f t="shared" si="107"/>
        <v>9.5541602866303518E-2</v>
      </c>
      <c r="AA73" s="337">
        <f t="shared" si="107"/>
        <v>9.4543449014611133E-2</v>
      </c>
      <c r="AB73" s="337">
        <f t="shared" si="107"/>
        <v>9.3637241970325399E-2</v>
      </c>
      <c r="AC73" s="337">
        <f t="shared" si="107"/>
        <v>9.2808516643645547E-2</v>
      </c>
      <c r="AD73" s="337">
        <f t="shared" si="107"/>
        <v>9.1945044898617989E-2</v>
      </c>
      <c r="AE73" s="337">
        <f t="shared" ref="AE73:AL73" si="108">AE26/AE$49</f>
        <v>9.1077070246800632E-2</v>
      </c>
      <c r="AF73" s="337">
        <f t="shared" si="108"/>
        <v>9.0191923193093854E-2</v>
      </c>
      <c r="AG73" s="337">
        <f t="shared" si="108"/>
        <v>8.9337173741987283E-2</v>
      </c>
      <c r="AH73" s="337">
        <f t="shared" si="108"/>
        <v>8.8491602171383979E-2</v>
      </c>
      <c r="AI73" s="337">
        <f t="shared" si="108"/>
        <v>8.765872933655447E-2</v>
      </c>
      <c r="AJ73" s="337">
        <f t="shared" si="108"/>
        <v>8.6867800422759087E-2</v>
      </c>
      <c r="AK73" s="337">
        <f t="shared" si="108"/>
        <v>8.6110355105575395E-2</v>
      </c>
      <c r="AL73" s="337">
        <f t="shared" si="108"/>
        <v>8.5356916844793157E-2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1.2052947583781105E-2</v>
      </c>
      <c r="N74" s="336">
        <f t="shared" si="109"/>
        <v>9.9420218446761681E-3</v>
      </c>
      <c r="O74" s="336">
        <f t="shared" si="109"/>
        <v>1.1145007875263697E-2</v>
      </c>
      <c r="P74" s="336">
        <f t="shared" si="109"/>
        <v>1.1779139639770847E-2</v>
      </c>
      <c r="Q74" s="336">
        <f t="shared" si="109"/>
        <v>1.2106966395266715E-2</v>
      </c>
      <c r="R74" s="336">
        <f t="shared" si="109"/>
        <v>1.1224017738632604E-2</v>
      </c>
      <c r="S74" s="336">
        <f t="shared" si="109"/>
        <v>1.1441098725997734E-2</v>
      </c>
      <c r="T74" s="336">
        <f t="shared" si="109"/>
        <v>1.0501950256263633E-2</v>
      </c>
      <c r="U74" s="336">
        <f t="shared" si="109"/>
        <v>9.3765271803304615E-3</v>
      </c>
      <c r="V74" s="336">
        <f t="shared" si="109"/>
        <v>1.1452174891242639E-2</v>
      </c>
      <c r="W74" s="336">
        <f t="shared" si="109"/>
        <v>1.1234854048389479E-2</v>
      </c>
      <c r="X74" s="336">
        <f t="shared" si="109"/>
        <v>1.0807322353172801E-2</v>
      </c>
      <c r="Y74" s="336">
        <f t="shared" si="109"/>
        <v>1.0803515211236002E-2</v>
      </c>
      <c r="Z74" s="336">
        <f t="shared" si="109"/>
        <v>1.0874403094845074E-2</v>
      </c>
      <c r="AA74" s="336">
        <f t="shared" si="109"/>
        <v>1.0939683607673239E-2</v>
      </c>
      <c r="AB74" s="336">
        <f t="shared" si="109"/>
        <v>1.0988893649107922E-2</v>
      </c>
      <c r="AC74" s="336">
        <f t="shared" si="109"/>
        <v>1.1037445395635623E-2</v>
      </c>
      <c r="AD74" s="336">
        <f t="shared" si="109"/>
        <v>1.1083269109882506E-2</v>
      </c>
      <c r="AE74" s="336">
        <f t="shared" ref="AE74:AL74" si="110">AE27/AE$49</f>
        <v>1.1124860565573722E-2</v>
      </c>
      <c r="AF74" s="336">
        <f t="shared" si="110"/>
        <v>1.1163856352292879E-2</v>
      </c>
      <c r="AG74" s="336">
        <f t="shared" si="110"/>
        <v>1.1199871953352106E-2</v>
      </c>
      <c r="AH74" s="336">
        <f t="shared" si="110"/>
        <v>1.1221486289158424E-2</v>
      </c>
      <c r="AI74" s="336">
        <f t="shared" si="110"/>
        <v>1.1252120812458518E-2</v>
      </c>
      <c r="AJ74" s="336">
        <f t="shared" si="110"/>
        <v>1.1288025089447196E-2</v>
      </c>
      <c r="AK74" s="336">
        <f t="shared" si="110"/>
        <v>1.1330227441897611E-2</v>
      </c>
      <c r="AL74" s="336">
        <f t="shared" si="110"/>
        <v>1.1370794553656553E-2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4.3583590847169271E-2</v>
      </c>
      <c r="N75" s="336">
        <f t="shared" si="111"/>
        <v>4.3394857662688455E-2</v>
      </c>
      <c r="O75" s="336">
        <f t="shared" si="111"/>
        <v>4.1693030436245095E-2</v>
      </c>
      <c r="P75" s="336">
        <f t="shared" si="111"/>
        <v>4.1203118381918771E-2</v>
      </c>
      <c r="Q75" s="336">
        <f t="shared" si="111"/>
        <v>4.3372061987294576E-2</v>
      </c>
      <c r="R75" s="336">
        <f t="shared" si="111"/>
        <v>4.156600651762369E-2</v>
      </c>
      <c r="S75" s="336">
        <f t="shared" si="111"/>
        <v>4.0019115319249864E-2</v>
      </c>
      <c r="T75" s="336">
        <f t="shared" si="111"/>
        <v>4.0960000977880204E-2</v>
      </c>
      <c r="U75" s="336">
        <f t="shared" si="111"/>
        <v>4.1009364947406507E-2</v>
      </c>
      <c r="V75" s="336">
        <f t="shared" si="111"/>
        <v>4.226908528345677E-2</v>
      </c>
      <c r="W75" s="336">
        <f t="shared" si="111"/>
        <v>3.6657901853154075E-2</v>
      </c>
      <c r="X75" s="336">
        <f t="shared" si="111"/>
        <v>3.5918493730805988E-2</v>
      </c>
      <c r="Y75" s="336">
        <f t="shared" si="111"/>
        <v>3.5391518363605108E-2</v>
      </c>
      <c r="Z75" s="336">
        <f t="shared" si="111"/>
        <v>3.488067640875215E-2</v>
      </c>
      <c r="AA75" s="336">
        <f t="shared" si="111"/>
        <v>3.4377803029764814E-2</v>
      </c>
      <c r="AB75" s="336">
        <f t="shared" si="111"/>
        <v>3.3910656459895147E-2</v>
      </c>
      <c r="AC75" s="336">
        <f t="shared" si="111"/>
        <v>3.346954089071652E-2</v>
      </c>
      <c r="AD75" s="336">
        <f t="shared" si="111"/>
        <v>3.3024453958024481E-2</v>
      </c>
      <c r="AE75" s="336">
        <f t="shared" ref="AE75:AL75" si="112">AE28/AE$49</f>
        <v>3.2597472979671506E-2</v>
      </c>
      <c r="AF75" s="336">
        <f t="shared" si="112"/>
        <v>3.217827497460992E-2</v>
      </c>
      <c r="AG75" s="336">
        <f t="shared" si="112"/>
        <v>3.1765825758474128E-2</v>
      </c>
      <c r="AH75" s="336">
        <f t="shared" si="112"/>
        <v>3.1353453973422103E-2</v>
      </c>
      <c r="AI75" s="336">
        <f t="shared" si="112"/>
        <v>3.0939509666239821E-2</v>
      </c>
      <c r="AJ75" s="336">
        <f t="shared" si="112"/>
        <v>3.052573233568532E-2</v>
      </c>
      <c r="AK75" s="336">
        <f t="shared" si="112"/>
        <v>3.0110847522697083E-2</v>
      </c>
      <c r="AL75" s="336">
        <f t="shared" si="112"/>
        <v>2.9709478659517227E-2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3.8288285027059221E-2</v>
      </c>
      <c r="N76" s="336">
        <f t="shared" si="113"/>
        <v>3.7982370927176823E-2</v>
      </c>
      <c r="O76" s="336">
        <f t="shared" si="113"/>
        <v>3.9754001127836058E-2</v>
      </c>
      <c r="P76" s="336">
        <f t="shared" si="113"/>
        <v>3.6217199583275447E-2</v>
      </c>
      <c r="Q76" s="336">
        <f t="shared" si="113"/>
        <v>3.7534148279088714E-2</v>
      </c>
      <c r="R76" s="336">
        <f t="shared" si="113"/>
        <v>3.5167252187421262E-2</v>
      </c>
      <c r="S76" s="336">
        <f t="shared" si="113"/>
        <v>3.4104145944082308E-2</v>
      </c>
      <c r="T76" s="336">
        <f t="shared" si="113"/>
        <v>3.3995677918871224E-2</v>
      </c>
      <c r="U76" s="336">
        <f t="shared" si="113"/>
        <v>3.5073642383962177E-2</v>
      </c>
      <c r="V76" s="336">
        <f t="shared" si="113"/>
        <v>3.5726779766612822E-2</v>
      </c>
      <c r="W76" s="336">
        <f t="shared" si="113"/>
        <v>3.1150554945279327E-2</v>
      </c>
      <c r="X76" s="336">
        <f t="shared" si="113"/>
        <v>3.2586385121232214E-2</v>
      </c>
      <c r="Y76" s="336">
        <f t="shared" si="113"/>
        <v>3.225524214318902E-2</v>
      </c>
      <c r="Z76" s="336">
        <f t="shared" si="113"/>
        <v>3.1867614082553911E-2</v>
      </c>
      <c r="AA76" s="336">
        <f t="shared" si="113"/>
        <v>3.1510730101118961E-2</v>
      </c>
      <c r="AB76" s="336">
        <f t="shared" si="113"/>
        <v>3.119577223244719E-2</v>
      </c>
      <c r="AC76" s="336">
        <f t="shared" si="113"/>
        <v>3.0887301002528022E-2</v>
      </c>
      <c r="AD76" s="336">
        <f t="shared" si="113"/>
        <v>3.0577851169876453E-2</v>
      </c>
      <c r="AE76" s="336">
        <f t="shared" ref="AE76:AL76" si="114">AE29/AE$49</f>
        <v>3.026099321745972E-2</v>
      </c>
      <c r="AF76" s="336">
        <f t="shared" si="114"/>
        <v>2.9928339453397512E-2</v>
      </c>
      <c r="AG76" s="336">
        <f t="shared" si="114"/>
        <v>2.960380766816843E-2</v>
      </c>
      <c r="AH76" s="336">
        <f t="shared" si="114"/>
        <v>2.9289790058584755E-2</v>
      </c>
      <c r="AI76" s="336">
        <f t="shared" si="114"/>
        <v>2.8989860693499351E-2</v>
      </c>
      <c r="AJ76" s="336">
        <f t="shared" si="114"/>
        <v>2.8700309999534282E-2</v>
      </c>
      <c r="AK76" s="336">
        <f t="shared" si="114"/>
        <v>2.8386877467018689E-2</v>
      </c>
      <c r="AL76" s="336">
        <f t="shared" si="114"/>
        <v>2.8071711169617052E-2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2.2829602827014534E-2</v>
      </c>
      <c r="N77" s="336">
        <f t="shared" si="115"/>
        <v>2.2347888948599966E-2</v>
      </c>
      <c r="O77" s="336">
        <f t="shared" si="115"/>
        <v>2.3394686524934885E-2</v>
      </c>
      <c r="P77" s="336">
        <f t="shared" si="115"/>
        <v>2.2833950094932925E-2</v>
      </c>
      <c r="Q77" s="336">
        <f t="shared" si="115"/>
        <v>2.2062406850237377E-2</v>
      </c>
      <c r="R77" s="336">
        <f t="shared" si="115"/>
        <v>2.2582804600659832E-2</v>
      </c>
      <c r="S77" s="336">
        <f t="shared" si="115"/>
        <v>2.2582186451893638E-2</v>
      </c>
      <c r="T77" s="336">
        <f t="shared" si="115"/>
        <v>2.2158267509244309E-2</v>
      </c>
      <c r="U77" s="336">
        <f t="shared" si="115"/>
        <v>2.0867152467197097E-2</v>
      </c>
      <c r="V77" s="336">
        <f t="shared" si="115"/>
        <v>1.8853060517326332E-2</v>
      </c>
      <c r="W77" s="336">
        <f t="shared" si="115"/>
        <v>1.8696289638522396E-2</v>
      </c>
      <c r="X77" s="336">
        <f t="shared" si="115"/>
        <v>1.8361540970941462E-2</v>
      </c>
      <c r="Y77" s="336">
        <f t="shared" si="115"/>
        <v>1.8116865599851165E-2</v>
      </c>
      <c r="Z77" s="336">
        <f t="shared" si="115"/>
        <v>1.7918909280152381E-2</v>
      </c>
      <c r="AA77" s="336">
        <f t="shared" si="115"/>
        <v>1.7715232276054118E-2</v>
      </c>
      <c r="AB77" s="336">
        <f t="shared" si="115"/>
        <v>1.7541919628875153E-2</v>
      </c>
      <c r="AC77" s="336">
        <f t="shared" si="115"/>
        <v>1.741422935476538E-2</v>
      </c>
      <c r="AD77" s="336">
        <f t="shared" si="115"/>
        <v>1.7259470660834546E-2</v>
      </c>
      <c r="AE77" s="336">
        <f t="shared" ref="AE77:AL77" si="116">AE30/AE$49</f>
        <v>1.7093743484095682E-2</v>
      </c>
      <c r="AF77" s="336">
        <f t="shared" si="116"/>
        <v>1.6921452412793546E-2</v>
      </c>
      <c r="AG77" s="336">
        <f t="shared" si="116"/>
        <v>1.6767668361992609E-2</v>
      </c>
      <c r="AH77" s="336">
        <f t="shared" si="116"/>
        <v>1.6626871850218709E-2</v>
      </c>
      <c r="AI77" s="336">
        <f t="shared" si="116"/>
        <v>1.6477238164356776E-2</v>
      </c>
      <c r="AJ77" s="336">
        <f t="shared" si="116"/>
        <v>1.6353732998092303E-2</v>
      </c>
      <c r="AK77" s="336">
        <f t="shared" si="116"/>
        <v>1.6282402673962016E-2</v>
      </c>
      <c r="AL77" s="336">
        <f t="shared" si="116"/>
        <v>1.6204932462002327E-2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0.10955169472283451</v>
      </c>
      <c r="N79" s="337">
        <f t="shared" si="117"/>
        <v>0.10565284723516194</v>
      </c>
      <c r="O79" s="337">
        <f t="shared" si="117"/>
        <v>0.10289711043783259</v>
      </c>
      <c r="P79" s="337">
        <f t="shared" si="117"/>
        <v>0.10448136395557416</v>
      </c>
      <c r="Q79" s="337">
        <f t="shared" si="117"/>
        <v>0.10691289604289128</v>
      </c>
      <c r="R79" s="337">
        <f t="shared" si="117"/>
        <v>0.10909491333344734</v>
      </c>
      <c r="S79" s="337">
        <f t="shared" si="117"/>
        <v>0.10604154285513412</v>
      </c>
      <c r="T79" s="337">
        <f t="shared" si="117"/>
        <v>0.10681440241112054</v>
      </c>
      <c r="U79" s="337">
        <f t="shared" si="117"/>
        <v>0.10310762682228421</v>
      </c>
      <c r="V79" s="337">
        <f t="shared" si="117"/>
        <v>0.10431806541511786</v>
      </c>
      <c r="W79" s="337">
        <f t="shared" si="117"/>
        <v>0.10313258790987963</v>
      </c>
      <c r="X79" s="337">
        <f t="shared" si="117"/>
        <v>0.10629232604140718</v>
      </c>
      <c r="Y79" s="337">
        <f t="shared" si="117"/>
        <v>0.107265538402726</v>
      </c>
      <c r="Z79" s="337">
        <f t="shared" si="117"/>
        <v>0.10813912153374892</v>
      </c>
      <c r="AA79" s="337">
        <f t="shared" si="117"/>
        <v>0.10899301601828316</v>
      </c>
      <c r="AB79" s="337">
        <f t="shared" si="117"/>
        <v>0.10977228214946726</v>
      </c>
      <c r="AC79" s="337">
        <f t="shared" si="117"/>
        <v>0.11052670444416285</v>
      </c>
      <c r="AD79" s="337">
        <f t="shared" si="117"/>
        <v>0.11129853229205147</v>
      </c>
      <c r="AE79" s="337">
        <f t="shared" ref="AE79:AL79" si="118">AE32/AE$49</f>
        <v>0.11193632897599445</v>
      </c>
      <c r="AF79" s="337">
        <f t="shared" si="118"/>
        <v>0.11265729892862644</v>
      </c>
      <c r="AG79" s="337">
        <f t="shared" si="118"/>
        <v>0.11337653056404859</v>
      </c>
      <c r="AH79" s="337">
        <f t="shared" si="118"/>
        <v>0.11414174322638937</v>
      </c>
      <c r="AI79" s="337">
        <f t="shared" si="118"/>
        <v>0.11489672874446487</v>
      </c>
      <c r="AJ79" s="337">
        <f t="shared" si="118"/>
        <v>0.11557754182205027</v>
      </c>
      <c r="AK79" s="337">
        <f t="shared" si="118"/>
        <v>0.11620844044744967</v>
      </c>
      <c r="AL79" s="337">
        <f t="shared" si="118"/>
        <v>0.11678824771933864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8.7180646752289842E-2</v>
      </c>
      <c r="N80" s="336">
        <f t="shared" si="119"/>
        <v>8.2936027174442969E-2</v>
      </c>
      <c r="O80" s="336">
        <f t="shared" si="119"/>
        <v>8.093257252538201E-2</v>
      </c>
      <c r="P80" s="336">
        <f t="shared" si="119"/>
        <v>8.3372124585118862E-2</v>
      </c>
      <c r="Q80" s="336">
        <f t="shared" si="119"/>
        <v>8.4360549875132113E-2</v>
      </c>
      <c r="R80" s="336">
        <f t="shared" si="119"/>
        <v>8.6534720296616185E-2</v>
      </c>
      <c r="S80" s="336">
        <f t="shared" si="119"/>
        <v>8.5394983777118266E-2</v>
      </c>
      <c r="T80" s="336">
        <f t="shared" si="119"/>
        <v>8.5970994630357317E-2</v>
      </c>
      <c r="U80" s="336">
        <f t="shared" si="119"/>
        <v>8.1506715895273391E-2</v>
      </c>
      <c r="V80" s="336">
        <f t="shared" si="119"/>
        <v>8.2433391846946855E-2</v>
      </c>
      <c r="W80" s="336">
        <f t="shared" si="119"/>
        <v>8.3493673469448956E-2</v>
      </c>
      <c r="X80" s="336">
        <f t="shared" si="119"/>
        <v>8.7133083799880814E-2</v>
      </c>
      <c r="Y80" s="336">
        <f t="shared" si="119"/>
        <v>8.8170155981965717E-2</v>
      </c>
      <c r="Z80" s="336">
        <f t="shared" si="119"/>
        <v>8.910107742419103E-2</v>
      </c>
      <c r="AA80" s="336">
        <f t="shared" si="119"/>
        <v>9.0002806547377745E-2</v>
      </c>
      <c r="AB80" s="336">
        <f t="shared" si="119"/>
        <v>9.0846358407633068E-2</v>
      </c>
      <c r="AC80" s="336">
        <f t="shared" si="119"/>
        <v>9.1681635123814512E-2</v>
      </c>
      <c r="AD80" s="336">
        <f t="shared" si="119"/>
        <v>9.2532661783058856E-2</v>
      </c>
      <c r="AE80" s="336">
        <f t="shared" ref="AE80:AL80" si="120">AE33/AE$49</f>
        <v>9.3255235863017746E-2</v>
      </c>
      <c r="AF80" s="336">
        <f t="shared" si="120"/>
        <v>9.40399606205439E-2</v>
      </c>
      <c r="AG80" s="336">
        <f t="shared" si="120"/>
        <v>9.4825031052032188E-2</v>
      </c>
      <c r="AH80" s="336">
        <f t="shared" si="120"/>
        <v>9.5659446266486703E-2</v>
      </c>
      <c r="AI80" s="336">
        <f t="shared" si="120"/>
        <v>9.6495184443091617E-2</v>
      </c>
      <c r="AJ80" s="336">
        <f t="shared" si="120"/>
        <v>9.7238913377265007E-2</v>
      </c>
      <c r="AK80" s="336">
        <f t="shared" si="120"/>
        <v>9.7928100676379831E-2</v>
      </c>
      <c r="AL80" s="336">
        <f t="shared" si="120"/>
        <v>9.8566741755102313E-2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2.0803709506384521E-2</v>
      </c>
      <c r="N81" s="336">
        <f t="shared" si="121"/>
        <v>2.1636367398190515E-2</v>
      </c>
      <c r="O81" s="336">
        <f t="shared" si="121"/>
        <v>2.090322350598476E-2</v>
      </c>
      <c r="P81" s="336">
        <f t="shared" si="121"/>
        <v>2.0125465010447163E-2</v>
      </c>
      <c r="Q81" s="336">
        <f t="shared" si="121"/>
        <v>2.1500366385103165E-2</v>
      </c>
      <c r="R81" s="336">
        <f t="shared" si="121"/>
        <v>2.1580298303262139E-2</v>
      </c>
      <c r="S81" s="336">
        <f t="shared" si="121"/>
        <v>1.9806901760394461E-2</v>
      </c>
      <c r="T81" s="336">
        <f t="shared" si="121"/>
        <v>1.9975084964200265E-2</v>
      </c>
      <c r="U81" s="336">
        <f t="shared" si="121"/>
        <v>2.0729079299083825E-2</v>
      </c>
      <c r="V81" s="336">
        <f t="shared" si="121"/>
        <v>2.1090366732311534E-2</v>
      </c>
      <c r="W81" s="336">
        <f t="shared" si="121"/>
        <v>1.8633811207720456E-2</v>
      </c>
      <c r="X81" s="336">
        <f t="shared" si="121"/>
        <v>1.8385584898902418E-2</v>
      </c>
      <c r="Y81" s="336">
        <f t="shared" si="121"/>
        <v>1.8323511108551661E-2</v>
      </c>
      <c r="Z81" s="336">
        <f t="shared" si="121"/>
        <v>1.8264338118628709E-2</v>
      </c>
      <c r="AA81" s="336">
        <f t="shared" si="121"/>
        <v>1.8215014238205197E-2</v>
      </c>
      <c r="AB81" s="336">
        <f t="shared" si="121"/>
        <v>1.8145254499615879E-2</v>
      </c>
      <c r="AC81" s="336">
        <f t="shared" si="121"/>
        <v>1.8060695942721555E-2</v>
      </c>
      <c r="AD81" s="336">
        <f t="shared" si="121"/>
        <v>1.7977577238202168E-2</v>
      </c>
      <c r="AE81" s="336">
        <f t="shared" ref="AE81:AL81" si="122">AE34/AE$49</f>
        <v>1.7890979055401435E-2</v>
      </c>
      <c r="AF81" s="336">
        <f t="shared" si="122"/>
        <v>1.7821828952639163E-2</v>
      </c>
      <c r="AG81" s="336">
        <f t="shared" si="122"/>
        <v>1.775319352302069E-2</v>
      </c>
      <c r="AH81" s="336">
        <f t="shared" si="122"/>
        <v>1.7681314798891418E-2</v>
      </c>
      <c r="AI81" s="336">
        <f t="shared" si="122"/>
        <v>1.7599356529892241E-2</v>
      </c>
      <c r="AJ81" s="336">
        <f t="shared" si="122"/>
        <v>1.753193559925564E-2</v>
      </c>
      <c r="AK81" s="336">
        <f t="shared" si="122"/>
        <v>1.7472885966454018E-2</v>
      </c>
      <c r="AL81" s="336">
        <f t="shared" si="122"/>
        <v>1.7409840242160194E-2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1.5673384641601326E-3</v>
      </c>
      <c r="N82" s="336">
        <f t="shared" si="123"/>
        <v>1.0804526625284468E-3</v>
      </c>
      <c r="O82" s="336">
        <f t="shared" si="123"/>
        <v>1.061314406465825E-3</v>
      </c>
      <c r="P82" s="336">
        <f t="shared" si="123"/>
        <v>9.8377436000813049E-4</v>
      </c>
      <c r="Q82" s="336">
        <f t="shared" si="123"/>
        <v>1.0519797826559932E-3</v>
      </c>
      <c r="R82" s="336">
        <f t="shared" si="123"/>
        <v>9.798947335690159E-4</v>
      </c>
      <c r="S82" s="336">
        <f t="shared" si="123"/>
        <v>8.3965731762139289E-4</v>
      </c>
      <c r="T82" s="336">
        <f t="shared" si="123"/>
        <v>8.6832281656297233E-4</v>
      </c>
      <c r="U82" s="336">
        <f t="shared" si="123"/>
        <v>8.7183162792698514E-4</v>
      </c>
      <c r="V82" s="336">
        <f t="shared" si="123"/>
        <v>7.9430683585946698E-4</v>
      </c>
      <c r="W82" s="336">
        <f t="shared" si="123"/>
        <v>1.0051032327102335E-3</v>
      </c>
      <c r="X82" s="336">
        <f t="shared" si="123"/>
        <v>7.7365734262395229E-4</v>
      </c>
      <c r="Y82" s="336">
        <f t="shared" si="123"/>
        <v>7.7187131220861252E-4</v>
      </c>
      <c r="Z82" s="336">
        <f t="shared" si="123"/>
        <v>7.7370599092917755E-4</v>
      </c>
      <c r="AA82" s="336">
        <f t="shared" si="123"/>
        <v>7.7519523270022986E-4</v>
      </c>
      <c r="AB82" s="336">
        <f t="shared" si="123"/>
        <v>7.8066924221831778E-4</v>
      </c>
      <c r="AC82" s="336">
        <f t="shared" si="123"/>
        <v>7.8437337762679896E-4</v>
      </c>
      <c r="AD82" s="336">
        <f t="shared" si="123"/>
        <v>7.8829327079044554E-4</v>
      </c>
      <c r="AE82" s="336">
        <f t="shared" ref="AE82:AL82" si="124">AE35/AE$49</f>
        <v>7.901140575752657E-4</v>
      </c>
      <c r="AF82" s="336">
        <f t="shared" si="124"/>
        <v>7.9550935544337278E-4</v>
      </c>
      <c r="AG82" s="336">
        <f t="shared" si="124"/>
        <v>7.9830598899571759E-4</v>
      </c>
      <c r="AH82" s="336">
        <f t="shared" si="124"/>
        <v>8.0098216101125619E-4</v>
      </c>
      <c r="AI82" s="336">
        <f t="shared" si="124"/>
        <v>8.0218777148099811E-4</v>
      </c>
      <c r="AJ82" s="336">
        <f t="shared" si="124"/>
        <v>8.0669284552962626E-4</v>
      </c>
      <c r="AK82" s="336">
        <f t="shared" si="124"/>
        <v>8.0745380461582435E-4</v>
      </c>
      <c r="AL82" s="336">
        <f t="shared" si="124"/>
        <v>8.1166572207612127E-4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9.2043177047844357E-2</v>
      </c>
      <c r="N84" s="337">
        <f t="shared" si="125"/>
        <v>9.6490481539651354E-2</v>
      </c>
      <c r="O84" s="337">
        <f t="shared" si="125"/>
        <v>0.10221876769296233</v>
      </c>
      <c r="P84" s="337">
        <f t="shared" si="125"/>
        <v>9.824810253936811E-2</v>
      </c>
      <c r="Q84" s="337">
        <f t="shared" si="125"/>
        <v>9.6640769607214835E-2</v>
      </c>
      <c r="R84" s="337">
        <f t="shared" si="125"/>
        <v>9.7130854226071303E-2</v>
      </c>
      <c r="S84" s="337">
        <f t="shared" si="125"/>
        <v>9.6576767474734856E-2</v>
      </c>
      <c r="T84" s="337">
        <f t="shared" si="125"/>
        <v>9.7907730768285503E-2</v>
      </c>
      <c r="U84" s="337">
        <f t="shared" si="125"/>
        <v>9.7165791725255038E-2</v>
      </c>
      <c r="V84" s="337">
        <f t="shared" si="125"/>
        <v>9.6544436153260763E-2</v>
      </c>
      <c r="W84" s="337">
        <f t="shared" si="125"/>
        <v>9.5011777117712942E-2</v>
      </c>
      <c r="X84" s="337">
        <f t="shared" si="125"/>
        <v>9.4434560567712142E-2</v>
      </c>
      <c r="Y84" s="337">
        <f t="shared" si="125"/>
        <v>9.4391986882660942E-2</v>
      </c>
      <c r="Z84" s="337">
        <f t="shared" si="125"/>
        <v>9.4123305910122024E-2</v>
      </c>
      <c r="AA84" s="337">
        <f t="shared" si="125"/>
        <v>9.3867968288356488E-2</v>
      </c>
      <c r="AB84" s="337">
        <f t="shared" si="125"/>
        <v>9.3576260613459319E-2</v>
      </c>
      <c r="AC84" s="337">
        <f t="shared" si="125"/>
        <v>9.3301309362913587E-2</v>
      </c>
      <c r="AD84" s="337">
        <f t="shared" si="125"/>
        <v>9.3042063851164411E-2</v>
      </c>
      <c r="AE84" s="337">
        <f t="shared" ref="AE84:AL84" si="126">AE37/AE$49</f>
        <v>9.276940194269305E-2</v>
      </c>
      <c r="AF84" s="337">
        <f t="shared" si="126"/>
        <v>9.245367657692441E-2</v>
      </c>
      <c r="AG84" s="337">
        <f t="shared" si="126"/>
        <v>9.2125484871724492E-2</v>
      </c>
      <c r="AH84" s="337">
        <f t="shared" si="126"/>
        <v>9.1742249331202966E-2</v>
      </c>
      <c r="AI84" s="337">
        <f t="shared" si="126"/>
        <v>9.1393251262792158E-2</v>
      </c>
      <c r="AJ84" s="337">
        <f t="shared" si="126"/>
        <v>9.1023923685737529E-2</v>
      </c>
      <c r="AK84" s="337">
        <f t="shared" si="126"/>
        <v>9.0675553174244278E-2</v>
      </c>
      <c r="AL84" s="337">
        <f t="shared" si="126"/>
        <v>9.0299115605556229E-2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7.5482025044618525E-2</v>
      </c>
      <c r="N85" s="336">
        <f t="shared" si="127"/>
        <v>7.9693711023887837E-2</v>
      </c>
      <c r="O85" s="336">
        <f t="shared" si="127"/>
        <v>8.5083624426292706E-2</v>
      </c>
      <c r="P85" s="336">
        <f t="shared" si="127"/>
        <v>8.0932154700687431E-2</v>
      </c>
      <c r="Q85" s="336">
        <f t="shared" si="127"/>
        <v>8.057722152404799E-2</v>
      </c>
      <c r="R85" s="336">
        <f t="shared" si="127"/>
        <v>7.9422114372713251E-2</v>
      </c>
      <c r="S85" s="336">
        <f t="shared" si="127"/>
        <v>7.9373682671697865E-2</v>
      </c>
      <c r="T85" s="336">
        <f t="shared" si="127"/>
        <v>7.9181811957020273E-2</v>
      </c>
      <c r="U85" s="336">
        <f t="shared" si="127"/>
        <v>7.8126238265879486E-2</v>
      </c>
      <c r="V85" s="336">
        <f t="shared" si="127"/>
        <v>7.7960687602029219E-2</v>
      </c>
      <c r="W85" s="336">
        <f t="shared" si="127"/>
        <v>7.6010569916762222E-2</v>
      </c>
      <c r="X85" s="336">
        <f t="shared" si="127"/>
        <v>7.1440401755267571E-2</v>
      </c>
      <c r="Y85" s="336">
        <f t="shared" si="127"/>
        <v>7.1112027176400194E-2</v>
      </c>
      <c r="Z85" s="336">
        <f t="shared" si="127"/>
        <v>7.0593592930149204E-2</v>
      </c>
      <c r="AA85" s="336">
        <f t="shared" si="127"/>
        <v>7.007486145186255E-2</v>
      </c>
      <c r="AB85" s="336">
        <f t="shared" si="127"/>
        <v>6.9539646351278003E-2</v>
      </c>
      <c r="AC85" s="336">
        <f t="shared" si="127"/>
        <v>6.8992071156651763E-2</v>
      </c>
      <c r="AD85" s="336">
        <f t="shared" si="127"/>
        <v>6.8457102798927874E-2</v>
      </c>
      <c r="AE85" s="336">
        <f t="shared" ref="AE85:AL85" si="128">AE38/AE$49</f>
        <v>6.7879887362722185E-2</v>
      </c>
      <c r="AF85" s="336">
        <f t="shared" si="128"/>
        <v>6.7303179260189347E-2</v>
      </c>
      <c r="AG85" s="336">
        <f t="shared" si="128"/>
        <v>6.6693249494655493E-2</v>
      </c>
      <c r="AH85" s="336">
        <f t="shared" si="128"/>
        <v>6.602361296867322E-2</v>
      </c>
      <c r="AI85" s="336">
        <f t="shared" si="128"/>
        <v>6.5360057651804804E-2</v>
      </c>
      <c r="AJ85" s="336">
        <f t="shared" si="128"/>
        <v>6.4724605893657292E-2</v>
      </c>
      <c r="AK85" s="336">
        <f t="shared" si="128"/>
        <v>6.4064136533200977E-2</v>
      </c>
      <c r="AL85" s="336">
        <f t="shared" si="128"/>
        <v>6.3421302044401662E-2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1.6561152003225839E-2</v>
      </c>
      <c r="N86" s="336">
        <f t="shared" si="129"/>
        <v>1.6796770515763514E-2</v>
      </c>
      <c r="O86" s="336">
        <f t="shared" si="129"/>
        <v>1.7135143266669619E-2</v>
      </c>
      <c r="P86" s="336">
        <f t="shared" si="129"/>
        <v>1.7315947838680689E-2</v>
      </c>
      <c r="Q86" s="336">
        <f t="shared" si="129"/>
        <v>1.6063548083166845E-2</v>
      </c>
      <c r="R86" s="336">
        <f t="shared" si="129"/>
        <v>1.7708739853358055E-2</v>
      </c>
      <c r="S86" s="336">
        <f t="shared" si="129"/>
        <v>1.7203084803036981E-2</v>
      </c>
      <c r="T86" s="336">
        <f t="shared" si="129"/>
        <v>1.8725918811265226E-2</v>
      </c>
      <c r="U86" s="336">
        <f t="shared" si="129"/>
        <v>1.9039553459375552E-2</v>
      </c>
      <c r="V86" s="336">
        <f t="shared" si="129"/>
        <v>1.8583748551231544E-2</v>
      </c>
      <c r="W86" s="336">
        <f t="shared" si="129"/>
        <v>1.9001207200950717E-2</v>
      </c>
      <c r="X86" s="336">
        <f t="shared" si="129"/>
        <v>2.2994158812444584E-2</v>
      </c>
      <c r="Y86" s="336">
        <f t="shared" si="129"/>
        <v>2.3279959706260747E-2</v>
      </c>
      <c r="Z86" s="336">
        <f t="shared" si="129"/>
        <v>2.3529712979972819E-2</v>
      </c>
      <c r="AA86" s="336">
        <f t="shared" si="129"/>
        <v>2.3793106836493921E-2</v>
      </c>
      <c r="AB86" s="336">
        <f t="shared" si="129"/>
        <v>2.403661426218132E-2</v>
      </c>
      <c r="AC86" s="336">
        <f t="shared" si="129"/>
        <v>2.430923820626181E-2</v>
      </c>
      <c r="AD86" s="336">
        <f t="shared" si="129"/>
        <v>2.4584961052236533E-2</v>
      </c>
      <c r="AE86" s="336">
        <f t="shared" ref="AE86:AL86" si="130">AE39/AE$49</f>
        <v>2.4889514579970875E-2</v>
      </c>
      <c r="AF86" s="336">
        <f t="shared" si="130"/>
        <v>2.5150497316735052E-2</v>
      </c>
      <c r="AG86" s="336">
        <f t="shared" si="130"/>
        <v>2.5432235377068981E-2</v>
      </c>
      <c r="AH86" s="336">
        <f t="shared" si="130"/>
        <v>2.5718636362529742E-2</v>
      </c>
      <c r="AI86" s="336">
        <f t="shared" si="130"/>
        <v>2.6033193610987351E-2</v>
      </c>
      <c r="AJ86" s="336">
        <f t="shared" si="130"/>
        <v>2.629931779208022E-2</v>
      </c>
      <c r="AK86" s="336">
        <f t="shared" si="130"/>
        <v>2.6611416641043304E-2</v>
      </c>
      <c r="AL86" s="336">
        <f t="shared" si="130"/>
        <v>2.6877813561154571E-2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7.6666460490139018E-2</v>
      </c>
      <c r="N88" s="337">
        <f t="shared" si="131"/>
        <v>7.4490573776243227E-2</v>
      </c>
      <c r="O88" s="337">
        <f t="shared" si="131"/>
        <v>7.2993268517769314E-2</v>
      </c>
      <c r="P88" s="337">
        <f t="shared" si="131"/>
        <v>7.1904125900513191E-2</v>
      </c>
      <c r="Q88" s="337">
        <f t="shared" si="131"/>
        <v>7.3698562565734718E-2</v>
      </c>
      <c r="R88" s="337">
        <f t="shared" si="131"/>
        <v>7.074698693952669E-2</v>
      </c>
      <c r="S88" s="337">
        <f t="shared" si="131"/>
        <v>7.372288222613349E-2</v>
      </c>
      <c r="T88" s="337">
        <f t="shared" si="131"/>
        <v>7.3528782855793659E-2</v>
      </c>
      <c r="U88" s="337">
        <f t="shared" si="131"/>
        <v>7.7072116865731899E-2</v>
      </c>
      <c r="V88" s="337">
        <f t="shared" si="131"/>
        <v>7.3720467761430056E-2</v>
      </c>
      <c r="W88" s="337">
        <f t="shared" si="131"/>
        <v>6.6389529468183536E-2</v>
      </c>
      <c r="X88" s="337">
        <f t="shared" si="131"/>
        <v>7.2973092342197177E-2</v>
      </c>
      <c r="Y88" s="337">
        <f t="shared" si="131"/>
        <v>7.2199732029383179E-2</v>
      </c>
      <c r="Z88" s="337">
        <f t="shared" si="131"/>
        <v>7.153957537220007E-2</v>
      </c>
      <c r="AA88" s="337">
        <f t="shared" si="131"/>
        <v>7.089417821318908E-2</v>
      </c>
      <c r="AB88" s="337">
        <f t="shared" si="131"/>
        <v>7.0389497542730842E-2</v>
      </c>
      <c r="AC88" s="337">
        <f t="shared" si="131"/>
        <v>6.9881596908464919E-2</v>
      </c>
      <c r="AD88" s="337">
        <f t="shared" si="131"/>
        <v>6.9346724752780073E-2</v>
      </c>
      <c r="AE88" s="337">
        <f t="shared" ref="AE88:AL88" si="132">AE41/AE$49</f>
        <v>6.8850382506029817E-2</v>
      </c>
      <c r="AF88" s="337">
        <f t="shared" si="132"/>
        <v>6.8359066313542466E-2</v>
      </c>
      <c r="AG88" s="337">
        <f t="shared" si="132"/>
        <v>6.7900767893196531E-2</v>
      </c>
      <c r="AH88" s="337">
        <f t="shared" si="132"/>
        <v>6.744303232648817E-2</v>
      </c>
      <c r="AI88" s="337">
        <f t="shared" si="132"/>
        <v>6.6947620671417296E-2</v>
      </c>
      <c r="AJ88" s="337">
        <f t="shared" si="132"/>
        <v>6.6414108855058926E-2</v>
      </c>
      <c r="AK88" s="337">
        <f t="shared" si="132"/>
        <v>6.594313874450565E-2</v>
      </c>
      <c r="AL88" s="337">
        <f t="shared" si="132"/>
        <v>6.54936955027631E-2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3.3665523784281823E-2</v>
      </c>
      <c r="N89" s="336">
        <f t="shared" si="133"/>
        <v>3.1681168834690576E-2</v>
      </c>
      <c r="O89" s="336">
        <f t="shared" si="133"/>
        <v>3.1919399789521456E-2</v>
      </c>
      <c r="P89" s="336">
        <f t="shared" si="133"/>
        <v>3.2938086786276174E-2</v>
      </c>
      <c r="Q89" s="336">
        <f t="shared" si="133"/>
        <v>3.177835361836568E-2</v>
      </c>
      <c r="R89" s="336">
        <f t="shared" si="133"/>
        <v>3.1638916233218226E-2</v>
      </c>
      <c r="S89" s="336">
        <f t="shared" si="133"/>
        <v>3.0784409224601163E-2</v>
      </c>
      <c r="T89" s="336">
        <f t="shared" si="133"/>
        <v>3.1413039920288349E-2</v>
      </c>
      <c r="U89" s="336">
        <f t="shared" si="133"/>
        <v>3.2269616123497123E-2</v>
      </c>
      <c r="V89" s="336">
        <f t="shared" si="133"/>
        <v>2.9426340486648016E-2</v>
      </c>
      <c r="W89" s="336">
        <f t="shared" si="133"/>
        <v>2.5846465496939648E-2</v>
      </c>
      <c r="X89" s="336">
        <f t="shared" si="133"/>
        <v>3.0446378295789306E-2</v>
      </c>
      <c r="Y89" s="336">
        <f t="shared" si="133"/>
        <v>2.9943039604219322E-2</v>
      </c>
      <c r="Z89" s="336">
        <f t="shared" si="133"/>
        <v>2.9514623098705707E-2</v>
      </c>
      <c r="AA89" s="336">
        <f t="shared" si="133"/>
        <v>2.9065906811656016E-2</v>
      </c>
      <c r="AB89" s="336">
        <f t="shared" si="133"/>
        <v>2.8726701420961807E-2</v>
      </c>
      <c r="AC89" s="336">
        <f t="shared" si="133"/>
        <v>2.8393260775617706E-2</v>
      </c>
      <c r="AD89" s="336">
        <f t="shared" si="133"/>
        <v>2.8029038864550073E-2</v>
      </c>
      <c r="AE89" s="336">
        <f t="shared" ref="AE89:AL89" si="134">AE42/AE$49</f>
        <v>2.7693281789402651E-2</v>
      </c>
      <c r="AF89" s="336">
        <f t="shared" si="134"/>
        <v>2.7355998737492105E-2</v>
      </c>
      <c r="AG89" s="336">
        <f t="shared" si="134"/>
        <v>2.7027847229400961E-2</v>
      </c>
      <c r="AH89" s="336">
        <f t="shared" si="134"/>
        <v>2.6692609477981508E-2</v>
      </c>
      <c r="AI89" s="336">
        <f t="shared" si="134"/>
        <v>2.6329089895881938E-2</v>
      </c>
      <c r="AJ89" s="336">
        <f t="shared" si="134"/>
        <v>2.5943445879504475E-2</v>
      </c>
      <c r="AK89" s="336">
        <f t="shared" si="134"/>
        <v>2.5638135891391696E-2</v>
      </c>
      <c r="AL89" s="336">
        <f t="shared" si="134"/>
        <v>2.5344027645978002E-2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4.3000936705857196E-2</v>
      </c>
      <c r="N90" s="336">
        <f t="shared" si="135"/>
        <v>4.2809404941552644E-2</v>
      </c>
      <c r="O90" s="336">
        <f t="shared" si="135"/>
        <v>4.1073868728247857E-2</v>
      </c>
      <c r="P90" s="336">
        <f t="shared" si="135"/>
        <v>3.896603911423701E-2</v>
      </c>
      <c r="Q90" s="336">
        <f t="shared" si="135"/>
        <v>4.1920208947369038E-2</v>
      </c>
      <c r="R90" s="336">
        <f t="shared" si="135"/>
        <v>3.9108070706308465E-2</v>
      </c>
      <c r="S90" s="336">
        <f t="shared" si="135"/>
        <v>4.2938473001532328E-2</v>
      </c>
      <c r="T90" s="336">
        <f t="shared" si="135"/>
        <v>4.2115742935505317E-2</v>
      </c>
      <c r="U90" s="336">
        <f t="shared" si="135"/>
        <v>4.4802500742234783E-2</v>
      </c>
      <c r="V90" s="336">
        <f t="shared" si="135"/>
        <v>4.4294127274782047E-2</v>
      </c>
      <c r="W90" s="336">
        <f t="shared" si="135"/>
        <v>4.0543063971243881E-2</v>
      </c>
      <c r="X90" s="336">
        <f t="shared" si="135"/>
        <v>4.2526714046407871E-2</v>
      </c>
      <c r="Y90" s="336">
        <f t="shared" si="135"/>
        <v>4.2256692425163847E-2</v>
      </c>
      <c r="Z90" s="336">
        <f t="shared" si="135"/>
        <v>4.2024952273494363E-2</v>
      </c>
      <c r="AA90" s="336">
        <f t="shared" si="135"/>
        <v>4.1828271401533057E-2</v>
      </c>
      <c r="AB90" s="336">
        <f t="shared" si="135"/>
        <v>4.166279612176902E-2</v>
      </c>
      <c r="AC90" s="336">
        <f t="shared" si="135"/>
        <v>4.1488336132847213E-2</v>
      </c>
      <c r="AD90" s="336">
        <f t="shared" si="135"/>
        <v>4.131768588823001E-2</v>
      </c>
      <c r="AE90" s="336">
        <f t="shared" ref="AE90:AL90" si="136">AE43/AE$49</f>
        <v>4.1157100716627169E-2</v>
      </c>
      <c r="AF90" s="336">
        <f t="shared" si="136"/>
        <v>4.1003067576050357E-2</v>
      </c>
      <c r="AG90" s="336">
        <f t="shared" si="136"/>
        <v>4.0872920663795567E-2</v>
      </c>
      <c r="AH90" s="336">
        <f t="shared" si="136"/>
        <v>4.0750422848506662E-2</v>
      </c>
      <c r="AI90" s="336">
        <f t="shared" si="136"/>
        <v>4.0618530775535351E-2</v>
      </c>
      <c r="AJ90" s="336">
        <f t="shared" si="136"/>
        <v>4.0470662975554447E-2</v>
      </c>
      <c r="AK90" s="336">
        <f t="shared" si="136"/>
        <v>4.0305002853113954E-2</v>
      </c>
      <c r="AL90" s="336">
        <f t="shared" si="136"/>
        <v>4.0149667856785101E-2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0.11570312578545383</v>
      </c>
      <c r="N92" s="337">
        <f t="shared" si="137"/>
        <v>0.11209872623899934</v>
      </c>
      <c r="O92" s="337">
        <f t="shared" si="137"/>
        <v>0.11002929031049732</v>
      </c>
      <c r="P92" s="337">
        <f t="shared" si="137"/>
        <v>0.11277158998584247</v>
      </c>
      <c r="Q92" s="337">
        <f t="shared" si="137"/>
        <v>0.11425266486077001</v>
      </c>
      <c r="R92" s="337">
        <f t="shared" si="137"/>
        <v>0.11481960602891347</v>
      </c>
      <c r="S92" s="337">
        <f t="shared" si="137"/>
        <v>0.11641215560539538</v>
      </c>
      <c r="T92" s="337">
        <f t="shared" si="137"/>
        <v>0.10812534323223819</v>
      </c>
      <c r="U92" s="337">
        <f t="shared" si="137"/>
        <v>0.10910061100012401</v>
      </c>
      <c r="V92" s="337">
        <f t="shared" si="137"/>
        <v>0.10910268585841622</v>
      </c>
      <c r="W92" s="337">
        <f t="shared" si="137"/>
        <v>9.8648558017482943E-2</v>
      </c>
      <c r="X92" s="337">
        <f t="shared" si="137"/>
        <v>9.9218523522670396E-2</v>
      </c>
      <c r="Y92" s="337">
        <f t="shared" si="137"/>
        <v>9.8484645001625903E-2</v>
      </c>
      <c r="Z92" s="337">
        <f t="shared" si="137"/>
        <v>9.7790301308512739E-2</v>
      </c>
      <c r="AA92" s="337">
        <f t="shared" si="137"/>
        <v>9.710652311576122E-2</v>
      </c>
      <c r="AB92" s="337">
        <f t="shared" si="137"/>
        <v>9.6350764328811594E-2</v>
      </c>
      <c r="AC92" s="337">
        <f t="shared" si="137"/>
        <v>9.5586790521430223E-2</v>
      </c>
      <c r="AD92" s="337">
        <f t="shared" si="137"/>
        <v>9.4870882984183683E-2</v>
      </c>
      <c r="AE92" s="337">
        <f t="shared" ref="AE92:AL92" si="138">AE45/AE$49</f>
        <v>9.4097575453869362E-2</v>
      </c>
      <c r="AF92" s="337">
        <f t="shared" si="138"/>
        <v>9.3323509132937507E-2</v>
      </c>
      <c r="AG92" s="337">
        <f t="shared" si="138"/>
        <v>9.2523834854004672E-2</v>
      </c>
      <c r="AH92" s="337">
        <f t="shared" si="138"/>
        <v>9.1720888055424901E-2</v>
      </c>
      <c r="AI92" s="337">
        <f t="shared" si="138"/>
        <v>9.0895521594017314E-2</v>
      </c>
      <c r="AJ92" s="337">
        <f t="shared" si="138"/>
        <v>9.0110855369909551E-2</v>
      </c>
      <c r="AK92" s="337">
        <f t="shared" si="138"/>
        <v>8.9377423639396839E-2</v>
      </c>
      <c r="AL92" s="337">
        <f t="shared" si="138"/>
        <v>8.8633910059308499E-2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1.7859112916026737E-2</v>
      </c>
      <c r="N93" s="336">
        <f t="shared" si="139"/>
        <v>1.7570810369603576E-2</v>
      </c>
      <c r="O93" s="336">
        <f t="shared" si="139"/>
        <v>1.7747579481094351E-2</v>
      </c>
      <c r="P93" s="336">
        <f t="shared" si="139"/>
        <v>1.8026494343602602E-2</v>
      </c>
      <c r="Q93" s="336">
        <f t="shared" si="139"/>
        <v>1.8202583250324984E-2</v>
      </c>
      <c r="R93" s="336">
        <f t="shared" si="139"/>
        <v>1.8741609334914217E-2</v>
      </c>
      <c r="S93" s="336">
        <f t="shared" si="139"/>
        <v>1.9120480347006124E-2</v>
      </c>
      <c r="T93" s="336">
        <f t="shared" si="139"/>
        <v>1.6682624836541302E-2</v>
      </c>
      <c r="U93" s="336">
        <f t="shared" si="139"/>
        <v>1.7522949927472359E-2</v>
      </c>
      <c r="V93" s="336">
        <f t="shared" si="139"/>
        <v>1.6955249118343979E-2</v>
      </c>
      <c r="W93" s="336">
        <f t="shared" si="139"/>
        <v>1.4572715774863706E-2</v>
      </c>
      <c r="X93" s="336">
        <f t="shared" si="139"/>
        <v>1.23452847597364E-2</v>
      </c>
      <c r="Y93" s="336">
        <f t="shared" si="139"/>
        <v>1.2225049934727337E-2</v>
      </c>
      <c r="Z93" s="336">
        <f t="shared" si="139"/>
        <v>1.207845520919406E-2</v>
      </c>
      <c r="AA93" s="336">
        <f t="shared" si="139"/>
        <v>1.1930199338544814E-2</v>
      </c>
      <c r="AB93" s="336">
        <f t="shared" si="139"/>
        <v>1.1791937715834828E-2</v>
      </c>
      <c r="AC93" s="336">
        <f t="shared" si="139"/>
        <v>1.1660804379605701E-2</v>
      </c>
      <c r="AD93" s="336">
        <f t="shared" si="139"/>
        <v>1.1533230652993368E-2</v>
      </c>
      <c r="AE93" s="336">
        <f t="shared" ref="AE93:AL93" si="140">AE46/AE$49</f>
        <v>1.1410550706513367E-2</v>
      </c>
      <c r="AF93" s="336">
        <f t="shared" si="140"/>
        <v>1.1285660584692754E-2</v>
      </c>
      <c r="AG93" s="336">
        <f t="shared" si="140"/>
        <v>1.1162894742201101E-2</v>
      </c>
      <c r="AH93" s="336">
        <f t="shared" si="140"/>
        <v>1.1048455627094155E-2</v>
      </c>
      <c r="AI93" s="336">
        <f t="shared" si="140"/>
        <v>1.0939680975296297E-2</v>
      </c>
      <c r="AJ93" s="336">
        <f t="shared" si="140"/>
        <v>1.0831755608409471E-2</v>
      </c>
      <c r="AK93" s="336">
        <f t="shared" si="140"/>
        <v>1.0722256624499025E-2</v>
      </c>
      <c r="AL93" s="336">
        <f t="shared" si="140"/>
        <v>1.0614661148217863E-2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9.7844012869427108E-2</v>
      </c>
      <c r="N94" s="336">
        <f t="shared" si="141"/>
        <v>9.4527915869395768E-2</v>
      </c>
      <c r="O94" s="336">
        <f t="shared" si="141"/>
        <v>9.2281710829402966E-2</v>
      </c>
      <c r="P94" s="336">
        <f t="shared" si="141"/>
        <v>9.4745095642239846E-2</v>
      </c>
      <c r="Q94" s="336">
        <f t="shared" si="141"/>
        <v>9.6050081610445023E-2</v>
      </c>
      <c r="R94" s="336">
        <f t="shared" si="141"/>
        <v>9.6077996693999246E-2</v>
      </c>
      <c r="S94" s="336">
        <f t="shared" si="141"/>
        <v>9.7291675258389249E-2</v>
      </c>
      <c r="T94" s="336">
        <f t="shared" si="141"/>
        <v>9.1442718395696884E-2</v>
      </c>
      <c r="U94" s="336">
        <f t="shared" si="141"/>
        <v>9.1577661072651653E-2</v>
      </c>
      <c r="V94" s="336">
        <f t="shared" si="141"/>
        <v>9.2147436740072239E-2</v>
      </c>
      <c r="W94" s="336">
        <f t="shared" si="141"/>
        <v>8.4075842242619228E-2</v>
      </c>
      <c r="X94" s="336">
        <f t="shared" si="141"/>
        <v>8.6873238762934013E-2</v>
      </c>
      <c r="Y94" s="336">
        <f t="shared" si="141"/>
        <v>8.6259595066898564E-2</v>
      </c>
      <c r="Z94" s="336">
        <f t="shared" si="141"/>
        <v>8.5711846099318686E-2</v>
      </c>
      <c r="AA94" s="336">
        <f t="shared" si="141"/>
        <v>8.5176323777216414E-2</v>
      </c>
      <c r="AB94" s="336">
        <f t="shared" si="141"/>
        <v>8.4558826612976756E-2</v>
      </c>
      <c r="AC94" s="336">
        <f t="shared" si="141"/>
        <v>8.3925986141824532E-2</v>
      </c>
      <c r="AD94" s="336">
        <f t="shared" si="141"/>
        <v>8.3337652331190309E-2</v>
      </c>
      <c r="AE94" s="336">
        <f t="shared" ref="AE94:AL94" si="142">AE47/AE$49</f>
        <v>8.2687024747355994E-2</v>
      </c>
      <c r="AF94" s="336">
        <f t="shared" si="142"/>
        <v>8.2037848548244752E-2</v>
      </c>
      <c r="AG94" s="336">
        <f t="shared" si="142"/>
        <v>8.1360940111803559E-2</v>
      </c>
      <c r="AH94" s="336">
        <f t="shared" si="142"/>
        <v>8.0672432428330734E-2</v>
      </c>
      <c r="AI94" s="336">
        <f t="shared" si="142"/>
        <v>7.9955840618721019E-2</v>
      </c>
      <c r="AJ94" s="336">
        <f t="shared" si="142"/>
        <v>7.9279099761500077E-2</v>
      </c>
      <c r="AK94" s="336">
        <f t="shared" si="142"/>
        <v>7.8655167014897803E-2</v>
      </c>
      <c r="AL94" s="336">
        <f t="shared" si="142"/>
        <v>7.8019248911090633E-2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Lancashire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Lancashire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Lancashire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Lancashire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Lancashire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Lancashire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Lancashire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Lancashire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Lancashire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Lancashire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Lancashire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Lancashire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Lancashire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6.4930821989929655</v>
      </c>
      <c r="Y4" s="11">
        <f>'Occ T1'!D8-'Occ T1'!C8</f>
        <v>2.108905338470322</v>
      </c>
      <c r="Z4" s="11">
        <f>'Occ T1'!E8-'Occ T1'!D8</f>
        <v>1.6539566730376265</v>
      </c>
      <c r="AA4" s="11">
        <f>'Occ T1'!F8-'Occ T1'!E8</f>
        <v>8.5605717858074968</v>
      </c>
      <c r="AB4" s="11">
        <f>'Occ T1'!D8-'Occ T1'!B8</f>
        <v>8.6019875374632875</v>
      </c>
      <c r="AC4" s="11">
        <f>'Occ T1'!F8-'Occ T1'!D8</f>
        <v>10.214528458845123</v>
      </c>
    </row>
    <row r="5" spans="1:29" x14ac:dyDescent="0.2">
      <c r="W5" s="10" t="str">
        <f>name!E5</f>
        <v>Professional occupations</v>
      </c>
      <c r="X5" s="11">
        <f>'Occ T1'!C9-'Occ T1'!B9</f>
        <v>12.790405310246371</v>
      </c>
      <c r="Y5" s="11">
        <f>'Occ T1'!D9-'Occ T1'!C9</f>
        <v>7.2450023819847331</v>
      </c>
      <c r="Z5" s="11">
        <f>'Occ T1'!E9-'Occ T1'!D9</f>
        <v>13.123491635231517</v>
      </c>
      <c r="AA5" s="11">
        <f>'Occ T1'!F9-'Occ T1'!E9</f>
        <v>20.942266842254213</v>
      </c>
      <c r="AB5" s="11">
        <f>'Occ T1'!D9-'Occ T1'!B9</f>
        <v>20.035407692231104</v>
      </c>
      <c r="AC5" s="11">
        <f>'Occ T1'!F9-'Occ T1'!D9</f>
        <v>34.06575847748573</v>
      </c>
    </row>
    <row r="6" spans="1:29" x14ac:dyDescent="0.2">
      <c r="W6" s="10" t="str">
        <f>name!E6</f>
        <v>Associate professional occupations</v>
      </c>
      <c r="X6" s="11">
        <f>'Occ T1'!C10-'Occ T1'!B10</f>
        <v>6.4352065652626038</v>
      </c>
      <c r="Y6" s="11">
        <f>'Occ T1'!D10-'Occ T1'!C10</f>
        <v>2.6885227860802416</v>
      </c>
      <c r="Z6" s="11">
        <f>'Occ T1'!E10-'Occ T1'!D10</f>
        <v>-2.5013209077778953</v>
      </c>
      <c r="AA6" s="11">
        <f>'Occ T1'!F10-'Occ T1'!E10</f>
        <v>6.8614693274921876</v>
      </c>
      <c r="AB6" s="11">
        <f>'Occ T1'!D10-'Occ T1'!B10</f>
        <v>9.1237293513428455</v>
      </c>
      <c r="AC6" s="11">
        <f>'Occ T1'!F10-'Occ T1'!D10</f>
        <v>4.3601484197142923</v>
      </c>
    </row>
    <row r="7" spans="1:29" x14ac:dyDescent="0.2">
      <c r="W7" s="10" t="str">
        <f>name!E7</f>
        <v>Administrative and secretarial occupations</v>
      </c>
      <c r="X7" s="11">
        <f>'Occ T1'!C11-'Occ T1'!B11</f>
        <v>-2.5074712631212037</v>
      </c>
      <c r="Y7" s="11">
        <f>'Occ T1'!D11-'Occ T1'!C11</f>
        <v>2.1121067932126749</v>
      </c>
      <c r="Z7" s="11">
        <f>'Occ T1'!E11-'Occ T1'!D11</f>
        <v>-4.1135816093946431</v>
      </c>
      <c r="AA7" s="11">
        <f>'Occ T1'!F11-'Occ T1'!E11</f>
        <v>-6.0860394664066035</v>
      </c>
      <c r="AB7" s="11">
        <f>'Occ T1'!D11-'Occ T1'!B11</f>
        <v>-0.3953644699085288</v>
      </c>
      <c r="AC7" s="11">
        <f>'Occ T1'!F11-'Occ T1'!D11</f>
        <v>-10.199621075801247</v>
      </c>
    </row>
    <row r="8" spans="1:29" x14ac:dyDescent="0.2">
      <c r="W8" s="10" t="str">
        <f>name!E8</f>
        <v>Skilled trades occupations</v>
      </c>
      <c r="X8" s="11">
        <f>'Occ T1'!C12-'Occ T1'!B12</f>
        <v>1.8059830885985377</v>
      </c>
      <c r="Y8" s="11">
        <f>'Occ T1'!D12-'Occ T1'!C12</f>
        <v>-9.3895274814878178</v>
      </c>
      <c r="Z8" s="11">
        <f>'Occ T1'!E12-'Occ T1'!D12</f>
        <v>-1.1832149253196889</v>
      </c>
      <c r="AA8" s="11">
        <f>'Occ T1'!F12-'Occ T1'!E12</f>
        <v>-3.4263796258078685</v>
      </c>
      <c r="AB8" s="11">
        <f>'Occ T1'!D12-'Occ T1'!B12</f>
        <v>-7.5835443928892801</v>
      </c>
      <c r="AC8" s="11">
        <f>'Occ T1'!F12-'Occ T1'!D12</f>
        <v>-4.6095945511275573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-0.11294401322452075</v>
      </c>
      <c r="Y9" s="11">
        <f>'Occ T1'!D13-'Occ T1'!C13</f>
        <v>-2.5550604485160449</v>
      </c>
      <c r="Z9" s="11">
        <f>'Occ T1'!E13-'Occ T1'!D13</f>
        <v>6.8791665493302077</v>
      </c>
      <c r="AA9" s="11">
        <f>'Occ T1'!F13-'Occ T1'!E13</f>
        <v>8.9059721581408979</v>
      </c>
      <c r="AB9" s="11">
        <f>'Occ T1'!D13-'Occ T1'!B13</f>
        <v>-2.6680044617405656</v>
      </c>
      <c r="AC9" s="11">
        <f>'Occ T1'!F13-'Occ T1'!D13</f>
        <v>15.785138707471106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2.606466813704273</v>
      </c>
      <c r="Y10" s="11">
        <f>'Occ T1'!D14-'Occ T1'!C14</f>
        <v>-2.6791124589792759</v>
      </c>
      <c r="Z10" s="11">
        <f>'Occ T1'!E14-'Occ T1'!D14</f>
        <v>0.7411159398606344</v>
      </c>
      <c r="AA10" s="11">
        <f>'Occ T1'!F14-'Occ T1'!E14</f>
        <v>0.43788713668028834</v>
      </c>
      <c r="AB10" s="11">
        <f>'Occ T1'!D14-'Occ T1'!B14</f>
        <v>-7.2645645275002835E-2</v>
      </c>
      <c r="AC10" s="11">
        <f>'Occ T1'!F14-'Occ T1'!D14</f>
        <v>1.1790030765409227</v>
      </c>
    </row>
    <row r="11" spans="1:29" x14ac:dyDescent="0.2">
      <c r="W11" s="10" t="str">
        <f>name!E11</f>
        <v>Process, plant and machine operatives</v>
      </c>
      <c r="X11" s="11">
        <f>'Occ T1'!C15-'Occ T1'!B15</f>
        <v>4.4091326326420983</v>
      </c>
      <c r="Y11" s="11">
        <f>'Occ T1'!D15-'Occ T1'!C15</f>
        <v>-6.4937770669434229</v>
      </c>
      <c r="Z11" s="11">
        <f>'Occ T1'!E15-'Occ T1'!D15</f>
        <v>4.2251398447937021</v>
      </c>
      <c r="AA11" s="11">
        <f>'Occ T1'!F15-'Occ T1'!E15</f>
        <v>-1.5489226995816807</v>
      </c>
      <c r="AB11" s="11">
        <f>'Occ T1'!D15-'Occ T1'!B15</f>
        <v>-2.0846444343013246</v>
      </c>
      <c r="AC11" s="11">
        <f>'Occ T1'!F15-'Occ T1'!D15</f>
        <v>2.6762171452120214</v>
      </c>
    </row>
    <row r="12" spans="1:29" x14ac:dyDescent="0.2">
      <c r="W12" s="10" t="str">
        <f>name!E12</f>
        <v>Elementary occupations</v>
      </c>
      <c r="X12" s="11">
        <f>'Occ T1'!C16-'Occ T1'!B16</f>
        <v>-0.62786133310120817</v>
      </c>
      <c r="Y12" s="11">
        <f>'Occ T1'!D16-'Occ T1'!C16</f>
        <v>-9.3250598438220038</v>
      </c>
      <c r="Z12" s="11">
        <f>'Occ T1'!E16-'Occ T1'!D16</f>
        <v>0.17124680023883343</v>
      </c>
      <c r="AA12" s="11">
        <f>'Occ T1'!F16-'Occ T1'!E16</f>
        <v>-2.9048254585791256</v>
      </c>
      <c r="AB12" s="11">
        <f>'Occ T1'!D16-'Occ T1'!B16</f>
        <v>-9.952921176923212</v>
      </c>
      <c r="AC12" s="11">
        <f>'Occ T1'!F16-'Occ T1'!D16</f>
        <v>-2.7335786583402921</v>
      </c>
    </row>
    <row r="14" spans="1:29" x14ac:dyDescent="0.2">
      <c r="W14" s="10" t="str">
        <f>name!E3</f>
        <v>All occupations</v>
      </c>
      <c r="X14" s="11">
        <f>'Occ T1'!C18-'Occ T1'!B18</f>
        <v>31.291999999999916</v>
      </c>
      <c r="Y14" s="11">
        <f>'Occ T1'!D18-'Occ T1'!C18</f>
        <v>-16.288000000000466</v>
      </c>
      <c r="Z14" s="11">
        <f>'Occ T1'!E18-'Occ T1'!D18</f>
        <v>18.996000000000208</v>
      </c>
      <c r="AA14" s="11">
        <f>'Occ T1'!F18-'Occ T1'!E18</f>
        <v>31.741999999999734</v>
      </c>
      <c r="AB14" s="11">
        <f>'Occ T1'!D18-'Occ T1'!B18</f>
        <v>15.003999999999451</v>
      </c>
      <c r="AC14" s="11">
        <f>'Occ T1'!F18-'Occ T1'!D18</f>
        <v>50.737999999999943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Lancashire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10.214528458845123</v>
      </c>
      <c r="O3" s="11">
        <f>'Occ T1'!AB64</f>
        <v>6.6058456350954948</v>
      </c>
      <c r="P3" s="11">
        <f>'Occ T1'!Q64</f>
        <v>3.6086828237497031</v>
      </c>
    </row>
    <row r="4" spans="1:16" x14ac:dyDescent="0.2">
      <c r="M4" s="10" t="str">
        <f>name!E5</f>
        <v>Professional occupations</v>
      </c>
      <c r="N4" s="11">
        <f>'Occ T1'!F65</f>
        <v>34.06575847748573</v>
      </c>
      <c r="O4" s="11">
        <f>'Occ T1'!AB65</f>
        <v>22.465703905980405</v>
      </c>
      <c r="P4" s="11">
        <f>'Occ T1'!Q65</f>
        <v>11.60005457150541</v>
      </c>
    </row>
    <row r="5" spans="1:16" x14ac:dyDescent="0.2">
      <c r="M5" s="10" t="str">
        <f>name!E6</f>
        <v>Associate professional occupations</v>
      </c>
      <c r="N5" s="11">
        <f>'Occ T1'!F66</f>
        <v>4.3601484197142923</v>
      </c>
      <c r="O5" s="11">
        <f>'Occ T1'!AB66</f>
        <v>7.4814336261890588</v>
      </c>
      <c r="P5" s="11">
        <f>'Occ T1'!Q66</f>
        <v>-3.1212852064747594</v>
      </c>
    </row>
    <row r="6" spans="1:16" x14ac:dyDescent="0.2">
      <c r="M6" s="10" t="str">
        <f>name!E7</f>
        <v>Administrative and secretarial occupations</v>
      </c>
      <c r="N6" s="11">
        <f>'Occ T1'!F67</f>
        <v>-10.199621075801247</v>
      </c>
      <c r="O6" s="11">
        <f>'Occ T1'!AB67</f>
        <v>-12.626160372876306</v>
      </c>
      <c r="P6" s="11">
        <f>'Occ T1'!Q67</f>
        <v>2.4265392970749282</v>
      </c>
    </row>
    <row r="7" spans="1:16" x14ac:dyDescent="0.2">
      <c r="M7" s="10" t="str">
        <f>name!E8</f>
        <v>Skilled trades occupations</v>
      </c>
      <c r="N7" s="11">
        <f>'Occ T1'!F68</f>
        <v>-4.6095945511275573</v>
      </c>
      <c r="O7" s="11">
        <f>'Occ T1'!AB68</f>
        <v>1.1237612555817691</v>
      </c>
      <c r="P7" s="11">
        <f>'Occ T1'!Q68</f>
        <v>-5.7333558067093193</v>
      </c>
    </row>
    <row r="8" spans="1:16" x14ac:dyDescent="0.2">
      <c r="M8" s="10" t="str">
        <f>name!E9</f>
        <v>Caring, leisure and other service occupations</v>
      </c>
      <c r="N8" s="11">
        <f>'Occ T1'!F69</f>
        <v>15.785138707471106</v>
      </c>
      <c r="O8" s="11">
        <f>'Occ T1'!AB69</f>
        <v>11.635449746059223</v>
      </c>
      <c r="P8" s="11">
        <f>'Occ T1'!Q69</f>
        <v>4.1496889614118224</v>
      </c>
    </row>
    <row r="9" spans="1:16" x14ac:dyDescent="0.2">
      <c r="M9" s="10" t="str">
        <f>name!E10</f>
        <v>Sales and customer service occupations</v>
      </c>
      <c r="N9" s="11">
        <f>'Occ T1'!F70</f>
        <v>1.1790030765409227</v>
      </c>
      <c r="O9" s="11">
        <f>'Occ T1'!AB70</f>
        <v>-0.99058789758000643</v>
      </c>
      <c r="P9" s="11">
        <f>'Occ T1'!Q70</f>
        <v>2.1695909741209647</v>
      </c>
    </row>
    <row r="10" spans="1:16" x14ac:dyDescent="0.2">
      <c r="M10" s="10" t="str">
        <f>name!E11</f>
        <v>Process, plant and machine operatives</v>
      </c>
      <c r="N10" s="11">
        <f>'Occ T1'!F71</f>
        <v>2.6762171452120214</v>
      </c>
      <c r="O10" s="11">
        <f>'Occ T1'!AB71</f>
        <v>0.9521579400037492</v>
      </c>
      <c r="P10" s="11">
        <f>'Occ T1'!Q71</f>
        <v>1.7240592052083059</v>
      </c>
    </row>
    <row r="11" spans="1:16" x14ac:dyDescent="0.2">
      <c r="M11" s="10" t="str">
        <f>name!E12</f>
        <v>Elementary occupations</v>
      </c>
      <c r="N11" s="11">
        <f>'Occ T1'!F72</f>
        <v>-2.7335786583402921</v>
      </c>
      <c r="O11" s="11">
        <f>'Occ T1'!AB72</f>
        <v>-1.5361868855202161</v>
      </c>
      <c r="P11" s="11">
        <f>'Occ T1'!Q72</f>
        <v>-1.1973917728201613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50.737999999999943</v>
      </c>
      <c r="O13" s="11">
        <f>'Occ T1'!AB74</f>
        <v>35.111416952933098</v>
      </c>
      <c r="P13" s="11">
        <f>'Occ T1'!Q74</f>
        <v>15.626583047066845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Lancashire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1.8411973430552457</v>
      </c>
      <c r="O3" s="11">
        <f>'Occ T5'!H44</f>
        <v>2.6110842783767225</v>
      </c>
      <c r="P3" s="11">
        <f>'Occ T5'!G44</f>
        <v>5.7622468374132225</v>
      </c>
    </row>
    <row r="4" spans="1:16" x14ac:dyDescent="0.2">
      <c r="M4" s="10" t="str">
        <f>name!E5</f>
        <v>Professional occupations</v>
      </c>
      <c r="N4" s="11">
        <f>'Occ T5'!I45</f>
        <v>0.44758294306561197</v>
      </c>
      <c r="O4" s="11">
        <f>'Occ T5'!H45</f>
        <v>8.6299151617299081</v>
      </c>
      <c r="P4" s="11">
        <f>'Occ T5'!G45</f>
        <v>24.988260372690348</v>
      </c>
    </row>
    <row r="5" spans="1:16" x14ac:dyDescent="0.2">
      <c r="M5" s="10" t="str">
        <f>name!E6</f>
        <v>Associate professional occupations</v>
      </c>
      <c r="N5" s="11">
        <f>'Occ T5'!I46</f>
        <v>0.56502238640748637</v>
      </c>
      <c r="O5" s="11">
        <f>'Occ T5'!H46</f>
        <v>1.490377557295453</v>
      </c>
      <c r="P5" s="11">
        <f>'Occ T5'!G46</f>
        <v>2.3047484760112482</v>
      </c>
    </row>
    <row r="6" spans="1:16" x14ac:dyDescent="0.2">
      <c r="M6" s="10" t="str">
        <f>name!E7</f>
        <v>Administrative and secretarial occupations</v>
      </c>
      <c r="N6" s="11">
        <f>'Occ T5'!I47</f>
        <v>-0.2328302499696937</v>
      </c>
      <c r="O6" s="11">
        <f>'Occ T5'!H47</f>
        <v>-5.2565916551335157</v>
      </c>
      <c r="P6" s="11">
        <f>'Occ T5'!G47</f>
        <v>-4.7101991706981465</v>
      </c>
    </row>
    <row r="7" spans="1:16" x14ac:dyDescent="0.2">
      <c r="M7" s="10" t="str">
        <f>name!E8</f>
        <v>Skilled trades occupations</v>
      </c>
      <c r="N7" s="11">
        <f>'Occ T5'!I48</f>
        <v>0.87153801630429228</v>
      </c>
      <c r="O7" s="11">
        <f>'Occ T5'!H48</f>
        <v>0.98465768232371254</v>
      </c>
      <c r="P7" s="11">
        <f>'Occ T5'!G48</f>
        <v>-6.4657902497555995</v>
      </c>
    </row>
    <row r="8" spans="1:16" x14ac:dyDescent="0.2">
      <c r="M8" s="10" t="str">
        <f>name!E9</f>
        <v>Caring, leisure and other service occupations</v>
      </c>
      <c r="N8" s="11">
        <f>'Occ T5'!I49</f>
        <v>1.1260555788582405</v>
      </c>
      <c r="O8" s="11">
        <f>'Occ T5'!H49</f>
        <v>5.2622059891149675</v>
      </c>
      <c r="P8" s="11">
        <f>'Occ T5'!G49</f>
        <v>9.3968771394978319</v>
      </c>
    </row>
    <row r="9" spans="1:16" x14ac:dyDescent="0.2">
      <c r="M9" s="10" t="str">
        <f>name!E10</f>
        <v>Sales and customer service occupations</v>
      </c>
      <c r="N9" s="11">
        <f>'Occ T5'!I50</f>
        <v>-0.54546258104196488</v>
      </c>
      <c r="O9" s="11">
        <f>'Occ T5'!H50</f>
        <v>1.0253942978674573</v>
      </c>
      <c r="P9" s="11">
        <f>'Occ T5'!G50</f>
        <v>0.69907135971544676</v>
      </c>
    </row>
    <row r="10" spans="1:16" x14ac:dyDescent="0.2">
      <c r="M10" s="10" t="str">
        <f>name!E11</f>
        <v>Process, plant and machine operatives</v>
      </c>
      <c r="N10" s="11">
        <f>'Occ T5'!I51</f>
        <v>1.6232186566472455</v>
      </c>
      <c r="O10" s="11">
        <f>'Occ T5'!H51</f>
        <v>1.8053461250706064</v>
      </c>
      <c r="P10" s="11">
        <f>'Occ T5'!G51</f>
        <v>-0.75234763650587411</v>
      </c>
    </row>
    <row r="11" spans="1:16" x14ac:dyDescent="0.2">
      <c r="M11" s="10" t="str">
        <f>name!E12</f>
        <v>Elementary occupations</v>
      </c>
      <c r="N11" s="11">
        <f>'Occ T5'!I52</f>
        <v>1.6016018519668691</v>
      </c>
      <c r="O11" s="11">
        <f>'Occ T5'!H52</f>
        <v>-3.445225672205261</v>
      </c>
      <c r="P11" s="11">
        <f>'Occ T5'!G52</f>
        <v>-0.88995483810197129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7.2979239452933484</v>
      </c>
      <c r="O13" s="11">
        <f>'Occ T5'!H54</f>
        <v>13.10716376444006</v>
      </c>
      <c r="P13" s="11">
        <f>'Occ T5'!G54</f>
        <v>30.332912290266449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0.66963572517005332</v>
      </c>
      <c r="O18" s="11">
        <f>'Occ T5'!AN44</f>
        <v>1.4601729643565289</v>
      </c>
      <c r="P18" s="11">
        <f>'Occ T5'!AM44</f>
        <v>4.4760369455688895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1.4390453591365953</v>
      </c>
      <c r="O19" s="11">
        <f>'Occ T5'!AN45</f>
        <v>6.1390152087061942</v>
      </c>
      <c r="P19" s="11">
        <f>'Occ T5'!AM45</f>
        <v>14.887643338137622</v>
      </c>
    </row>
    <row r="20" spans="13:16" x14ac:dyDescent="0.2">
      <c r="M20" s="10" t="str">
        <f t="shared" si="0"/>
        <v>Associate professional occupations</v>
      </c>
      <c r="N20" s="11">
        <f>'Occ T5'!AO46</f>
        <v>0.9269258101689406</v>
      </c>
      <c r="O20" s="11">
        <f>'Occ T5'!AN46</f>
        <v>1.9074025404051032</v>
      </c>
      <c r="P20" s="11">
        <f>'Occ T5'!AM46</f>
        <v>4.6471052756150151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-0.47397310244947022</v>
      </c>
      <c r="O21" s="11">
        <f>'Occ T5'!AN47</f>
        <v>-5.6124763424276196</v>
      </c>
      <c r="P21" s="11">
        <f>'Occ T5'!AM47</f>
        <v>-6.5397109279992129</v>
      </c>
    </row>
    <row r="22" spans="13:16" x14ac:dyDescent="0.2">
      <c r="M22" s="10" t="str">
        <f t="shared" si="0"/>
        <v>Skilled trades occupations</v>
      </c>
      <c r="N22" s="11">
        <f>'Occ T5'!AO48</f>
        <v>0.3494050943471998</v>
      </c>
      <c r="O22" s="11">
        <f>'Occ T5'!AN48</f>
        <v>0.38415421164692409</v>
      </c>
      <c r="P22" s="11">
        <f>'Occ T5'!AM48</f>
        <v>0.39020194958763987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0.61822592646496766</v>
      </c>
      <c r="O23" s="11">
        <f>'Occ T5'!AN49</f>
        <v>4.1618160758170575</v>
      </c>
      <c r="P23" s="11">
        <f>'Occ T5'!AM49</f>
        <v>6.8554077437771888</v>
      </c>
    </row>
    <row r="24" spans="13:16" x14ac:dyDescent="0.2">
      <c r="M24" s="10" t="str">
        <f t="shared" si="0"/>
        <v>Sales and customer service occupations</v>
      </c>
      <c r="N24" s="11">
        <f>'Occ T5'!AO50</f>
        <v>-0.23341561815300294</v>
      </c>
      <c r="O24" s="11">
        <f>'Occ T5'!AN50</f>
        <v>4.5978792153000825E-3</v>
      </c>
      <c r="P24" s="11">
        <f>'Occ T5'!AM50</f>
        <v>-0.76177015864233866</v>
      </c>
    </row>
    <row r="25" spans="13:16" x14ac:dyDescent="0.2">
      <c r="M25" s="10" t="str">
        <f t="shared" si="0"/>
        <v>Process, plant and machine operatives</v>
      </c>
      <c r="N25" s="11">
        <f>'Occ T5'!AO51</f>
        <v>0.13119381372780892</v>
      </c>
      <c r="O25" s="11">
        <f>'Occ T5'!AN51</f>
        <v>0.69877384316983293</v>
      </c>
      <c r="P25" s="11">
        <f>'Occ T5'!AM51</f>
        <v>0.12219028310610192</v>
      </c>
    </row>
    <row r="26" spans="13:16" x14ac:dyDescent="0.2">
      <c r="M26" s="10" t="str">
        <f t="shared" si="0"/>
        <v>Elementary occupations</v>
      </c>
      <c r="N26" s="11">
        <f>'Occ T5'!AO52</f>
        <v>0.42303578243638795</v>
      </c>
      <c r="O26" s="11">
        <f>'Occ T5'!AN52</f>
        <v>-2.6878537262790125</v>
      </c>
      <c r="P26" s="11">
        <f>'Occ T5'!AM52</f>
        <v>0.72863105832241359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3.8500787908494765</v>
      </c>
      <c r="O28" s="11">
        <f>'Occ T5'!AN54</f>
        <v>6.4556026546103169</v>
      </c>
      <c r="P28" s="11">
        <f>'Occ T5'!AM54</f>
        <v>24.805735507473344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1.1715616178851773</v>
      </c>
      <c r="O33" s="11">
        <f>'Occ T5'!X44</f>
        <v>1.1509113140201888</v>
      </c>
      <c r="P33" s="11">
        <f>'Occ T5'!W44</f>
        <v>1.2862098918443436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-0.99146241607098506</v>
      </c>
      <c r="O34" s="11">
        <f>'Occ T5'!X45</f>
        <v>2.4908999530237139</v>
      </c>
      <c r="P34" s="11">
        <f>'Occ T5'!W45</f>
        <v>10.100617034552769</v>
      </c>
    </row>
    <row r="35" spans="1:16" x14ac:dyDescent="0.2">
      <c r="M35" s="10" t="str">
        <f t="shared" si="1"/>
        <v>Associate professional occupations</v>
      </c>
      <c r="N35" s="11">
        <f>'Occ T5'!Y46</f>
        <v>-0.36190342376145468</v>
      </c>
      <c r="O35" s="11">
        <f>'Occ T5'!X46</f>
        <v>-0.41702498310964398</v>
      </c>
      <c r="P35" s="11">
        <f>'Occ T5'!W46</f>
        <v>-2.3423567996037491</v>
      </c>
    </row>
    <row r="36" spans="1:16" x14ac:dyDescent="0.2">
      <c r="M36" s="10" t="str">
        <f t="shared" si="1"/>
        <v>Administrative and secretarial occupations</v>
      </c>
      <c r="N36" s="11">
        <f>'Occ T5'!Y47</f>
        <v>0.24114285247977563</v>
      </c>
      <c r="O36" s="11">
        <f>'Occ T5'!X47</f>
        <v>0.35588468729408707</v>
      </c>
      <c r="P36" s="11">
        <f>'Occ T5'!W47</f>
        <v>1.8295117573010486</v>
      </c>
    </row>
    <row r="37" spans="1:16" x14ac:dyDescent="0.2">
      <c r="M37" s="10" t="str">
        <f t="shared" si="1"/>
        <v>Skilled trades occupations</v>
      </c>
      <c r="N37" s="11">
        <f>'Occ T5'!Y48</f>
        <v>0.52213292195711603</v>
      </c>
      <c r="O37" s="11">
        <f>'Occ T5'!X48</f>
        <v>0.60050347067678755</v>
      </c>
      <c r="P37" s="11">
        <f>'Occ T5'!W48</f>
        <v>-6.855992199343202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0.50782965239327016</v>
      </c>
      <c r="O38" s="11">
        <f>'Occ T5'!X49</f>
        <v>1.1003899132979136</v>
      </c>
      <c r="P38" s="11">
        <f>'Occ T5'!W49</f>
        <v>2.5414693957206378</v>
      </c>
    </row>
    <row r="39" spans="1:16" x14ac:dyDescent="0.2">
      <c r="M39" s="10" t="str">
        <f t="shared" si="1"/>
        <v>Sales and customer service occupations</v>
      </c>
      <c r="N39" s="11">
        <f>'Occ T5'!Y50</f>
        <v>-0.3120469628889595</v>
      </c>
      <c r="O39" s="11">
        <f>'Occ T5'!X50</f>
        <v>1.0207964186521536</v>
      </c>
      <c r="P39" s="11">
        <f>'Occ T5'!W50</f>
        <v>1.4608415183577961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Lancashire</v>
      </c>
      <c r="M40" s="10" t="str">
        <f t="shared" si="1"/>
        <v>Process, plant and machine operatives</v>
      </c>
      <c r="N40" s="11">
        <f>'Occ T5'!Y51</f>
        <v>1.4920248429194425</v>
      </c>
      <c r="O40" s="11">
        <f>'Occ T5'!X51</f>
        <v>1.1065722819007702</v>
      </c>
      <c r="P40" s="11">
        <f>'Occ T5'!W51</f>
        <v>-0.87453791961193872</v>
      </c>
    </row>
    <row r="41" spans="1:16" x14ac:dyDescent="0.2">
      <c r="M41" s="10" t="str">
        <f t="shared" si="1"/>
        <v>Elementary occupations</v>
      </c>
      <c r="N41" s="11">
        <f>'Occ T5'!Y52</f>
        <v>1.1785660695304783</v>
      </c>
      <c r="O41" s="11">
        <f>'Occ T5'!X52</f>
        <v>-0.75737194592625201</v>
      </c>
      <c r="P41" s="11">
        <f>'Occ T5'!W52</f>
        <v>-1.6185858964243813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3.4478451544438613</v>
      </c>
      <c r="O43" s="11">
        <f>'Occ T5'!X54</f>
        <v>6.6515611098297285</v>
      </c>
      <c r="P43" s="11">
        <f>'Occ T5'!W54</f>
        <v>5.5271767827933331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Lancashire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Lancashire, Lancashire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8.6941732751765155</v>
      </c>
      <c r="C5" s="11">
        <f>HLOOKUP(C$3,'Qual F1'!$M$4:$BW$14,11,FALSE)</f>
        <v>9.8735349615644896</v>
      </c>
      <c r="D5" s="11">
        <f>HLOOKUP(D$3,'Qual F1'!$M$4:$BW$14,11,FALSE)</f>
        <v>11.094194317496918</v>
      </c>
      <c r="E5" s="11">
        <f>HLOOKUP(E$3,'Qual F1'!$M$4:$BW$14,11,FALSE)</f>
        <v>13.488180939942131</v>
      </c>
      <c r="F5" s="11">
        <f>HLOOKUP(F$3,'Qual F1'!$M$4:$BW$14,11,FALSE)</f>
        <v>17.587548057345678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55.269322625287018</v>
      </c>
      <c r="C6" s="11">
        <f>HLOOKUP(C$3,'Qual F1'!$M$4:$BW$14,10,FALSE)</f>
        <v>63.22813657667654</v>
      </c>
      <c r="D6" s="11">
        <f>HLOOKUP(D$3,'Qual F1'!$M$4:$BW$14,10,FALSE)</f>
        <v>70.536809367417263</v>
      </c>
      <c r="E6" s="11">
        <f>HLOOKUP(E$3,'Qual F1'!$M$4:$BW$14,10,FALSE)</f>
        <v>85.263842325394137</v>
      </c>
      <c r="F6" s="11">
        <f>HLOOKUP(F$3,'Qual F1'!$M$4:$BW$14,10,FALSE)</f>
        <v>112.50600807916739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118.49725011431238</v>
      </c>
      <c r="C7" s="11">
        <f>HLOOKUP(C$3,'Qual F1'!$M$4:$BW$14,9,FALSE)</f>
        <v>137.08620467681646</v>
      </c>
      <c r="D7" s="11">
        <f>HLOOKUP(D$3,'Qual F1'!$M$4:$BW$14,9,FALSE)</f>
        <v>136.29537777720651</v>
      </c>
      <c r="E7" s="11">
        <f>HLOOKUP(E$3,'Qual F1'!$M$4:$BW$14,9,FALSE)</f>
        <v>152.92376506329907</v>
      </c>
      <c r="F7" s="11">
        <f>HLOOKUP(F$3,'Qual F1'!$M$4:$BW$14,9,FALSE)</f>
        <v>187.01561845935498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39.827115950994603</v>
      </c>
      <c r="C8" s="11">
        <f>HLOOKUP(C$3,'Qual F1'!$M$4:$BW$14,8,FALSE)</f>
        <v>40.969003087348142</v>
      </c>
      <c r="D8" s="11">
        <f>HLOOKUP(D$3,'Qual F1'!$M$4:$BW$14,8,FALSE)</f>
        <v>39.785746704574429</v>
      </c>
      <c r="E8" s="11">
        <f>HLOOKUP(E$3,'Qual F1'!$M$4:$BW$14,8,FALSE)</f>
        <v>40.725100243005265</v>
      </c>
      <c r="F8" s="11">
        <f>HLOOKUP(F$3,'Qual F1'!$M$4:$BW$14,8,FALSE)</f>
        <v>46.21065748260952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34.783431013409093</v>
      </c>
      <c r="C9" s="11">
        <f>HLOOKUP(C$3,'Qual F1'!$M$4:$BW$14,7,FALSE)</f>
        <v>40.344629620514745</v>
      </c>
      <c r="D9" s="11">
        <f>HLOOKUP(D$3,'Qual F1'!$M$4:$BW$14,7,FALSE)</f>
        <v>40.201130273110962</v>
      </c>
      <c r="E9" s="11">
        <f>HLOOKUP(E$3,'Qual F1'!$M$4:$BW$14,7,FALSE)</f>
        <v>43.39756596679635</v>
      </c>
      <c r="F9" s="11">
        <f>HLOOKUP(F$3,'Qual F1'!$M$4:$BW$14,7,FALSE)</f>
        <v>52.781697239217415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152.12676980106997</v>
      </c>
      <c r="C10" s="11">
        <f>HLOOKUP(C$3,'Qual F1'!$M$4:$BW$14,6,FALSE)</f>
        <v>158.82406774053189</v>
      </c>
      <c r="D10" s="11">
        <f>HLOOKUP(D$3,'Qual F1'!$M$4:$BW$14,6,FALSE)</f>
        <v>157.93757959204052</v>
      </c>
      <c r="E10" s="11">
        <f>HLOOKUP(E$3,'Qual F1'!$M$4:$BW$14,6,FALSE)</f>
        <v>155.88732615275455</v>
      </c>
      <c r="F10" s="11">
        <f>HLOOKUP(F$3,'Qual F1'!$M$4:$BW$14,6,FALSE)</f>
        <v>156.34669201979713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159.9178358258084</v>
      </c>
      <c r="C11" s="11">
        <f>HLOOKUP(C$3,'Qual F1'!$M$4:$BW$14,5,FALSE)</f>
        <v>159.19228840589093</v>
      </c>
      <c r="D11" s="11">
        <f>HLOOKUP(D$3,'Qual F1'!$M$4:$BW$14,5,FALSE)</f>
        <v>144.00459790518008</v>
      </c>
      <c r="E11" s="11">
        <f>HLOOKUP(E$3,'Qual F1'!$M$4:$BW$14,5,FALSE)</f>
        <v>143.96124416920219</v>
      </c>
      <c r="F11" s="11">
        <f>HLOOKUP(F$3,'Qual F1'!$M$4:$BW$14,5,FALSE)</f>
        <v>124.66270761780621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94.494421800027865</v>
      </c>
      <c r="C12" s="11">
        <f>HLOOKUP(C$3,'Qual F1'!$M$4:$BW$14,4,FALSE)</f>
        <v>94.100601929515818</v>
      </c>
      <c r="D12" s="11">
        <f>HLOOKUP(D$3,'Qual F1'!$M$4:$BW$14,4,FALSE)</f>
        <v>87.077160584902785</v>
      </c>
      <c r="E12" s="11">
        <f>HLOOKUP(E$3,'Qual F1'!$M$4:$BW$14,4,FALSE)</f>
        <v>74.640071101403507</v>
      </c>
      <c r="F12" s="11">
        <f>HLOOKUP(F$3,'Qual F1'!$M$4:$BW$14,4,FALSE)</f>
        <v>48.793708295323633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43.396679593914563</v>
      </c>
      <c r="C13" s="11">
        <f>HLOOKUP(C$3,'Qual F1'!$M$4:$BW$14,3,FALSE)</f>
        <v>34.680533001140361</v>
      </c>
      <c r="D13" s="11">
        <f>HLOOKUP(D$3,'Qual F1'!$M$4:$BW$14,3,FALSE)</f>
        <v>35.078403478070179</v>
      </c>
      <c r="E13" s="11">
        <f>HLOOKUP(E$3,'Qual F1'!$M$4:$BW$14,3,FALSE)</f>
        <v>30.719904038202902</v>
      </c>
      <c r="F13" s="11">
        <f>HLOOKUP(F$3,'Qual F1'!$M$4:$BW$14,3,FALSE)</f>
        <v>26.844362749377485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707.0070000000004</v>
      </c>
      <c r="C15" s="11">
        <f t="shared" ref="C15:F15" si="0">SUM(C5:C13)</f>
        <v>738.29899999999941</v>
      </c>
      <c r="D15" s="11">
        <f t="shared" si="0"/>
        <v>722.01099999999963</v>
      </c>
      <c r="E15" s="11">
        <f t="shared" si="0"/>
        <v>741.00700000000006</v>
      </c>
      <c r="F15" s="11">
        <f t="shared" si="0"/>
        <v>772.74899999999946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1.2297153034095152</v>
      </c>
      <c r="C19" s="18">
        <f t="shared" si="1"/>
        <v>1.3373355458377294</v>
      </c>
      <c r="D19" s="18">
        <f t="shared" si="1"/>
        <v>1.5365686004087089</v>
      </c>
      <c r="E19" s="18">
        <f t="shared" si="1"/>
        <v>1.8202501379800906</v>
      </c>
      <c r="F19" s="18">
        <f t="shared" si="1"/>
        <v>2.2759716359834421</v>
      </c>
      <c r="G19" s="11"/>
    </row>
    <row r="20" spans="1:7" x14ac:dyDescent="0.2">
      <c r="A20" t="str">
        <f>$A6</f>
        <v>RQF7 Other higher degree</v>
      </c>
      <c r="B20" s="18">
        <f t="shared" si="1"/>
        <v>7.8173656873675919</v>
      </c>
      <c r="C20" s="18">
        <f t="shared" si="1"/>
        <v>8.5640284731086709</v>
      </c>
      <c r="D20" s="18">
        <f t="shared" si="1"/>
        <v>9.7694923439417547</v>
      </c>
      <c r="E20" s="18">
        <f t="shared" si="1"/>
        <v>11.506482708718559</v>
      </c>
      <c r="F20" s="18">
        <f t="shared" si="1"/>
        <v>14.55919167532633</v>
      </c>
      <c r="G20" s="11"/>
    </row>
    <row r="21" spans="1:7" x14ac:dyDescent="0.2">
      <c r="A21" t="str">
        <f>$A7</f>
        <v>RQF6 First degree</v>
      </c>
      <c r="B21" s="18">
        <f t="shared" si="1"/>
        <v>16.760406914544312</v>
      </c>
      <c r="C21" s="18">
        <f t="shared" si="1"/>
        <v>18.567843743092784</v>
      </c>
      <c r="D21" s="18">
        <f t="shared" si="1"/>
        <v>18.877188543831959</v>
      </c>
      <c r="E21" s="18">
        <f t="shared" si="1"/>
        <v>20.63729020957954</v>
      </c>
      <c r="F21" s="18">
        <f t="shared" si="1"/>
        <v>24.201340727630203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5.6331996643589921</v>
      </c>
      <c r="C22" s="18">
        <f t="shared" si="3"/>
        <v>5.5491072163646677</v>
      </c>
      <c r="D22" s="18">
        <f t="shared" si="3"/>
        <v>5.5104072797470467</v>
      </c>
      <c r="E22" s="18">
        <f t="shared" si="3"/>
        <v>5.4959130268682026</v>
      </c>
      <c r="F22" s="18">
        <f t="shared" si="3"/>
        <v>5.9800345885416286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4.9198142328730938</v>
      </c>
      <c r="C23" s="18">
        <f t="shared" si="4"/>
        <v>5.4645380287004022</v>
      </c>
      <c r="D23" s="18">
        <f t="shared" si="4"/>
        <v>5.5679387534415659</v>
      </c>
      <c r="E23" s="18">
        <f t="shared" si="4"/>
        <v>5.8565662627743524</v>
      </c>
      <c r="F23" s="18">
        <f t="shared" si="4"/>
        <v>6.8303805296697186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21.517010411646545</v>
      </c>
      <c r="C24" s="18">
        <f t="shared" si="5"/>
        <v>21.512160756080124</v>
      </c>
      <c r="D24" s="18">
        <f t="shared" si="5"/>
        <v>21.87467775311465</v>
      </c>
      <c r="E24" s="18">
        <f t="shared" si="5"/>
        <v>21.037227199305072</v>
      </c>
      <c r="F24" s="18">
        <f t="shared" si="5"/>
        <v>20.232532429003111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22.618989037705187</v>
      </c>
      <c r="C25" s="18">
        <f t="shared" si="6"/>
        <v>21.562034948698436</v>
      </c>
      <c r="D25" s="18">
        <f t="shared" si="6"/>
        <v>19.944931296778048</v>
      </c>
      <c r="E25" s="18">
        <f t="shared" si="6"/>
        <v>19.427784645651414</v>
      </c>
      <c r="F25" s="18">
        <f t="shared" si="6"/>
        <v>16.132367381621496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13.365415307065955</v>
      </c>
      <c r="C26" s="18">
        <f>C12/C$15*100</f>
        <v>12.745595203232824</v>
      </c>
      <c r="D26" s="18">
        <f t="shared" si="7"/>
        <v>12.060364812295497</v>
      </c>
      <c r="E26" s="18">
        <f t="shared" si="7"/>
        <v>10.072788934706892</v>
      </c>
      <c r="F26" s="18">
        <f t="shared" si="7"/>
        <v>6.3143023537168812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6.1380834410288072</v>
      </c>
      <c r="C27" s="18">
        <f>C13/C$15*100</f>
        <v>4.697356084884361</v>
      </c>
      <c r="D27" s="18">
        <f t="shared" si="8"/>
        <v>4.8584306164407742</v>
      </c>
      <c r="E27" s="18">
        <f t="shared" si="8"/>
        <v>4.1456968744158829</v>
      </c>
      <c r="F27" s="18">
        <f t="shared" si="8"/>
        <v>3.4738786785071869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3.2312281526994724</v>
      </c>
      <c r="C33" s="18">
        <f t="shared" si="9"/>
        <v>12.362941547117501</v>
      </c>
      <c r="D33" s="18">
        <f t="shared" si="9"/>
        <v>3.9851979692284711</v>
      </c>
      <c r="E33" s="18">
        <f t="shared" si="9"/>
        <v>2.6892995193418034</v>
      </c>
      <c r="F33" s="18">
        <f>IF(F$3-D$3 &lt;&gt; 0,(EXP(LN(F5/D5)/(F$3-D$3))-1)*100,0)</f>
        <v>3.1194612216644435</v>
      </c>
    </row>
    <row r="34" spans="1:6" x14ac:dyDescent="0.2">
      <c r="A34" t="str">
        <f>$A20</f>
        <v>RQF7 Other higher degree</v>
      </c>
      <c r="B34" s="18">
        <f t="shared" si="9"/>
        <v>3.4204826397339572</v>
      </c>
      <c r="C34" s="18">
        <f t="shared" si="9"/>
        <v>11.559209533049453</v>
      </c>
      <c r="D34" s="18">
        <f t="shared" si="9"/>
        <v>3.8651416524231541</v>
      </c>
      <c r="E34" s="18">
        <f t="shared" si="9"/>
        <v>2.8113546684438218</v>
      </c>
      <c r="F34" s="18">
        <f t="shared" ref="F34:F43" si="10">IF(F$3-D$3 &lt;&gt; 0,(EXP(LN(F6/D6)/(F$3-D$3))-1)*100,0)</f>
        <v>3.1614236710705956</v>
      </c>
    </row>
    <row r="35" spans="1:6" x14ac:dyDescent="0.2">
      <c r="A35" t="str">
        <f>$A21</f>
        <v>RQF6 First degree</v>
      </c>
      <c r="B35" s="18">
        <f t="shared" si="9"/>
        <v>3.7101757416458936</v>
      </c>
      <c r="C35" s="18">
        <f t="shared" si="9"/>
        <v>-0.57688291938226</v>
      </c>
      <c r="D35" s="18">
        <f t="shared" si="9"/>
        <v>2.3290096161998175</v>
      </c>
      <c r="E35" s="18">
        <f t="shared" si="9"/>
        <v>2.0329138948798953</v>
      </c>
      <c r="F35" s="18">
        <f t="shared" si="10"/>
        <v>2.1315171490813301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0.70919729965881473</v>
      </c>
      <c r="C36" s="18">
        <f t="shared" ref="C36:E36" si="12">IF(D$3-C$3 &lt;&gt; 0,(EXP(LN(D8/C8)/(D$3-C$3))-1)*100,0)</f>
        <v>-2.8881747018616677</v>
      </c>
      <c r="D36" s="18">
        <f t="shared" si="12"/>
        <v>0.46780863991837673</v>
      </c>
      <c r="E36" s="18">
        <f t="shared" si="12"/>
        <v>1.2716762695406558</v>
      </c>
      <c r="F36" s="18">
        <f t="shared" si="10"/>
        <v>1.0030082623358361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3.7775297034813748</v>
      </c>
      <c r="C37" s="18">
        <f t="shared" si="13"/>
        <v>-0.355683888422198</v>
      </c>
      <c r="D37" s="18">
        <f t="shared" si="13"/>
        <v>1.54193185114051</v>
      </c>
      <c r="E37" s="18">
        <f t="shared" si="13"/>
        <v>1.9768981746707492</v>
      </c>
      <c r="F37" s="18">
        <f t="shared" si="10"/>
        <v>1.8317027680601283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1.0828941179868989</v>
      </c>
      <c r="C38" s="18">
        <f t="shared" si="14"/>
        <v>-0.55815731274406755</v>
      </c>
      <c r="D38" s="18">
        <f t="shared" si="14"/>
        <v>-0.2609870562183314</v>
      </c>
      <c r="E38" s="18">
        <f t="shared" si="14"/>
        <v>2.9428810534692929E-2</v>
      </c>
      <c r="F38" s="18">
        <f t="shared" si="10"/>
        <v>-6.7470314854345403E-2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-0.11361852197229183</v>
      </c>
      <c r="C39" s="18">
        <f t="shared" si="15"/>
        <v>-9.5404687329997735</v>
      </c>
      <c r="D39" s="18">
        <f t="shared" si="15"/>
        <v>-6.0218851824833663E-3</v>
      </c>
      <c r="E39" s="18">
        <f t="shared" si="15"/>
        <v>-1.4290149985223377</v>
      </c>
      <c r="F39" s="18">
        <f t="shared" si="10"/>
        <v>-0.95694834584748589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-0.10435453561823405</v>
      </c>
      <c r="C40" s="18">
        <f t="shared" si="16"/>
        <v>-7.4637581488307569</v>
      </c>
      <c r="D40" s="18">
        <f t="shared" si="16"/>
        <v>-3.0353225638877213</v>
      </c>
      <c r="E40" s="18">
        <f t="shared" si="16"/>
        <v>-4.1616830961304974</v>
      </c>
      <c r="F40" s="18">
        <f t="shared" si="10"/>
        <v>-3.7876909224560218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-5.4509182338558837</v>
      </c>
      <c r="C41" s="18">
        <f t="shared" si="17"/>
        <v>1.1472444120646408</v>
      </c>
      <c r="D41" s="18">
        <f t="shared" si="17"/>
        <v>-2.6186015137346863</v>
      </c>
      <c r="E41" s="18">
        <f t="shared" si="17"/>
        <v>-1.3394972002260808</v>
      </c>
      <c r="F41" s="18">
        <f t="shared" si="10"/>
        <v>-1.7677212708195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1.0885906143612623</v>
      </c>
      <c r="C43" s="18">
        <f t="shared" ref="C43" si="18">IF(D$3-C$3 &lt;&gt; 0,(EXP(LN(D15/C15)/(D$3-C$3))-1)*100,0)</f>
        <v>-2.2061522499691621</v>
      </c>
      <c r="D43" s="18">
        <f>IF(E$3-D$3 &lt;&gt; 0,(EXP(LN(E15/D15)/(E$3-D$3))-1)*100,0)</f>
        <v>0.52074514294224716</v>
      </c>
      <c r="E43" s="18">
        <f>IF(F$3-E$3 &lt;&gt; 0,(EXP(LN(F15/E15)/(F$3-E$3))-1)*100,0)</f>
        <v>0.42032303962924455</v>
      </c>
      <c r="F43" s="18">
        <f t="shared" si="10"/>
        <v>0.45378592205260748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1.1793616863879741</v>
      </c>
      <c r="C47" s="27">
        <f>D5-C5</f>
        <v>1.2206593559324279</v>
      </c>
      <c r="D47" s="27">
        <f>E5-D5</f>
        <v>2.3939866224452135</v>
      </c>
      <c r="E47" s="27">
        <f>F5-E5</f>
        <v>4.0993671174035473</v>
      </c>
      <c r="F47" s="27">
        <f>F5-D5</f>
        <v>6.4933537398487609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7.9588139513895229</v>
      </c>
      <c r="C48" s="27">
        <f t="shared" si="20"/>
        <v>7.3086727907407223</v>
      </c>
      <c r="D48" s="27">
        <f t="shared" si="20"/>
        <v>14.727032957976874</v>
      </c>
      <c r="E48" s="27">
        <f t="shared" si="20"/>
        <v>27.24216575377325</v>
      </c>
      <c r="F48" s="27">
        <f t="shared" ref="F48:F57" si="21">F6-D6</f>
        <v>41.969198711750124</v>
      </c>
    </row>
    <row r="49" spans="1:6" x14ac:dyDescent="0.2">
      <c r="A49" t="str">
        <f t="shared" si="19"/>
        <v>RQF6 First degree</v>
      </c>
      <c r="B49" s="27">
        <f t="shared" ref="B49:E49" si="22">C7-B7</f>
        <v>18.588954562504085</v>
      </c>
      <c r="C49" s="27">
        <f t="shared" si="22"/>
        <v>-0.79082689960995367</v>
      </c>
      <c r="D49" s="27">
        <f t="shared" si="22"/>
        <v>16.628387286092561</v>
      </c>
      <c r="E49" s="27">
        <f t="shared" si="22"/>
        <v>34.09185339605591</v>
      </c>
      <c r="F49" s="27">
        <f t="shared" si="21"/>
        <v>50.720240682148471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1.1418871363535388</v>
      </c>
      <c r="C50" s="27">
        <f t="shared" si="23"/>
        <v>-1.1832563827737133</v>
      </c>
      <c r="D50" s="27">
        <f t="shared" si="23"/>
        <v>0.93935353843083647</v>
      </c>
      <c r="E50" s="27">
        <f t="shared" si="23"/>
        <v>5.4855572396042547</v>
      </c>
      <c r="F50" s="27">
        <f t="shared" si="21"/>
        <v>6.4249107780350911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5.5611986071056521</v>
      </c>
      <c r="C51" s="27">
        <f t="shared" si="24"/>
        <v>-0.14349934740378245</v>
      </c>
      <c r="D51" s="27">
        <f t="shared" si="24"/>
        <v>3.1964356936853875</v>
      </c>
      <c r="E51" s="27">
        <f t="shared" si="24"/>
        <v>9.3841312724210653</v>
      </c>
      <c r="F51" s="27">
        <f t="shared" si="21"/>
        <v>12.580566966106453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6.6972979394619188</v>
      </c>
      <c r="C52" s="27">
        <f t="shared" si="25"/>
        <v>-0.8864881484913667</v>
      </c>
      <c r="D52" s="27">
        <f t="shared" si="25"/>
        <v>-2.0502534392859673</v>
      </c>
      <c r="E52" s="27">
        <f t="shared" si="25"/>
        <v>0.4593658670425782</v>
      </c>
      <c r="F52" s="27">
        <f t="shared" si="21"/>
        <v>-1.5908875722433891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-0.72554741991746141</v>
      </c>
      <c r="C53" s="27">
        <f>D11-C11</f>
        <v>-15.187690500710858</v>
      </c>
      <c r="D53" s="27">
        <f t="shared" si="26"/>
        <v>-4.3353735977888164E-2</v>
      </c>
      <c r="E53" s="27">
        <f t="shared" si="26"/>
        <v>-19.298536551395983</v>
      </c>
      <c r="F53" s="27">
        <f t="shared" si="21"/>
        <v>-19.341890287373872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-0.39381987051204703</v>
      </c>
      <c r="C54" s="27">
        <f t="shared" si="27"/>
        <v>-7.0234413446130333</v>
      </c>
      <c r="D54" s="27">
        <f t="shared" si="27"/>
        <v>-12.437089483499278</v>
      </c>
      <c r="E54" s="27">
        <f t="shared" si="27"/>
        <v>-25.846362806079874</v>
      </c>
      <c r="F54" s="27">
        <f t="shared" si="21"/>
        <v>-38.283452289579152</v>
      </c>
    </row>
    <row r="55" spans="1:6" x14ac:dyDescent="0.2">
      <c r="A55" t="str">
        <f t="shared" si="19"/>
        <v>No Qualification</v>
      </c>
      <c r="B55" s="27">
        <f t="shared" ref="B55:E55" si="28">C13-B13</f>
        <v>-8.7161465927742015</v>
      </c>
      <c r="C55" s="27">
        <f t="shared" si="28"/>
        <v>0.39787047692981758</v>
      </c>
      <c r="D55" s="27">
        <f t="shared" si="28"/>
        <v>-4.3584994398672769</v>
      </c>
      <c r="E55" s="27">
        <f t="shared" si="28"/>
        <v>-3.875541288825417</v>
      </c>
      <c r="F55" s="27">
        <f t="shared" si="21"/>
        <v>-8.234040728692694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31.291999999999007</v>
      </c>
      <c r="C57" s="29">
        <f t="shared" ref="C57" si="29">D15-C15</f>
        <v>-16.287999999999784</v>
      </c>
      <c r="D57" s="29">
        <f>E15-D15</f>
        <v>18.996000000000436</v>
      </c>
      <c r="E57" s="29">
        <f>F15-E15</f>
        <v>31.741999999999393</v>
      </c>
      <c r="F57" s="29">
        <f t="shared" si="21"/>
        <v>50.737999999999829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Lancashire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45.174963664458204</v>
      </c>
      <c r="N6" s="11">
        <v>47.278195912345033</v>
      </c>
      <c r="O6" s="11">
        <v>41.339651746237919</v>
      </c>
      <c r="P6" s="11">
        <v>44.12758017883553</v>
      </c>
      <c r="Q6" s="11">
        <v>41.447335289274335</v>
      </c>
      <c r="R6" s="11">
        <v>43.396679593914563</v>
      </c>
      <c r="S6" s="11">
        <v>37.268367032216347</v>
      </c>
      <c r="T6" s="11">
        <v>37.133613140872924</v>
      </c>
      <c r="U6" s="11">
        <v>38.953684488771749</v>
      </c>
      <c r="V6" s="11">
        <v>34.680533001140361</v>
      </c>
      <c r="W6" s="11">
        <v>35.078403478070179</v>
      </c>
      <c r="X6" s="11">
        <v>38.526554870960567</v>
      </c>
      <c r="Y6" s="11">
        <v>33.731797514082075</v>
      </c>
      <c r="Z6" s="11">
        <v>32.471542889024491</v>
      </c>
      <c r="AA6" s="11">
        <v>31.210939665452177</v>
      </c>
      <c r="AB6" s="11">
        <v>30.719904038202902</v>
      </c>
      <c r="AC6" s="11">
        <v>30.312565509579866</v>
      </c>
      <c r="AD6" s="11">
        <v>29.876168240655673</v>
      </c>
      <c r="AE6" s="11">
        <v>29.463979790434667</v>
      </c>
      <c r="AF6" s="11">
        <v>29.019599916492083</v>
      </c>
      <c r="AG6" s="11">
        <v>28.534398233293341</v>
      </c>
      <c r="AH6" s="11">
        <v>28.015539878759533</v>
      </c>
      <c r="AI6" s="11">
        <v>27.483736312345819</v>
      </c>
      <c r="AJ6" s="11">
        <v>26.929832581600355</v>
      </c>
      <c r="AK6" s="11">
        <v>26.416955213832679</v>
      </c>
      <c r="AL6" s="11">
        <v>26.844362749377485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110.83852776342879</v>
      </c>
      <c r="N7" s="11">
        <v>112.77659547241851</v>
      </c>
      <c r="O7" s="11">
        <v>103.48775086134765</v>
      </c>
      <c r="P7" s="11">
        <v>102.50359197342782</v>
      </c>
      <c r="Q7" s="11">
        <v>101.35019525473992</v>
      </c>
      <c r="R7" s="11">
        <v>94.494421800027865</v>
      </c>
      <c r="S7" s="11">
        <v>94.61578589902318</v>
      </c>
      <c r="T7" s="11">
        <v>86.193466335532875</v>
      </c>
      <c r="U7" s="11">
        <v>89.784840734972022</v>
      </c>
      <c r="V7" s="11">
        <v>94.100601929515818</v>
      </c>
      <c r="W7" s="11">
        <v>87.077160584902785</v>
      </c>
      <c r="X7" s="11">
        <v>83.824179777185634</v>
      </c>
      <c r="Y7" s="11">
        <v>81.367473484428942</v>
      </c>
      <c r="Z7" s="11">
        <v>79.143765975017601</v>
      </c>
      <c r="AA7" s="11">
        <v>76.997946169521342</v>
      </c>
      <c r="AB7" s="11">
        <v>74.640071101403507</v>
      </c>
      <c r="AC7" s="11">
        <v>72.213822486329676</v>
      </c>
      <c r="AD7" s="11">
        <v>69.739368826984659</v>
      </c>
      <c r="AE7" s="11">
        <v>67.243170063795247</v>
      </c>
      <c r="AF7" s="11">
        <v>64.719816975186632</v>
      </c>
      <c r="AG7" s="11">
        <v>62.171195186840869</v>
      </c>
      <c r="AH7" s="11">
        <v>59.57684540709802</v>
      </c>
      <c r="AI7" s="11">
        <v>56.950954709972308</v>
      </c>
      <c r="AJ7" s="11">
        <v>54.296422927431522</v>
      </c>
      <c r="AK7" s="11">
        <v>51.608109459480282</v>
      </c>
      <c r="AL7" s="11">
        <v>48.793708295323633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158.41764888086612</v>
      </c>
      <c r="N8" s="11">
        <v>167.60059174847473</v>
      </c>
      <c r="O8" s="11">
        <v>161.46029836998812</v>
      </c>
      <c r="P8" s="11">
        <v>154.03509593125133</v>
      </c>
      <c r="Q8" s="11">
        <v>164.37431843505604</v>
      </c>
      <c r="R8" s="11">
        <v>159.9178358258084</v>
      </c>
      <c r="S8" s="11">
        <v>156.89657535976241</v>
      </c>
      <c r="T8" s="11">
        <v>160.03461946106935</v>
      </c>
      <c r="U8" s="11">
        <v>147.4026968846272</v>
      </c>
      <c r="V8" s="11">
        <v>159.19228840589093</v>
      </c>
      <c r="W8" s="11">
        <v>144.00459790518008</v>
      </c>
      <c r="X8" s="11">
        <v>154.87406291889891</v>
      </c>
      <c r="Y8" s="11">
        <v>148.08776591299343</v>
      </c>
      <c r="Z8" s="11">
        <v>146.75462073126567</v>
      </c>
      <c r="AA8" s="11">
        <v>145.58517036825094</v>
      </c>
      <c r="AB8" s="11">
        <v>143.96124416920219</v>
      </c>
      <c r="AC8" s="11">
        <v>142.21024356243157</v>
      </c>
      <c r="AD8" s="11">
        <v>140.37467849856839</v>
      </c>
      <c r="AE8" s="11">
        <v>138.50468917272653</v>
      </c>
      <c r="AF8" s="11">
        <v>136.60622352793536</v>
      </c>
      <c r="AG8" s="11">
        <v>134.74440809744019</v>
      </c>
      <c r="AH8" s="11">
        <v>132.83623806000583</v>
      </c>
      <c r="AI8" s="11">
        <v>130.88986435340553</v>
      </c>
      <c r="AJ8" s="11">
        <v>128.91823921297109</v>
      </c>
      <c r="AK8" s="11">
        <v>126.89615564888979</v>
      </c>
      <c r="AL8" s="11">
        <v>124.66270761780621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142.61776345120484</v>
      </c>
      <c r="N9" s="11">
        <v>148.99265204322484</v>
      </c>
      <c r="O9" s="11">
        <v>156.47434112808179</v>
      </c>
      <c r="P9" s="11">
        <v>145.76504288034917</v>
      </c>
      <c r="Q9" s="11">
        <v>156.92425535696051</v>
      </c>
      <c r="R9" s="11">
        <v>152.12676980106997</v>
      </c>
      <c r="S9" s="11">
        <v>155.00531255770588</v>
      </c>
      <c r="T9" s="11">
        <v>156.10486253067671</v>
      </c>
      <c r="U9" s="11">
        <v>163.13281407565259</v>
      </c>
      <c r="V9" s="11">
        <v>158.82406774053189</v>
      </c>
      <c r="W9" s="11">
        <v>157.93757959204052</v>
      </c>
      <c r="X9" s="11">
        <v>146.43259933214742</v>
      </c>
      <c r="Y9" s="11">
        <v>154.6838307959745</v>
      </c>
      <c r="Z9" s="11">
        <v>155.07889703425789</v>
      </c>
      <c r="AA9" s="11">
        <v>155.71067380985789</v>
      </c>
      <c r="AB9" s="11">
        <v>155.88732615275455</v>
      </c>
      <c r="AC9" s="11">
        <v>155.9400987461724</v>
      </c>
      <c r="AD9" s="11">
        <v>155.91811279670222</v>
      </c>
      <c r="AE9" s="11">
        <v>155.89540950254604</v>
      </c>
      <c r="AF9" s="11">
        <v>155.88639820861445</v>
      </c>
      <c r="AG9" s="11">
        <v>155.95340516970651</v>
      </c>
      <c r="AH9" s="11">
        <v>156.03323132263594</v>
      </c>
      <c r="AI9" s="11">
        <v>156.13282346820887</v>
      </c>
      <c r="AJ9" s="11">
        <v>156.25932959507927</v>
      </c>
      <c r="AK9" s="11">
        <v>156.38633216890216</v>
      </c>
      <c r="AL9" s="11">
        <v>156.34669201979713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35.606850169068252</v>
      </c>
      <c r="N10" s="11">
        <v>32.36460394156461</v>
      </c>
      <c r="O10" s="11">
        <v>34.115819918229477</v>
      </c>
      <c r="P10" s="11">
        <v>35.676818506751381</v>
      </c>
      <c r="Q10" s="11">
        <v>35.411822985288943</v>
      </c>
      <c r="R10" s="11">
        <v>34.783431013409093</v>
      </c>
      <c r="S10" s="11">
        <v>37.099301140069905</v>
      </c>
      <c r="T10" s="11">
        <v>37.171204628751866</v>
      </c>
      <c r="U10" s="11">
        <v>37.060172955059571</v>
      </c>
      <c r="V10" s="11">
        <v>40.344629620514745</v>
      </c>
      <c r="W10" s="11">
        <v>40.201130273110962</v>
      </c>
      <c r="X10" s="11">
        <v>39.833988710358682</v>
      </c>
      <c r="Y10" s="11">
        <v>40.79837655414569</v>
      </c>
      <c r="Z10" s="11">
        <v>41.654270809744972</v>
      </c>
      <c r="AA10" s="11">
        <v>42.580872591370834</v>
      </c>
      <c r="AB10" s="11">
        <v>43.39756596679635</v>
      </c>
      <c r="AC10" s="11">
        <v>44.237271691043659</v>
      </c>
      <c r="AD10" s="11">
        <v>45.10206517186888</v>
      </c>
      <c r="AE10">
        <v>45.963449044732428</v>
      </c>
      <c r="AF10">
        <v>46.840669426731935</v>
      </c>
      <c r="AG10">
        <v>47.778114784887968</v>
      </c>
      <c r="AH10">
        <v>48.744932813094159</v>
      </c>
      <c r="AI10" s="11">
        <v>49.743008058853619</v>
      </c>
      <c r="AJ10" s="11">
        <v>50.77205648947492</v>
      </c>
      <c r="AK10" s="11">
        <v>51.817104375486643</v>
      </c>
      <c r="AL10" s="11">
        <v>52.781697239217415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43.405610775783643</v>
      </c>
      <c r="N11" s="11">
        <v>40.130623981393207</v>
      </c>
      <c r="O11" s="11">
        <v>40.632241328404071</v>
      </c>
      <c r="P11" s="11">
        <v>40.906508092812821</v>
      </c>
      <c r="Q11" s="11">
        <v>40.657508275330557</v>
      </c>
      <c r="R11" s="11">
        <v>39.827115950994603</v>
      </c>
      <c r="S11" s="11">
        <v>39.192583643995825</v>
      </c>
      <c r="T11" s="11">
        <v>39.074689051556163</v>
      </c>
      <c r="U11" s="11">
        <v>38.708181795867276</v>
      </c>
      <c r="V11" s="11">
        <v>40.969003087348142</v>
      </c>
      <c r="W11" s="11">
        <v>39.785746704574429</v>
      </c>
      <c r="X11" s="11">
        <v>39.055543253140947</v>
      </c>
      <c r="Y11" s="11">
        <v>39.593725772142392</v>
      </c>
      <c r="Z11" s="11">
        <v>39.930727686344383</v>
      </c>
      <c r="AA11" s="11">
        <v>40.379506904439786</v>
      </c>
      <c r="AB11" s="11">
        <v>40.725100243005265</v>
      </c>
      <c r="AC11" s="11">
        <v>41.072609231381563</v>
      </c>
      <c r="AD11" s="11">
        <v>41.466297042628923</v>
      </c>
      <c r="AE11">
        <v>41.917563475008478</v>
      </c>
      <c r="AF11">
        <v>42.402894120460765</v>
      </c>
      <c r="AG11">
        <v>42.934424925200517</v>
      </c>
      <c r="AH11">
        <v>43.521791249423046</v>
      </c>
      <c r="AI11" s="11">
        <v>44.1364239724589</v>
      </c>
      <c r="AJ11" s="11">
        <v>44.778487854878016</v>
      </c>
      <c r="AK11" s="11">
        <v>45.454307601663778</v>
      </c>
      <c r="AL11" s="11">
        <v>46.21065748260952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105.76708220099933</v>
      </c>
      <c r="N12" s="11">
        <v>101.04227993852719</v>
      </c>
      <c r="O12" s="11">
        <v>108.10043037497292</v>
      </c>
      <c r="P12" s="11">
        <v>114.19641052403533</v>
      </c>
      <c r="Q12" s="11">
        <v>117.01485376364246</v>
      </c>
      <c r="R12" s="11">
        <v>118.49725011431238</v>
      </c>
      <c r="S12" s="11">
        <v>122.85979643788654</v>
      </c>
      <c r="T12" s="11">
        <v>125.70057589552776</v>
      </c>
      <c r="U12" s="11">
        <v>126.64375194200021</v>
      </c>
      <c r="V12" s="11">
        <v>137.08620467681646</v>
      </c>
      <c r="W12" s="11">
        <v>136.29537777720651</v>
      </c>
      <c r="X12" s="11">
        <v>137.84654778091618</v>
      </c>
      <c r="Y12" s="11">
        <v>142.13623544026041</v>
      </c>
      <c r="Z12" s="11">
        <v>145.69408739717284</v>
      </c>
      <c r="AA12" s="11">
        <v>149.49758870090997</v>
      </c>
      <c r="AB12" s="11">
        <v>152.92376506329907</v>
      </c>
      <c r="AC12" s="11">
        <v>156.2306335634525</v>
      </c>
      <c r="AD12" s="11">
        <v>159.45281477682994</v>
      </c>
      <c r="AE12">
        <v>162.71215151240222</v>
      </c>
      <c r="AF12">
        <v>166.0199391746861</v>
      </c>
      <c r="AG12">
        <v>169.43648404301516</v>
      </c>
      <c r="AH12">
        <v>172.87595868489524</v>
      </c>
      <c r="AI12">
        <v>176.3754639661756</v>
      </c>
      <c r="AJ12">
        <v>179.95941811892047</v>
      </c>
      <c r="AK12">
        <v>183.59833079070688</v>
      </c>
      <c r="AL12">
        <v>187.01561845935498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47.25744450033369</v>
      </c>
      <c r="N13" s="11">
        <v>44.917649546115271</v>
      </c>
      <c r="O13" s="11">
        <v>40.831136520048595</v>
      </c>
      <c r="P13" s="11">
        <v>47.542216244520326</v>
      </c>
      <c r="Q13" s="11">
        <v>53.255691501895988</v>
      </c>
      <c r="R13" s="11">
        <v>55.269322625287018</v>
      </c>
      <c r="S13" s="11">
        <v>67.912530792305091</v>
      </c>
      <c r="T13" s="11">
        <v>60.03830431201596</v>
      </c>
      <c r="U13" s="11">
        <v>60.994394779545225</v>
      </c>
      <c r="V13" s="11">
        <v>63.22813657667654</v>
      </c>
      <c r="W13" s="11">
        <v>70.536809367417263</v>
      </c>
      <c r="X13" s="11">
        <v>72.906761508006923</v>
      </c>
      <c r="Y13" s="11">
        <v>75.779133579482689</v>
      </c>
      <c r="Z13" s="11">
        <v>78.95535889114565</v>
      </c>
      <c r="AA13" s="11">
        <v>82.247831526782946</v>
      </c>
      <c r="AB13" s="11">
        <v>85.263842325394137</v>
      </c>
      <c r="AC13" s="11">
        <v>88.157035414433778</v>
      </c>
      <c r="AD13" s="11">
        <v>90.98353497562583</v>
      </c>
      <c r="AE13">
        <v>93.768662085888124</v>
      </c>
      <c r="AF13">
        <v>96.520448065979338</v>
      </c>
      <c r="AG13">
        <v>99.286131078349811</v>
      </c>
      <c r="AH13">
        <v>102.01774096570236</v>
      </c>
      <c r="AI13">
        <v>104.71509211592259</v>
      </c>
      <c r="AJ13">
        <v>107.39053415090888</v>
      </c>
      <c r="AK13">
        <v>110.02241778941868</v>
      </c>
      <c r="AL13">
        <v>112.50600807916739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7.1311085938562986</v>
      </c>
      <c r="N14" s="11">
        <v>7.4158074159365448</v>
      </c>
      <c r="O14" s="11">
        <v>6.5963297526902673</v>
      </c>
      <c r="P14" s="11">
        <v>7.2377356680171721</v>
      </c>
      <c r="Q14" s="11">
        <v>8.32401913781095</v>
      </c>
      <c r="R14" s="11">
        <v>8.6941732751765155</v>
      </c>
      <c r="S14" s="11">
        <v>10.394747137033871</v>
      </c>
      <c r="T14" s="11">
        <v>9.3496646439963289</v>
      </c>
      <c r="U14" s="11">
        <v>9.6924623435047028</v>
      </c>
      <c r="V14" s="11">
        <v>9.8735349615644896</v>
      </c>
      <c r="W14" s="11">
        <v>11.094194317496918</v>
      </c>
      <c r="X14" s="11">
        <v>11.726761848384644</v>
      </c>
      <c r="Y14" s="11">
        <v>12.028660946489421</v>
      </c>
      <c r="Z14" s="11">
        <v>12.519728586026933</v>
      </c>
      <c r="AA14" s="11">
        <v>13.024470263413438</v>
      </c>
      <c r="AB14" s="11">
        <v>13.488180939942131</v>
      </c>
      <c r="AC14" s="11">
        <v>13.933719795175422</v>
      </c>
      <c r="AD14" s="11">
        <v>14.362959670135146</v>
      </c>
      <c r="AE14">
        <v>14.788925352466924</v>
      </c>
      <c r="AF14">
        <v>15.209010583913507</v>
      </c>
      <c r="AG14">
        <v>15.627438481265985</v>
      </c>
      <c r="AH14">
        <v>16.036721618386988</v>
      </c>
      <c r="AI14">
        <v>16.438633042655859</v>
      </c>
      <c r="AJ14">
        <v>16.837679068735316</v>
      </c>
      <c r="AK14">
        <v>17.225286951619218</v>
      </c>
      <c r="AL14">
        <v>17.587548057345678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Lancashire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Lancashire</v>
      </c>
      <c r="W1" s="203" t="str">
        <f>CONCATENATE("Shift-share Figure 1: Levels of Employment, ",C4," - ",F40,", ",Info!B5)</f>
        <v>Shift-share Figure 1: Levels of Employment, 2015 - 2035, Lancashire</v>
      </c>
      <c r="AK1" s="203" t="str">
        <f>CONCATENATE("Shift-share Figure 1.1: Net Changes, ",C4,"-",F40,", ",Info!B5)</f>
        <v>Shift-share Figure 1.1: Net Changes, 2015-2035, Lancashire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37.777511788277842</v>
      </c>
      <c r="C8" s="141">
        <f t="shared" ref="C8:C33" si="0">B8/B$35*100</f>
        <v>5.3433009557582638</v>
      </c>
      <c r="E8" s="151">
        <v>45.006138670024988</v>
      </c>
      <c r="F8" s="141">
        <f t="shared" ref="F8:F33" si="1">E8/E$35*100</f>
        <v>6.2334422425731768</v>
      </c>
      <c r="H8" s="151">
        <f>E8-B8</f>
        <v>7.2286268817471466</v>
      </c>
      <c r="I8" s="141">
        <f>IF(B8&lt;&gt;0,((E8/B8)-1)*100,0)</f>
        <v>19.134735295060246</v>
      </c>
      <c r="K8" s="207">
        <f t="shared" ref="K8:K33" si="2">(($E$35/$B$35)-1)*B8</f>
        <v>0.80170887540192715</v>
      </c>
      <c r="L8" s="141">
        <f>IF(B8&lt;&gt;0,K8/B8*100,0)</f>
        <v>2.1221854946272378</v>
      </c>
      <c r="N8" s="151">
        <f>H8-(K8+Q8)</f>
        <v>6.5251900025885057</v>
      </c>
      <c r="O8" s="141">
        <f>IF(B8&lt;&gt;0,N8/B8*100,0)</f>
        <v>17.272683386768836</v>
      </c>
      <c r="Q8" s="151">
        <v>-9.8271996243285795E-2</v>
      </c>
      <c r="R8" s="141">
        <f>IF(B8&lt;&gt;0,Q8/B8*100,0)</f>
        <v>-0.26013358633582395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20.303741623259715</v>
      </c>
      <c r="C9" s="141">
        <f t="shared" si="0"/>
        <v>2.8717879205240835</v>
      </c>
      <c r="E9" s="151">
        <v>21.677102278975863</v>
      </c>
      <c r="F9" s="141">
        <f t="shared" si="1"/>
        <v>3.0023229949371792</v>
      </c>
      <c r="H9" s="151">
        <f t="shared" ref="H9:H32" si="3">E9-B9</f>
        <v>1.373360655716148</v>
      </c>
      <c r="I9" s="141">
        <f t="shared" ref="I9:I32" si="4">IF(B9&lt;&gt;0,((E9/B9)-1)*100,0)</f>
        <v>6.7640766967938637</v>
      </c>
      <c r="K9" s="207">
        <f t="shared" si="2"/>
        <v>0.43088305959541051</v>
      </c>
      <c r="L9" s="141">
        <f t="shared" ref="L9:L32" si="5">IF(B9&lt;&gt;0,K9/B9*100,0)</f>
        <v>2.1221854946272378</v>
      </c>
      <c r="N9" s="151">
        <f t="shared" ref="N9:N31" si="6">H9-(K9+Q9)</f>
        <v>1.2643743997597747</v>
      </c>
      <c r="O9" s="141">
        <f>IF(B9&lt;&gt;0,N9/B9*100,0)</f>
        <v>6.2272975258477636</v>
      </c>
      <c r="Q9" s="151">
        <v>-0.32189680363903739</v>
      </c>
      <c r="R9" s="141">
        <f>IF(B9&lt;&gt;0,Q9/B9*100,0)</f>
        <v>-1.5854063236811309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35.035856689125062</v>
      </c>
      <c r="C10" s="141">
        <f t="shared" si="0"/>
        <v>4.9555176524596005</v>
      </c>
      <c r="E10" s="151">
        <v>39.884063073013927</v>
      </c>
      <c r="F10" s="141">
        <f t="shared" si="1"/>
        <v>5.5240242978311898</v>
      </c>
      <c r="H10" s="151">
        <f t="shared" si="3"/>
        <v>4.8482063838888649</v>
      </c>
      <c r="I10" s="141">
        <f t="shared" si="4"/>
        <v>13.837841691462692</v>
      </c>
      <c r="K10" s="207">
        <f t="shared" si="2"/>
        <v>0.74352586857499892</v>
      </c>
      <c r="L10" s="141">
        <f t="shared" si="5"/>
        <v>2.1221854946272378</v>
      </c>
      <c r="N10" s="151">
        <f t="shared" si="6"/>
        <v>5.5725269926843612</v>
      </c>
      <c r="O10" s="141">
        <f t="shared" ref="O10:O32" si="7">IF(B10&lt;&gt;0,N10/B10*100,0)</f>
        <v>15.905211173026757</v>
      </c>
      <c r="Q10" s="151">
        <v>-1.4678464773704951</v>
      </c>
      <c r="R10" s="141">
        <f t="shared" ref="R10:R32" si="8">IF(B10&lt;&gt;0,Q10/B10*100,0)</f>
        <v>-4.1895549761913102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30.969309810118482</v>
      </c>
      <c r="C11" s="141">
        <f t="shared" si="0"/>
        <v>4.3803399132000775</v>
      </c>
      <c r="E11" s="151">
        <v>34.976585544895286</v>
      </c>
      <c r="F11" s="141">
        <f t="shared" si="1"/>
        <v>4.8443286244801413</v>
      </c>
      <c r="H11" s="151">
        <f>E11-B11</f>
        <v>4.0072757347768047</v>
      </c>
      <c r="I11" s="141">
        <f>IF(B11&lt;&gt;0,((E11/B11)-1)*100,0)</f>
        <v>12.939506108939902</v>
      </c>
      <c r="K11" s="207">
        <f t="shared" si="2"/>
        <v>0.6572262005765046</v>
      </c>
      <c r="L11" s="141">
        <f t="shared" si="5"/>
        <v>2.1221854946272378</v>
      </c>
      <c r="N11" s="151">
        <f t="shared" si="6"/>
        <v>3.0470701417769757</v>
      </c>
      <c r="O11" s="141">
        <f t="shared" si="7"/>
        <v>9.8389991913265646</v>
      </c>
      <c r="Q11" s="151">
        <v>0.30297939242332456</v>
      </c>
      <c r="R11" s="141">
        <f>IF(B11&lt;&gt;0,Q11/B11*100,0)</f>
        <v>0.97832142298609859</v>
      </c>
      <c r="T11" s="136"/>
    </row>
    <row r="12" spans="1:97" x14ac:dyDescent="0.2">
      <c r="A12" s="10" t="str">
        <f>name!$D8</f>
        <v>23 Teaching and other educational professionals</v>
      </c>
      <c r="B12" s="151">
        <v>36.303133527291415</v>
      </c>
      <c r="C12" s="141">
        <f t="shared" si="0"/>
        <v>5.1347629552877692</v>
      </c>
      <c r="E12" s="151">
        <v>39.634053035345296</v>
      </c>
      <c r="F12" s="141">
        <f t="shared" si="1"/>
        <v>5.4893973963478846</v>
      </c>
      <c r="H12" s="151">
        <f t="shared" si="3"/>
        <v>3.3309195080538814</v>
      </c>
      <c r="I12" s="141">
        <f t="shared" si="4"/>
        <v>9.1752947594725178</v>
      </c>
      <c r="K12" s="207">
        <f t="shared" si="2"/>
        <v>0.77041983381133594</v>
      </c>
      <c r="L12" s="141">
        <f t="shared" si="5"/>
        <v>2.1221854946272378</v>
      </c>
      <c r="N12" s="151">
        <f t="shared" si="6"/>
        <v>3.4586959296301836</v>
      </c>
      <c r="O12" s="141">
        <f t="shared" si="7"/>
        <v>9.5272655376430748</v>
      </c>
      <c r="Q12" s="151">
        <v>-0.89819625538763803</v>
      </c>
      <c r="R12" s="141">
        <f t="shared" si="8"/>
        <v>-2.4741562727977899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31.099210709610485</v>
      </c>
      <c r="C13" s="141">
        <f t="shared" si="0"/>
        <v>4.3987132672817202</v>
      </c>
      <c r="E13" s="151">
        <v>38.948216775122042</v>
      </c>
      <c r="F13" s="141">
        <f t="shared" si="1"/>
        <v>5.3944076717836804</v>
      </c>
      <c r="H13" s="151">
        <f t="shared" si="3"/>
        <v>7.8490060655115563</v>
      </c>
      <c r="I13" s="141">
        <f t="shared" si="4"/>
        <v>25.238602158755128</v>
      </c>
      <c r="K13" s="207">
        <f t="shared" si="2"/>
        <v>0.65998293862291424</v>
      </c>
      <c r="L13" s="141">
        <f t="shared" si="5"/>
        <v>2.1221854946272378</v>
      </c>
      <c r="N13" s="151">
        <f>H13-(K13+Q13)</f>
        <v>7.4203792171038483</v>
      </c>
      <c r="O13" s="141">
        <f>IF(B13&lt;&gt;0,N13/B13*100,0)</f>
        <v>23.860345802315663</v>
      </c>
      <c r="Q13" s="151">
        <v>-0.23135609021520653</v>
      </c>
      <c r="R13" s="141">
        <f t="shared" si="8"/>
        <v>-0.74392913818777828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12.108665110477475</v>
      </c>
      <c r="C14" s="141">
        <f t="shared" si="0"/>
        <v>1.7126655196451335</v>
      </c>
      <c r="E14" s="151">
        <v>14.985668020147742</v>
      </c>
      <c r="F14" s="141">
        <f t="shared" si="1"/>
        <v>2.0755456662222254</v>
      </c>
      <c r="H14" s="151">
        <f t="shared" si="3"/>
        <v>2.8770029096702672</v>
      </c>
      <c r="I14" s="141">
        <f t="shared" si="4"/>
        <v>23.759868519122172</v>
      </c>
      <c r="K14" s="207">
        <f t="shared" si="2"/>
        <v>0.25696833456754214</v>
      </c>
      <c r="L14" s="141">
        <f>IF(B14&lt;&gt;0,K14/B14*100,0)</f>
        <v>2.1221854946272378</v>
      </c>
      <c r="N14" s="151">
        <f t="shared" si="6"/>
        <v>2.966772249470969</v>
      </c>
      <c r="O14" s="141">
        <f t="shared" si="7"/>
        <v>24.501232979875368</v>
      </c>
      <c r="Q14" s="151">
        <v>-0.34673767436824415</v>
      </c>
      <c r="R14" s="141">
        <f t="shared" si="8"/>
        <v>-2.863549955380436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14.113408297183124</v>
      </c>
      <c r="C15" s="141">
        <f t="shared" si="0"/>
        <v>1.99621903279361</v>
      </c>
      <c r="E15" s="151">
        <v>16.0328126807822</v>
      </c>
      <c r="F15" s="141">
        <f t="shared" si="1"/>
        <v>2.2205773431128071</v>
      </c>
      <c r="H15" s="151">
        <f t="shared" si="3"/>
        <v>1.9194043835990762</v>
      </c>
      <c r="I15" s="141">
        <f t="shared" si="4"/>
        <v>13.599864350145442</v>
      </c>
      <c r="K15" s="207">
        <f t="shared" si="2"/>
        <v>0.29951270368033728</v>
      </c>
      <c r="L15" s="141">
        <f t="shared" si="5"/>
        <v>2.1221854946272374</v>
      </c>
      <c r="N15" s="151">
        <f t="shared" si="6"/>
        <v>1.52632937583616</v>
      </c>
      <c r="O15" s="141">
        <f t="shared" si="7"/>
        <v>10.814746825830852</v>
      </c>
      <c r="Q15" s="151">
        <v>9.3562304082578832E-2</v>
      </c>
      <c r="R15" s="141">
        <f t="shared" si="8"/>
        <v>0.66293202968734921</v>
      </c>
      <c r="T15" s="11"/>
    </row>
    <row r="16" spans="1:97" x14ac:dyDescent="0.2">
      <c r="A16" s="10" t="str">
        <f>name!$D12</f>
        <v>33 Protective service occupations</v>
      </c>
      <c r="B16" s="151">
        <v>7.2068260586768806</v>
      </c>
      <c r="C16" s="141">
        <f t="shared" si="0"/>
        <v>1.0193429568132815</v>
      </c>
      <c r="E16" s="151">
        <v>7.3592215092718964</v>
      </c>
      <c r="F16" s="141">
        <f t="shared" si="1"/>
        <v>1.0192672285147875</v>
      </c>
      <c r="H16" s="151">
        <f t="shared" si="3"/>
        <v>0.1523954505950158</v>
      </c>
      <c r="I16" s="141">
        <f t="shared" si="4"/>
        <v>2.1145987062020755</v>
      </c>
      <c r="K16" s="207">
        <f t="shared" si="2"/>
        <v>0.15294221724025664</v>
      </c>
      <c r="L16" s="141">
        <f t="shared" si="5"/>
        <v>2.1221854946272378</v>
      </c>
      <c r="N16" s="151">
        <f t="shared" si="6"/>
        <v>0.37136592491125897</v>
      </c>
      <c r="O16" s="141">
        <f t="shared" si="7"/>
        <v>5.1529747199065739</v>
      </c>
      <c r="Q16" s="151">
        <v>-0.37191269155649981</v>
      </c>
      <c r="R16" s="141">
        <f t="shared" si="8"/>
        <v>-5.16056150833173</v>
      </c>
      <c r="T16" s="11"/>
    </row>
    <row r="17" spans="1:20" x14ac:dyDescent="0.2">
      <c r="A17" s="10" t="str">
        <f>name!$D13</f>
        <v>34 Culture, media and sports occupations</v>
      </c>
      <c r="B17" s="151">
        <v>7.7904605340656845</v>
      </c>
      <c r="C17" s="141">
        <f t="shared" si="0"/>
        <v>1.1018929846614929</v>
      </c>
      <c r="E17" s="151">
        <v>8.464577985109953</v>
      </c>
      <c r="F17" s="141">
        <f t="shared" si="1"/>
        <v>1.1723613608532222</v>
      </c>
      <c r="H17" s="151">
        <f t="shared" si="3"/>
        <v>0.67411745104426846</v>
      </c>
      <c r="I17" s="141">
        <f t="shared" si="4"/>
        <v>8.6531142555247733</v>
      </c>
      <c r="K17" s="207">
        <f t="shared" si="2"/>
        <v>0.16532802341860159</v>
      </c>
      <c r="L17" s="141">
        <f t="shared" si="5"/>
        <v>2.1221854946272378</v>
      </c>
      <c r="N17" s="151">
        <f t="shared" si="6"/>
        <v>0.52948540566800339</v>
      </c>
      <c r="O17" s="141">
        <f t="shared" si="7"/>
        <v>6.7965867146454251</v>
      </c>
      <c r="Q17" s="151">
        <v>-2.0695978042336496E-2</v>
      </c>
      <c r="R17" s="141">
        <f t="shared" si="8"/>
        <v>-0.26565795374789841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34.434919596675286</v>
      </c>
      <c r="C18" s="141">
        <f t="shared" si="0"/>
        <v>4.8705203196963076</v>
      </c>
      <c r="E18" s="151">
        <v>37.935728753109494</v>
      </c>
      <c r="F18" s="141">
        <f t="shared" si="1"/>
        <v>5.2541760102144588</v>
      </c>
      <c r="H18" s="151">
        <f t="shared" si="3"/>
        <v>3.5008091564342081</v>
      </c>
      <c r="I18" s="141">
        <f t="shared" si="4"/>
        <v>10.166450793084515</v>
      </c>
      <c r="K18" s="207">
        <f t="shared" si="2"/>
        <v>0.73077286876719505</v>
      </c>
      <c r="L18" s="141">
        <f t="shared" si="5"/>
        <v>2.1221854946272378</v>
      </c>
      <c r="N18" s="151">
        <f t="shared" si="6"/>
        <v>3.113232713210635</v>
      </c>
      <c r="O18" s="141">
        <f t="shared" si="7"/>
        <v>9.0409176198896066</v>
      </c>
      <c r="Q18" s="151">
        <v>-0.34319642554362206</v>
      </c>
      <c r="R18" s="141">
        <f t="shared" si="8"/>
        <v>-0.9966523214323344</v>
      </c>
      <c r="T18" s="11"/>
    </row>
    <row r="19" spans="1:20" x14ac:dyDescent="0.2">
      <c r="A19" s="10" t="str">
        <f>name!$D15</f>
        <v>41 Administrative occupations</v>
      </c>
      <c r="B19" s="151">
        <v>68.879351713357252</v>
      </c>
      <c r="C19" s="141">
        <f t="shared" si="0"/>
        <v>9.742386102734093</v>
      </c>
      <c r="E19" s="151">
        <v>70.452570164759109</v>
      </c>
      <c r="F19" s="141">
        <f t="shared" si="1"/>
        <v>9.7578250421058907</v>
      </c>
      <c r="H19" s="151">
        <f t="shared" si="3"/>
        <v>1.573218451401857</v>
      </c>
      <c r="I19" s="141">
        <f t="shared" si="4"/>
        <v>2.2840204099899619</v>
      </c>
      <c r="K19" s="207">
        <f t="shared" si="2"/>
        <v>1.4617476108541454</v>
      </c>
      <c r="L19" s="141">
        <f t="shared" si="5"/>
        <v>2.1221854946272378</v>
      </c>
      <c r="N19" s="151">
        <f t="shared" si="6"/>
        <v>0.54907830099077692</v>
      </c>
      <c r="O19" s="141">
        <f t="shared" si="7"/>
        <v>0.79715950765009647</v>
      </c>
      <c r="Q19" s="151">
        <v>-0.4376074604430652</v>
      </c>
      <c r="R19" s="141">
        <f t="shared" si="8"/>
        <v>-0.63532459228736216</v>
      </c>
      <c r="T19" s="11"/>
    </row>
    <row r="20" spans="1:20" x14ac:dyDescent="0.2">
      <c r="A20" s="10" t="str">
        <f>name!$D16</f>
        <v>42 Secretarial and related occupations</v>
      </c>
      <c r="B20" s="151">
        <v>15.832052023177036</v>
      </c>
      <c r="C20" s="141">
        <f t="shared" si="0"/>
        <v>2.2393062619149497</v>
      </c>
      <c r="E20" s="151">
        <v>13.863469101866659</v>
      </c>
      <c r="F20" s="141">
        <f t="shared" si="1"/>
        <v>1.9201188211629281</v>
      </c>
      <c r="H20" s="151">
        <f t="shared" si="3"/>
        <v>-1.9685829213103769</v>
      </c>
      <c r="I20" s="141">
        <f t="shared" si="4"/>
        <v>-12.434161525167465</v>
      </c>
      <c r="K20" s="207">
        <f t="shared" si="2"/>
        <v>0.33598551153770118</v>
      </c>
      <c r="L20" s="141">
        <f t="shared" si="5"/>
        <v>2.1221854946272378</v>
      </c>
      <c r="N20" s="151">
        <f t="shared" si="6"/>
        <v>-2.165604720075395</v>
      </c>
      <c r="O20" s="141">
        <f t="shared" si="7"/>
        <v>-13.678610434737697</v>
      </c>
      <c r="Q20" s="151">
        <v>-0.13896371277268296</v>
      </c>
      <c r="R20" s="141">
        <f t="shared" si="8"/>
        <v>-0.87773658505700736</v>
      </c>
      <c r="T20" s="11"/>
    </row>
    <row r="21" spans="1:20" x14ac:dyDescent="0.2">
      <c r="A21" s="10" t="str">
        <f>name!$D17</f>
        <v>51 Skilled agricultural and related trades</v>
      </c>
      <c r="B21" s="151">
        <v>7.9354591093374243</v>
      </c>
      <c r="C21" s="141">
        <f t="shared" si="0"/>
        <v>1.1224017738632603</v>
      </c>
      <c r="E21" s="151">
        <v>8.111688206331733</v>
      </c>
      <c r="F21" s="141">
        <f t="shared" si="1"/>
        <v>1.1234854048389482</v>
      </c>
      <c r="H21" s="151">
        <f t="shared" si="3"/>
        <v>0.17622909699430878</v>
      </c>
      <c r="I21" s="141">
        <f t="shared" si="4"/>
        <v>2.2207801031567831</v>
      </c>
      <c r="K21" s="207">
        <f t="shared" si="2"/>
        <v>0.16840516215043461</v>
      </c>
      <c r="L21" s="141">
        <f t="shared" si="5"/>
        <v>2.1221854946272378</v>
      </c>
      <c r="N21" s="151">
        <f t="shared" si="6"/>
        <v>-0.378880925183817</v>
      </c>
      <c r="O21" s="141">
        <f t="shared" si="7"/>
        <v>-4.7745306221539066</v>
      </c>
      <c r="Q21" s="151">
        <v>0.38670486002769122</v>
      </c>
      <c r="R21" s="141">
        <f t="shared" si="8"/>
        <v>4.8731252306834634</v>
      </c>
      <c r="T21" s="11"/>
    </row>
    <row r="22" spans="1:20" x14ac:dyDescent="0.2">
      <c r="A22" s="10" t="str">
        <f>name!$D18</f>
        <v>52 Skilled metal, electrical and electronic trades</v>
      </c>
      <c r="B22" s="151">
        <v>29.387457570005584</v>
      </c>
      <c r="C22" s="141">
        <f t="shared" si="0"/>
        <v>4.1566006517623686</v>
      </c>
      <c r="E22" s="151">
        <v>26.467408374897616</v>
      </c>
      <c r="F22" s="141">
        <f t="shared" si="1"/>
        <v>3.6657901853154082</v>
      </c>
      <c r="H22" s="151">
        <f t="shared" si="3"/>
        <v>-2.9200491951079677</v>
      </c>
      <c r="I22" s="141">
        <f t="shared" si="4"/>
        <v>-9.9363791105506412</v>
      </c>
      <c r="K22" s="207">
        <f t="shared" si="2"/>
        <v>0.62365636179039263</v>
      </c>
      <c r="L22" s="141">
        <f t="shared" si="5"/>
        <v>2.1221854946272378</v>
      </c>
      <c r="N22" s="151">
        <f t="shared" si="6"/>
        <v>-3.7782548524981605</v>
      </c>
      <c r="O22" s="141">
        <f t="shared" si="7"/>
        <v>-12.856691816560717</v>
      </c>
      <c r="Q22" s="151">
        <v>0.23454929559980039</v>
      </c>
      <c r="R22" s="141">
        <f t="shared" si="8"/>
        <v>0.79812721138283838</v>
      </c>
      <c r="T22" s="11"/>
    </row>
    <row r="23" spans="1:20" x14ac:dyDescent="0.2">
      <c r="A23" s="10" t="str">
        <f>name!$D19</f>
        <v>53 Skilled construction and building trades</v>
      </c>
      <c r="B23" s="151">
        <v>24.863493467272153</v>
      </c>
      <c r="C23" s="141">
        <f t="shared" si="0"/>
        <v>3.5167252187421263</v>
      </c>
      <c r="E23" s="151">
        <v>22.491043326596063</v>
      </c>
      <c r="F23" s="141">
        <f t="shared" si="1"/>
        <v>3.1150554945279336</v>
      </c>
      <c r="H23" s="151">
        <f t="shared" si="3"/>
        <v>-2.3724501406760901</v>
      </c>
      <c r="I23" s="141">
        <f t="shared" si="4"/>
        <v>-9.5419018401374238</v>
      </c>
      <c r="K23" s="207">
        <f t="shared" si="2"/>
        <v>0.52764945182004053</v>
      </c>
      <c r="L23" s="141">
        <f t="shared" si="5"/>
        <v>2.1221854946272378</v>
      </c>
      <c r="N23" s="151">
        <f t="shared" si="6"/>
        <v>-4.2480789066461995</v>
      </c>
      <c r="O23" s="141">
        <f t="shared" si="7"/>
        <v>-17.085607508204554</v>
      </c>
      <c r="Q23" s="151">
        <v>1.3479793141500689</v>
      </c>
      <c r="R23" s="141">
        <f t="shared" si="8"/>
        <v>5.4215201734398892</v>
      </c>
      <c r="T23" s="11"/>
    </row>
    <row r="24" spans="1:20" x14ac:dyDescent="0.2">
      <c r="A24" s="10" t="str">
        <f>name!$D20</f>
        <v>54 Textiles, printing and other skilled trades</v>
      </c>
      <c r="B24" s="151">
        <v>15.966200932298714</v>
      </c>
      <c r="C24" s="141">
        <f t="shared" si="0"/>
        <v>2.2582804600659832</v>
      </c>
      <c r="E24" s="151">
        <v>13.498926778199188</v>
      </c>
      <c r="F24" s="141">
        <f t="shared" si="1"/>
        <v>1.8696289638522399</v>
      </c>
      <c r="H24" s="151">
        <f t="shared" si="3"/>
        <v>-2.4672741540995258</v>
      </c>
      <c r="I24" s="141">
        <f t="shared" si="4"/>
        <v>-15.453107251759379</v>
      </c>
      <c r="K24" s="207">
        <f t="shared" si="2"/>
        <v>0.33883240022828209</v>
      </c>
      <c r="L24" s="141">
        <f t="shared" si="5"/>
        <v>2.1221854946272378</v>
      </c>
      <c r="N24" s="151">
        <f t="shared" si="6"/>
        <v>-2.6103281462545112</v>
      </c>
      <c r="O24" s="141">
        <f t="shared" si="7"/>
        <v>-16.349087408601793</v>
      </c>
      <c r="Q24" s="151">
        <v>-0.19577840807329686</v>
      </c>
      <c r="R24" s="141">
        <f t="shared" si="8"/>
        <v>-1.2262053377848221</v>
      </c>
      <c r="T24" s="11"/>
    </row>
    <row r="25" spans="1:20" x14ac:dyDescent="0.2">
      <c r="A25" s="10" t="str">
        <f>name!$D21</f>
        <v>61 Caring personal service occupations</v>
      </c>
      <c r="B25" s="151">
        <v>61.180652992749742</v>
      </c>
      <c r="C25" s="141">
        <f t="shared" si="0"/>
        <v>8.6534720296616179</v>
      </c>
      <c r="E25" s="151">
        <v>60.283350675350285</v>
      </c>
      <c r="F25" s="141">
        <f t="shared" si="1"/>
        <v>8.3493673469448968</v>
      </c>
      <c r="H25" s="151">
        <f t="shared" si="3"/>
        <v>-0.89730231739945765</v>
      </c>
      <c r="I25" s="141">
        <f t="shared" si="4"/>
        <v>-1.4666439037612</v>
      </c>
      <c r="K25" s="207">
        <f t="shared" si="2"/>
        <v>1.2983669433303602</v>
      </c>
      <c r="L25" s="141">
        <f t="shared" si="5"/>
        <v>2.1221854946272378</v>
      </c>
      <c r="N25" s="151">
        <f t="shared" si="6"/>
        <v>-2.3508226039092488</v>
      </c>
      <c r="O25" s="141">
        <f t="shared" si="7"/>
        <v>-3.8424281025373084</v>
      </c>
      <c r="Q25" s="151">
        <v>0.15515334317943122</v>
      </c>
      <c r="R25" s="141">
        <f t="shared" si="8"/>
        <v>0.25359870414887165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15.25742196249446</v>
      </c>
      <c r="C26" s="141">
        <f t="shared" si="0"/>
        <v>2.158029830326214</v>
      </c>
      <c r="E26" s="151">
        <v>13.453816663897449</v>
      </c>
      <c r="F26" s="141">
        <f t="shared" si="1"/>
        <v>1.8633811207720463</v>
      </c>
      <c r="H26" s="151">
        <f t="shared" si="3"/>
        <v>-1.8036052985970112</v>
      </c>
      <c r="I26" s="141">
        <f t="shared" si="4"/>
        <v>-11.821166793647075</v>
      </c>
      <c r="K26" s="207">
        <f t="shared" si="2"/>
        <v>0.32379079574212788</v>
      </c>
      <c r="L26" s="141">
        <f t="shared" si="5"/>
        <v>2.1221854946272378</v>
      </c>
      <c r="N26" s="151">
        <f t="shared" si="6"/>
        <v>-1.7905689991939515</v>
      </c>
      <c r="O26" s="141">
        <f t="shared" si="7"/>
        <v>-11.735724446734832</v>
      </c>
      <c r="Q26" s="151">
        <v>-0.33682709514518766</v>
      </c>
      <c r="R26" s="141">
        <f t="shared" si="8"/>
        <v>-2.2076278415394843</v>
      </c>
      <c r="T26" s="11"/>
    </row>
    <row r="27" spans="1:20" x14ac:dyDescent="0.2">
      <c r="A27" s="10" t="str">
        <f>name!$D23</f>
        <v>63 Community and civil enforcement occupations</v>
      </c>
      <c r="B27" s="151">
        <v>0.69279243589642947</v>
      </c>
      <c r="C27" s="141">
        <f t="shared" si="0"/>
        <v>9.7989473356901585E-2</v>
      </c>
      <c r="E27" s="151">
        <v>0.72569559015234819</v>
      </c>
      <c r="F27" s="141">
        <f t="shared" si="1"/>
        <v>0.1005103232710234</v>
      </c>
      <c r="H27" s="151">
        <f t="shared" si="3"/>
        <v>3.2903154255918721E-2</v>
      </c>
      <c r="I27" s="141">
        <f t="shared" si="4"/>
        <v>4.7493524107756979</v>
      </c>
      <c r="K27" s="207">
        <f t="shared" si="2"/>
        <v>1.4702340582468731E-2</v>
      </c>
      <c r="L27" s="141">
        <f t="shared" si="5"/>
        <v>2.1221854946272378</v>
      </c>
      <c r="N27" s="151">
        <f t="shared" si="6"/>
        <v>4.1205064388351129E-2</v>
      </c>
      <c r="O27" s="141">
        <f t="shared" si="7"/>
        <v>5.9476781577492819</v>
      </c>
      <c r="Q27" s="151">
        <v>-2.3004250714901139E-2</v>
      </c>
      <c r="R27" s="141">
        <f t="shared" si="8"/>
        <v>-3.3205112416008262</v>
      </c>
      <c r="T27" s="172"/>
    </row>
    <row r="28" spans="1:20" x14ac:dyDescent="0.2">
      <c r="A28" s="10" t="str">
        <f>name!$D24</f>
        <v>71 Sales occupations</v>
      </c>
      <c r="B28" s="151">
        <v>56.151990816308896</v>
      </c>
      <c r="C28" s="141">
        <f t="shared" si="0"/>
        <v>7.9422114372713253</v>
      </c>
      <c r="E28" s="151">
        <v>54.880467596171393</v>
      </c>
      <c r="F28" s="141">
        <f t="shared" si="1"/>
        <v>7.6010569916762254</v>
      </c>
      <c r="H28" s="151">
        <f t="shared" si="3"/>
        <v>-1.2715232201375031</v>
      </c>
      <c r="I28" s="141">
        <f t="shared" si="4"/>
        <v>-2.2644312368141351</v>
      </c>
      <c r="K28" s="207">
        <f t="shared" si="2"/>
        <v>1.191649404048126</v>
      </c>
      <c r="L28" s="141">
        <f t="shared" si="5"/>
        <v>2.1221854946272378</v>
      </c>
      <c r="N28" s="151">
        <f>H28-(K28+Q28)</f>
        <v>-3.280199504031192</v>
      </c>
      <c r="O28" s="141">
        <f t="shared" si="7"/>
        <v>-5.8416441809904356</v>
      </c>
      <c r="Q28" s="151">
        <v>0.81702687984556288</v>
      </c>
      <c r="R28" s="141">
        <f t="shared" si="8"/>
        <v>1.455027449549062</v>
      </c>
      <c r="T28" s="11"/>
    </row>
    <row r="29" spans="1:20" x14ac:dyDescent="0.2">
      <c r="A29" s="10" t="str">
        <f>name!$D25</f>
        <v>72 Customer service occupations</v>
      </c>
      <c r="B29" s="151">
        <v>12.520203037503125</v>
      </c>
      <c r="C29" s="141">
        <f t="shared" si="0"/>
        <v>1.7708739853358055</v>
      </c>
      <c r="E29" s="151">
        <v>13.719080612365623</v>
      </c>
      <c r="F29" s="141">
        <f t="shared" si="1"/>
        <v>1.9001207200950725</v>
      </c>
      <c r="H29" s="151">
        <f t="shared" si="3"/>
        <v>1.1988775748624985</v>
      </c>
      <c r="I29" s="141">
        <f t="shared" si="4"/>
        <v>9.5755441926250739</v>
      </c>
      <c r="K29" s="207">
        <f t="shared" si="2"/>
        <v>0.26570193275977017</v>
      </c>
      <c r="L29" s="141">
        <f t="shared" si="5"/>
        <v>2.1221854946272383</v>
      </c>
      <c r="N29" s="151">
        <f t="shared" si="6"/>
        <v>1.1529795482085627</v>
      </c>
      <c r="O29" s="141">
        <f t="shared" si="7"/>
        <v>9.2089524806819654</v>
      </c>
      <c r="Q29" s="151">
        <v>-0.2198039061058345</v>
      </c>
      <c r="R29" s="141">
        <f t="shared" si="8"/>
        <v>-1.7555937826841304</v>
      </c>
      <c r="T29" s="11"/>
    </row>
    <row r="30" spans="1:20" x14ac:dyDescent="0.2">
      <c r="A30" s="10" t="str">
        <f>name!$D26</f>
        <v>81 Process, plant and machine operatives</v>
      </c>
      <c r="B30" s="151">
        <v>22.368935249298925</v>
      </c>
      <c r="C30" s="141">
        <f t="shared" si="0"/>
        <v>3.1638916233218226</v>
      </c>
      <c r="E30" s="151">
        <v>18.661432399910886</v>
      </c>
      <c r="F30" s="141">
        <f t="shared" si="1"/>
        <v>2.5846465496939657</v>
      </c>
      <c r="H30" s="151">
        <f t="shared" si="3"/>
        <v>-3.7075028493880389</v>
      </c>
      <c r="I30" s="141">
        <f t="shared" si="4"/>
        <v>-16.574337616289704</v>
      </c>
      <c r="K30" s="207">
        <f t="shared" si="2"/>
        <v>0.47471029916318097</v>
      </c>
      <c r="L30" s="141">
        <f t="shared" si="5"/>
        <v>2.1221854946272378</v>
      </c>
      <c r="N30" s="151">
        <f t="shared" si="6"/>
        <v>-4.2828284196736108</v>
      </c>
      <c r="O30" s="141">
        <f t="shared" si="7"/>
        <v>-19.146322218478598</v>
      </c>
      <c r="Q30" s="151">
        <v>0.10061527112239087</v>
      </c>
      <c r="R30" s="141">
        <f t="shared" si="8"/>
        <v>0.44979910756165425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27.649679745855039</v>
      </c>
      <c r="C31" s="141">
        <f t="shared" si="0"/>
        <v>3.9108070706308466</v>
      </c>
      <c r="E31" s="151">
        <v>29.272538160941753</v>
      </c>
      <c r="F31" s="141">
        <f t="shared" si="1"/>
        <v>4.0543063971243889</v>
      </c>
      <c r="H31" s="151">
        <f t="shared" si="3"/>
        <v>1.6228584150867142</v>
      </c>
      <c r="I31" s="141">
        <f t="shared" si="4"/>
        <v>5.8693570052289479</v>
      </c>
      <c r="K31" s="207">
        <f t="shared" si="2"/>
        <v>0.58677749287742098</v>
      </c>
      <c r="L31" s="141">
        <f t="shared" si="5"/>
        <v>2.1221854946272378</v>
      </c>
      <c r="N31" s="151">
        <f t="shared" si="6"/>
        <v>-1.8230798817246994</v>
      </c>
      <c r="O31" s="141">
        <f t="shared" si="7"/>
        <v>-6.5934936624283944</v>
      </c>
      <c r="Q31" s="151">
        <v>2.8591608039339929</v>
      </c>
      <c r="R31" s="141">
        <f t="shared" si="8"/>
        <v>10.340665173030112</v>
      </c>
      <c r="T31" s="11"/>
    </row>
    <row r="32" spans="1:20" x14ac:dyDescent="0.2">
      <c r="A32" s="10" t="str">
        <f>name!$D28</f>
        <v>91 Elementary trades and related occupations</v>
      </c>
      <c r="B32" s="151">
        <v>13.250448991049701</v>
      </c>
      <c r="C32" s="141">
        <f t="shared" si="0"/>
        <v>1.8741609334914218</v>
      </c>
      <c r="E32" s="151">
        <v>10.521661089325116</v>
      </c>
      <c r="F32" s="141">
        <f t="shared" si="1"/>
        <v>1.4572715774863712</v>
      </c>
      <c r="H32" s="151">
        <f t="shared" si="3"/>
        <v>-2.7287879017245853</v>
      </c>
      <c r="I32" s="141">
        <f t="shared" si="4"/>
        <v>-20.593927825146174</v>
      </c>
      <c r="K32" s="207">
        <f t="shared" si="2"/>
        <v>0.28119910646103796</v>
      </c>
      <c r="L32" s="141">
        <f t="shared" si="5"/>
        <v>2.1221854946272378</v>
      </c>
      <c r="N32" s="151">
        <f>H32-(K32+Q32)</f>
        <v>-3.46617641653827</v>
      </c>
      <c r="O32" s="141">
        <f t="shared" si="7"/>
        <v>-26.158935586858778</v>
      </c>
      <c r="Q32" s="151">
        <v>0.45618940835264682</v>
      </c>
      <c r="R32" s="141">
        <f t="shared" si="8"/>
        <v>3.4428222670853623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67.927816208634354</v>
      </c>
      <c r="C33" s="141">
        <f t="shared" si="0"/>
        <v>9.6077996693999239</v>
      </c>
      <c r="E33" s="151">
        <v>60.703682933435729</v>
      </c>
      <c r="F33" s="141">
        <f t="shared" si="1"/>
        <v>8.4075842242619263</v>
      </c>
      <c r="H33" s="151">
        <f t="shared" ref="H33" si="9">E33-B33</f>
        <v>-7.2241332751986249</v>
      </c>
      <c r="I33" s="141">
        <f>IF(B33&lt;&gt;0,((E33/B33)-1)*100,0)</f>
        <v>-10.635014753028905</v>
      </c>
      <c r="K33" s="207">
        <f t="shared" si="2"/>
        <v>1.4415542623966879</v>
      </c>
      <c r="L33" s="141">
        <f t="shared" ref="L33" si="10">IF(B33&lt;&gt;0,K33/B33*100,0)</f>
        <v>2.1221854946272378</v>
      </c>
      <c r="N33" s="151">
        <f>H33-(K33+Q33)</f>
        <v>-7.3638618905044986</v>
      </c>
      <c r="O33" s="141">
        <f t="shared" ref="O33" si="11">IF(B33&lt;&gt;0,N33/B33*100,0)</f>
        <v>-10.840716368515425</v>
      </c>
      <c r="Q33" s="151">
        <v>-1.3018256470908147</v>
      </c>
      <c r="R33" s="141">
        <f t="shared" ref="R33" si="12">IF(B33&lt;&gt;0,Q33/B33*100,0)</f>
        <v>-1.9164838791407204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707.00700000000029</v>
      </c>
      <c r="C35" s="147">
        <f>B35/B$35*100</f>
        <v>100</v>
      </c>
      <c r="D35" s="145"/>
      <c r="E35" s="152">
        <f>SUM(E8:E33)</f>
        <v>722.01099999999951</v>
      </c>
      <c r="F35" s="147">
        <f t="shared" ref="F35" si="13">E35/E$35*100</f>
        <v>100</v>
      </c>
      <c r="G35" s="145"/>
      <c r="H35" s="152">
        <f>E35-B35</f>
        <v>15.003999999999223</v>
      </c>
      <c r="I35" s="147">
        <f>IF(B35&lt;&gt;0,((E35/B35)-1)*100,0)</f>
        <v>2.1221854946272378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Lancashire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45.006138670024988</v>
      </c>
      <c r="C44" s="141">
        <f t="shared" ref="C44:C68" si="15">B44/B$71*100</f>
        <v>6.2334422425731768</v>
      </c>
      <c r="E44" s="151">
        <v>45.926757710184496</v>
      </c>
      <c r="F44" s="141">
        <f t="shared" ref="F44:F68" si="16">E44/E$71*100</f>
        <v>5.9432956510049841</v>
      </c>
      <c r="H44" s="151">
        <f>E44-B44</f>
        <v>0.92061904015950802</v>
      </c>
      <c r="I44" s="141">
        <f>IF(B44&gt;0,((E44/B44)-1)*100,0)</f>
        <v>2.0455410469875757</v>
      </c>
      <c r="K44" s="151">
        <f>(($E$71/$B$71)-1)*B44</f>
        <v>3.1627239250368011</v>
      </c>
      <c r="L44" s="141">
        <f>IF(B44&gt;0,K44/B44*100,0)</f>
        <v>7.0273167583319918</v>
      </c>
      <c r="N44" s="151">
        <f>H44-(K44+Q44)</f>
        <v>-0.71307927713846442</v>
      </c>
      <c r="O44" s="141">
        <f>IF(B44&gt;0,N44/B44*100,0)</f>
        <v>-1.5844044795013483</v>
      </c>
      <c r="Q44" s="151">
        <v>-1.5290256077388287</v>
      </c>
      <c r="R44" s="141">
        <f>IF(B44&gt;0,Q44/B44*100,0)</f>
        <v>-3.3973712318430707</v>
      </c>
      <c r="T44" s="151"/>
    </row>
    <row r="45" spans="1:20" x14ac:dyDescent="0.2">
      <c r="A45" s="135" t="str">
        <f t="shared" si="14"/>
        <v>12 Other managers and proprietors</v>
      </c>
      <c r="B45" s="151">
        <v>21.677102278975863</v>
      </c>
      <c r="C45" s="141">
        <f t="shared" si="15"/>
        <v>3.0023229949371792</v>
      </c>
      <c r="E45" s="151">
        <v>30.971011697661478</v>
      </c>
      <c r="F45" s="141">
        <f t="shared" si="16"/>
        <v>4.0079005857867802</v>
      </c>
      <c r="H45" s="151">
        <f t="shared" ref="H45:H71" si="17">E45-B45</f>
        <v>9.2939094186856153</v>
      </c>
      <c r="I45" s="141">
        <f t="shared" ref="I45:I71" si="18">IF(B45&gt;0,((E45/B45)-1)*100,0)</f>
        <v>42.874316405747507</v>
      </c>
      <c r="K45" s="151">
        <f t="shared" ref="K45:K68" si="19">(($E$71/$B$71)-1)*B45</f>
        <v>1.5233186411712369</v>
      </c>
      <c r="L45" s="141">
        <f t="shared" ref="L45:L68" si="20">IF(B45&gt;0,K45/B45*100,0)</f>
        <v>7.0273167583319918</v>
      </c>
      <c r="N45" s="151">
        <f t="shared" ref="N45:N68" si="21">H45-(K45+Q45)</f>
        <v>7.621312812201424</v>
      </c>
      <c r="O45" s="141">
        <f t="shared" ref="O45:O68" si="22">IF(B45&gt;0,N45/B45*100,0)</f>
        <v>35.158356103680724</v>
      </c>
      <c r="Q45" s="151">
        <v>0.14927796531295431</v>
      </c>
      <c r="R45" s="141">
        <f>IF(B45&gt;0,Q45/B45*100,0)</f>
        <v>0.68864354373479009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39.884063073013927</v>
      </c>
      <c r="C46" s="141">
        <f t="shared" si="15"/>
        <v>5.5240242978311898</v>
      </c>
      <c r="E46" s="151">
        <v>45.891451378666247</v>
      </c>
      <c r="F46" s="141">
        <f t="shared" si="16"/>
        <v>5.9387267248053703</v>
      </c>
      <c r="H46" s="151">
        <f t="shared" si="17"/>
        <v>6.0073883056523201</v>
      </c>
      <c r="I46" s="141">
        <f t="shared" si="18"/>
        <v>15.062127182616457</v>
      </c>
      <c r="K46" s="151">
        <f t="shared" si="19"/>
        <v>2.8027794482336095</v>
      </c>
      <c r="L46" s="141">
        <f t="shared" si="20"/>
        <v>7.0273167583319918</v>
      </c>
      <c r="N46" s="151">
        <f t="shared" si="21"/>
        <v>4.9005238298076925</v>
      </c>
      <c r="O46" s="141">
        <f t="shared" si="22"/>
        <v>12.286922274785615</v>
      </c>
      <c r="Q46" s="151">
        <v>-1.6959149723889815</v>
      </c>
      <c r="R46" s="141">
        <f t="shared" ref="R46:R68" si="23">IF(B46&gt;0,Q46/B46*100,0)</f>
        <v>-4.2521118505011577</v>
      </c>
      <c r="T46" s="151"/>
    </row>
    <row r="47" spans="1:20" x14ac:dyDescent="0.2">
      <c r="A47" s="135" t="str">
        <f t="shared" si="14"/>
        <v>22 Health professionals</v>
      </c>
      <c r="B47" s="151">
        <v>34.976585544895286</v>
      </c>
      <c r="C47" s="141">
        <f t="shared" si="15"/>
        <v>4.8443286244801413</v>
      </c>
      <c r="E47" s="151">
        <v>43.213083769793819</v>
      </c>
      <c r="F47" s="141">
        <f t="shared" si="16"/>
        <v>5.5921241916578115</v>
      </c>
      <c r="H47" s="151">
        <f t="shared" si="17"/>
        <v>8.2364982248985328</v>
      </c>
      <c r="I47" s="141">
        <f t="shared" si="18"/>
        <v>23.548605721751549</v>
      </c>
      <c r="K47" s="151">
        <f t="shared" si="19"/>
        <v>2.4579154574887516</v>
      </c>
      <c r="L47" s="141">
        <f t="shared" si="20"/>
        <v>7.0273167583319918</v>
      </c>
      <c r="N47" s="151">
        <f t="shared" si="21"/>
        <v>2.7459555466269219</v>
      </c>
      <c r="O47" s="141">
        <f t="shared" si="22"/>
        <v>7.8508393653870678</v>
      </c>
      <c r="Q47" s="151">
        <v>3.0326272207828588</v>
      </c>
      <c r="R47" s="141">
        <f t="shared" si="23"/>
        <v>8.6704495980324765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39.634053035345296</v>
      </c>
      <c r="C48" s="141">
        <f t="shared" si="15"/>
        <v>5.4893973963478846</v>
      </c>
      <c r="E48" s="151">
        <v>49.114224773960522</v>
      </c>
      <c r="F48" s="141">
        <f t="shared" si="16"/>
        <v>6.3557797905866629</v>
      </c>
      <c r="H48" s="151">
        <f t="shared" si="17"/>
        <v>9.4801717386152262</v>
      </c>
      <c r="I48" s="141">
        <f t="shared" si="18"/>
        <v>23.919258850869717</v>
      </c>
      <c r="K48" s="151">
        <f t="shared" si="19"/>
        <v>2.7852104509590094</v>
      </c>
      <c r="L48" s="141">
        <f t="shared" si="20"/>
        <v>7.0273167583319918</v>
      </c>
      <c r="N48" s="151">
        <f t="shared" si="21"/>
        <v>4.3305784768303841</v>
      </c>
      <c r="O48" s="141">
        <f t="shared" si="22"/>
        <v>10.926408341252438</v>
      </c>
      <c r="Q48" s="151">
        <v>2.3643828108258331</v>
      </c>
      <c r="R48" s="141">
        <f t="shared" si="23"/>
        <v>5.9655337512852835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38.948216775122042</v>
      </c>
      <c r="C49" s="141">
        <f t="shared" si="15"/>
        <v>5.3944076717836804</v>
      </c>
      <c r="E49" s="151">
        <v>49.289916983441699</v>
      </c>
      <c r="F49" s="141">
        <f t="shared" si="16"/>
        <v>6.3785157901778859</v>
      </c>
      <c r="H49" s="151">
        <f t="shared" si="17"/>
        <v>10.341700208319658</v>
      </c>
      <c r="I49" s="141">
        <f t="shared" si="18"/>
        <v>26.552435681536423</v>
      </c>
      <c r="K49" s="151">
        <f t="shared" si="19"/>
        <v>2.7370145645096233</v>
      </c>
      <c r="L49" s="141">
        <f t="shared" si="20"/>
        <v>7.0273167583319918</v>
      </c>
      <c r="N49" s="151">
        <f t="shared" si="21"/>
        <v>7.8807911388054528</v>
      </c>
      <c r="O49" s="141">
        <f t="shared" si="22"/>
        <v>20.234022995988006</v>
      </c>
      <c r="Q49" s="151">
        <v>-0.27610549499541825</v>
      </c>
      <c r="R49" s="141">
        <f t="shared" si="23"/>
        <v>-0.70890407278358147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14.985668020147742</v>
      </c>
      <c r="C50" s="141">
        <f t="shared" si="15"/>
        <v>2.0755456662222254</v>
      </c>
      <c r="E50" s="151">
        <v>13.705747273213634</v>
      </c>
      <c r="F50" s="141">
        <f t="shared" si="16"/>
        <v>1.7736350707944797</v>
      </c>
      <c r="H50" s="151">
        <f t="shared" si="17"/>
        <v>-1.2799207469341081</v>
      </c>
      <c r="I50" s="141">
        <f t="shared" si="18"/>
        <v>-8.5409655759976602</v>
      </c>
      <c r="K50" s="151">
        <f t="shared" si="19"/>
        <v>1.0530903601278403</v>
      </c>
      <c r="L50" s="141">
        <f t="shared" si="20"/>
        <v>7.0273167583319918</v>
      </c>
      <c r="N50" s="151">
        <f t="shared" si="21"/>
        <v>-1.753871812643534</v>
      </c>
      <c r="O50" s="141">
        <f t="shared" si="22"/>
        <v>-11.703661193384976</v>
      </c>
      <c r="Q50" s="151">
        <v>-0.57913929441841439</v>
      </c>
      <c r="R50" s="141">
        <f t="shared" si="23"/>
        <v>-3.8646211409446711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16.0328126807822</v>
      </c>
      <c r="C51" s="141">
        <f t="shared" si="15"/>
        <v>2.2205773431128071</v>
      </c>
      <c r="E51" s="151">
        <v>19.071667082340007</v>
      </c>
      <c r="F51" s="141">
        <f t="shared" si="16"/>
        <v>2.4680286978488497</v>
      </c>
      <c r="H51" s="151">
        <f t="shared" si="17"/>
        <v>3.0388544015578063</v>
      </c>
      <c r="I51" s="141">
        <f t="shared" si="18"/>
        <v>18.953969350620191</v>
      </c>
      <c r="K51" s="151">
        <f t="shared" si="19"/>
        <v>1.1266765323485841</v>
      </c>
      <c r="L51" s="141">
        <f t="shared" si="20"/>
        <v>7.0273167583319918</v>
      </c>
      <c r="N51" s="151">
        <f t="shared" si="21"/>
        <v>0.48842677230948706</v>
      </c>
      <c r="O51" s="141">
        <f t="shared" si="22"/>
        <v>3.0464197520060963</v>
      </c>
      <c r="Q51" s="151">
        <v>1.4237510968997353</v>
      </c>
      <c r="R51" s="141">
        <f t="shared" si="23"/>
        <v>8.88023284028211</v>
      </c>
      <c r="T51" s="151"/>
    </row>
    <row r="52" spans="1:20" x14ac:dyDescent="0.2">
      <c r="A52" s="135" t="str">
        <f t="shared" si="14"/>
        <v>33 Protective service occupations</v>
      </c>
      <c r="B52" s="151">
        <v>7.3592215092718964</v>
      </c>
      <c r="C52" s="141">
        <f t="shared" si="15"/>
        <v>1.0192672285147875</v>
      </c>
      <c r="E52" s="151">
        <v>9.448889485247193</v>
      </c>
      <c r="F52" s="141">
        <f t="shared" si="16"/>
        <v>1.2227630815759314</v>
      </c>
      <c r="H52" s="151">
        <f t="shared" si="17"/>
        <v>2.0896679759752965</v>
      </c>
      <c r="I52" s="141">
        <f t="shared" si="18"/>
        <v>28.395231388843499</v>
      </c>
      <c r="K52" s="151">
        <f t="shared" si="19"/>
        <v>0.51715580640383652</v>
      </c>
      <c r="L52" s="141">
        <f t="shared" si="20"/>
        <v>7.0273167583319918</v>
      </c>
      <c r="N52" s="151">
        <f t="shared" si="21"/>
        <v>1.9053195974818546</v>
      </c>
      <c r="O52" s="141">
        <f t="shared" si="22"/>
        <v>25.890233023715066</v>
      </c>
      <c r="Q52" s="151">
        <v>-0.33280742791039458</v>
      </c>
      <c r="R52" s="141">
        <f t="shared" si="23"/>
        <v>-4.5223183932035464</v>
      </c>
      <c r="T52" s="151"/>
    </row>
    <row r="53" spans="1:20" x14ac:dyDescent="0.2">
      <c r="A53" s="135" t="str">
        <f t="shared" si="14"/>
        <v>34 Culture, media and sports occupations</v>
      </c>
      <c r="B53" s="151">
        <v>8.464577985109953</v>
      </c>
      <c r="C53" s="141">
        <f t="shared" si="15"/>
        <v>1.1723613608532222</v>
      </c>
      <c r="E53" s="151">
        <v>9.0099767639803741</v>
      </c>
      <c r="F53" s="141">
        <f t="shared" si="16"/>
        <v>1.1659642088155888</v>
      </c>
      <c r="H53" s="151">
        <f t="shared" si="17"/>
        <v>0.5453987788704211</v>
      </c>
      <c r="I53" s="141">
        <f t="shared" si="18"/>
        <v>6.4433073902778526</v>
      </c>
      <c r="K53" s="151">
        <f t="shared" si="19"/>
        <v>0.59483270726971216</v>
      </c>
      <c r="L53" s="141">
        <f t="shared" si="20"/>
        <v>7.0273167583319918</v>
      </c>
      <c r="N53" s="151">
        <f t="shared" si="21"/>
        <v>0.14288196781486551</v>
      </c>
      <c r="O53" s="141">
        <f t="shared" si="22"/>
        <v>1.6879987173159643</v>
      </c>
      <c r="Q53" s="151">
        <v>-0.1923158962141566</v>
      </c>
      <c r="R53" s="141">
        <f t="shared" si="23"/>
        <v>-2.2720080853701115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37.935728753109494</v>
      </c>
      <c r="C54" s="141">
        <f t="shared" si="15"/>
        <v>5.2541760102144588</v>
      </c>
      <c r="E54" s="151">
        <v>37.901876763354366</v>
      </c>
      <c r="F54" s="141">
        <f t="shared" si="16"/>
        <v>4.904810845870311</v>
      </c>
      <c r="H54" s="151">
        <f t="shared" si="17"/>
        <v>-3.3851989755127931E-2</v>
      </c>
      <c r="I54" s="141">
        <f t="shared" si="18"/>
        <v>-8.9235111246821486E-2</v>
      </c>
      <c r="K54" s="151">
        <f t="shared" si="19"/>
        <v>2.6658638240626313</v>
      </c>
      <c r="L54" s="141">
        <f t="shared" si="20"/>
        <v>7.0273167583319918</v>
      </c>
      <c r="N54" s="151">
        <f t="shared" si="21"/>
        <v>-1.7828620806518518</v>
      </c>
      <c r="O54" s="141">
        <f t="shared" si="22"/>
        <v>-4.6996911335352038</v>
      </c>
      <c r="Q54" s="151">
        <v>-0.91685373316590746</v>
      </c>
      <c r="R54" s="141">
        <f t="shared" si="23"/>
        <v>-2.4168607360436045</v>
      </c>
      <c r="T54" s="151"/>
    </row>
    <row r="55" spans="1:20" x14ac:dyDescent="0.2">
      <c r="A55" s="135" t="str">
        <f t="shared" si="14"/>
        <v>41 Administrative occupations</v>
      </c>
      <c r="B55" s="151">
        <v>70.452570164759109</v>
      </c>
      <c r="C55" s="141">
        <f t="shared" si="15"/>
        <v>9.7578250421058907</v>
      </c>
      <c r="E55" s="151">
        <v>63.449254683207997</v>
      </c>
      <c r="F55" s="141">
        <f t="shared" si="16"/>
        <v>8.2108491480685188</v>
      </c>
      <c r="H55" s="151">
        <f t="shared" si="17"/>
        <v>-7.0033154815511125</v>
      </c>
      <c r="I55" s="141">
        <f t="shared" si="18"/>
        <v>-9.9404684104118406</v>
      </c>
      <c r="K55" s="151">
        <f t="shared" si="19"/>
        <v>4.9509252698637214</v>
      </c>
      <c r="L55" s="141">
        <f t="shared" si="20"/>
        <v>7.0273167583319918</v>
      </c>
      <c r="N55" s="151">
        <f t="shared" si="21"/>
        <v>-10.9260586037582</v>
      </c>
      <c r="O55" s="141">
        <f t="shared" si="22"/>
        <v>-15.508388946218311</v>
      </c>
      <c r="Q55" s="151">
        <v>-1.0281821476566331</v>
      </c>
      <c r="R55" s="141">
        <f t="shared" si="23"/>
        <v>-1.4593962225255159</v>
      </c>
      <c r="T55" s="151"/>
    </row>
    <row r="56" spans="1:20" x14ac:dyDescent="0.2">
      <c r="A56" s="135" t="str">
        <f t="shared" si="14"/>
        <v>42 Secretarial and related occupations</v>
      </c>
      <c r="B56" s="151">
        <v>13.863469101866659</v>
      </c>
      <c r="C56" s="141">
        <f t="shared" si="15"/>
        <v>1.9201188211629281</v>
      </c>
      <c r="E56" s="151">
        <v>10.66716350761652</v>
      </c>
      <c r="F56" s="141">
        <f t="shared" si="16"/>
        <v>1.3804176398308534</v>
      </c>
      <c r="H56" s="151">
        <f t="shared" si="17"/>
        <v>-3.1963055942501395</v>
      </c>
      <c r="I56" s="141">
        <f t="shared" si="18"/>
        <v>-23.055597201278932</v>
      </c>
      <c r="K56" s="151">
        <f t="shared" si="19"/>
        <v>0.9742298874816534</v>
      </c>
      <c r="L56" s="141">
        <f t="shared" si="20"/>
        <v>7.0273167583319918</v>
      </c>
      <c r="N56" s="151">
        <f t="shared" si="21"/>
        <v>-4.4081537714704542</v>
      </c>
      <c r="O56" s="141">
        <f t="shared" si="22"/>
        <v>-31.796902630070523</v>
      </c>
      <c r="Q56" s="151">
        <v>0.23761828973866184</v>
      </c>
      <c r="R56" s="141">
        <f t="shared" si="23"/>
        <v>1.7139886704596003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8.111688206331733</v>
      </c>
      <c r="C57" s="141">
        <f t="shared" si="15"/>
        <v>1.1234854048389482</v>
      </c>
      <c r="E57" s="151">
        <v>8.7867701205435438</v>
      </c>
      <c r="F57" s="141">
        <f t="shared" si="16"/>
        <v>1.1370794553656549</v>
      </c>
      <c r="H57" s="151">
        <f t="shared" si="17"/>
        <v>0.67508191421181074</v>
      </c>
      <c r="I57" s="141">
        <f t="shared" si="18"/>
        <v>8.322335585887819</v>
      </c>
      <c r="K57" s="151">
        <f t="shared" si="19"/>
        <v>0.57003402470718967</v>
      </c>
      <c r="L57" s="141">
        <f t="shared" si="20"/>
        <v>7.0273167583319918</v>
      </c>
      <c r="N57" s="151">
        <f t="shared" si="21"/>
        <v>0.3579305970126318</v>
      </c>
      <c r="O57" s="141">
        <f t="shared" si="22"/>
        <v>4.4125290310498162</v>
      </c>
      <c r="Q57" s="151">
        <v>-0.25288270750801073</v>
      </c>
      <c r="R57" s="141">
        <f t="shared" si="23"/>
        <v>-3.1175102034939939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26.467408374897616</v>
      </c>
      <c r="C58" s="141">
        <f t="shared" si="15"/>
        <v>3.6657901853154082</v>
      </c>
      <c r="E58" s="151">
        <v>22.957969924663267</v>
      </c>
      <c r="F58" s="141">
        <f t="shared" si="16"/>
        <v>2.9709478659517217</v>
      </c>
      <c r="H58" s="151">
        <f t="shared" si="17"/>
        <v>-3.5094384502343487</v>
      </c>
      <c r="I58" s="141">
        <f t="shared" si="18"/>
        <v>-13.259471424345392</v>
      </c>
      <c r="K58" s="151">
        <f t="shared" si="19"/>
        <v>1.8599486242253453</v>
      </c>
      <c r="L58" s="141">
        <f t="shared" si="20"/>
        <v>7.0273167583319918</v>
      </c>
      <c r="N58" s="151">
        <f t="shared" si="21"/>
        <v>-3.1806197900996707</v>
      </c>
      <c r="O58" s="141">
        <f t="shared" si="22"/>
        <v>-12.017118355706687</v>
      </c>
      <c r="Q58" s="151">
        <v>-2.1887672843600234</v>
      </c>
      <c r="R58" s="141">
        <f t="shared" si="23"/>
        <v>-8.2696698269706967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22.491043326596063</v>
      </c>
      <c r="C59" s="141">
        <f t="shared" si="15"/>
        <v>3.1150554945279336</v>
      </c>
      <c r="E59" s="151">
        <v>21.692386734610398</v>
      </c>
      <c r="F59" s="141">
        <f t="shared" si="16"/>
        <v>2.8071711169617042</v>
      </c>
      <c r="H59" s="151">
        <f t="shared" si="17"/>
        <v>-0.79865659198566519</v>
      </c>
      <c r="I59" s="141">
        <f t="shared" si="18"/>
        <v>-3.550998414738904</v>
      </c>
      <c r="K59" s="151">
        <f t="shared" si="19"/>
        <v>1.5805168568135943</v>
      </c>
      <c r="L59" s="141">
        <f t="shared" si="20"/>
        <v>7.0273167583319918</v>
      </c>
      <c r="N59" s="151">
        <f t="shared" si="21"/>
        <v>-1.2774372864407186</v>
      </c>
      <c r="O59" s="141">
        <f t="shared" si="22"/>
        <v>-5.6797600177583849</v>
      </c>
      <c r="Q59" s="151">
        <v>-1.1017361623585409</v>
      </c>
      <c r="R59" s="141">
        <f t="shared" si="23"/>
        <v>-4.898555155312506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13.498926778199188</v>
      </c>
      <c r="C60" s="141">
        <f t="shared" si="15"/>
        <v>1.8696289638522399</v>
      </c>
      <c r="E60" s="151">
        <v>12.52234535507983</v>
      </c>
      <c r="F60" s="141">
        <f t="shared" si="16"/>
        <v>1.6204932462002319</v>
      </c>
      <c r="H60" s="151">
        <f t="shared" si="17"/>
        <v>-0.97658142311935769</v>
      </c>
      <c r="I60" s="141">
        <f t="shared" si="18"/>
        <v>-7.2345115961110373</v>
      </c>
      <c r="K60" s="151">
        <f t="shared" si="19"/>
        <v>0.94861234367935632</v>
      </c>
      <c r="L60" s="141">
        <f t="shared" si="20"/>
        <v>7.0273167583319918</v>
      </c>
      <c r="N60" s="151">
        <f t="shared" si="21"/>
        <v>-1.6206904473909147</v>
      </c>
      <c r="O60" s="141">
        <f t="shared" si="22"/>
        <v>-12.006068882515425</v>
      </c>
      <c r="Q60" s="151">
        <v>-0.30450331940779934</v>
      </c>
      <c r="R60" s="141">
        <f t="shared" si="23"/>
        <v>-2.2557594719275995</v>
      </c>
      <c r="T60" s="151"/>
    </row>
    <row r="61" spans="1:20" x14ac:dyDescent="0.2">
      <c r="A61" s="135" t="str">
        <f t="shared" si="14"/>
        <v>61 Caring personal service occupations</v>
      </c>
      <c r="B61" s="151">
        <v>60.283350675350285</v>
      </c>
      <c r="C61" s="141">
        <f t="shared" si="15"/>
        <v>8.3493673469448968</v>
      </c>
      <c r="E61" s="151">
        <v>76.16735112451353</v>
      </c>
      <c r="F61" s="141">
        <f t="shared" si="16"/>
        <v>9.8566741755102285</v>
      </c>
      <c r="H61" s="151">
        <f t="shared" si="17"/>
        <v>15.884000449163246</v>
      </c>
      <c r="I61" s="141">
        <f t="shared" si="18"/>
        <v>26.348901099915434</v>
      </c>
      <c r="K61" s="151">
        <f t="shared" si="19"/>
        <v>4.2363020044929325</v>
      </c>
      <c r="L61" s="141">
        <f t="shared" si="20"/>
        <v>7.0273167583319918</v>
      </c>
      <c r="N61" s="151">
        <f t="shared" si="21"/>
        <v>6.0429272908040197</v>
      </c>
      <c r="O61" s="141">
        <f t="shared" si="22"/>
        <v>10.024206058730172</v>
      </c>
      <c r="Q61" s="151">
        <v>5.6047711538662925</v>
      </c>
      <c r="R61" s="141">
        <f t="shared" si="23"/>
        <v>9.2973782828532627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13.453816663897449</v>
      </c>
      <c r="C62" s="141">
        <f t="shared" si="15"/>
        <v>1.8633811207720463</v>
      </c>
      <c r="E62" s="151">
        <v>13.453436637289041</v>
      </c>
      <c r="F62" s="141">
        <f t="shared" si="16"/>
        <v>1.7409840242160186</v>
      </c>
      <c r="H62" s="151">
        <f t="shared" si="17"/>
        <v>-3.8002660840774638E-4</v>
      </c>
      <c r="I62" s="141">
        <f t="shared" si="18"/>
        <v>-2.8246750933380582E-3</v>
      </c>
      <c r="K62" s="151">
        <f t="shared" si="19"/>
        <v>0.94544231305732751</v>
      </c>
      <c r="L62" s="141">
        <f t="shared" si="20"/>
        <v>7.0273167583319918</v>
      </c>
      <c r="N62" s="151">
        <f t="shared" si="21"/>
        <v>-0.80242615460459232</v>
      </c>
      <c r="O62" s="141">
        <f t="shared" si="22"/>
        <v>-5.9643012436601524</v>
      </c>
      <c r="Q62" s="151">
        <v>-0.14339618506114299</v>
      </c>
      <c r="R62" s="141">
        <f t="shared" si="23"/>
        <v>-1.0658401897651726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0.72569559015234819</v>
      </c>
      <c r="C63" s="141">
        <f t="shared" si="15"/>
        <v>0.1005103232710234</v>
      </c>
      <c r="E63" s="151">
        <v>0.62721387506860038</v>
      </c>
      <c r="F63" s="141">
        <f t="shared" si="16"/>
        <v>8.11665722076121E-2</v>
      </c>
      <c r="H63" s="151">
        <f t="shared" si="17"/>
        <v>-9.8481715083747812E-2</v>
      </c>
      <c r="I63" s="141">
        <f t="shared" si="18"/>
        <v>-13.57066467264506</v>
      </c>
      <c r="K63" s="151">
        <f t="shared" si="19"/>
        <v>5.099692782125221E-2</v>
      </c>
      <c r="L63" s="141">
        <f t="shared" si="20"/>
        <v>7.0273167583319918</v>
      </c>
      <c r="N63" s="151">
        <f t="shared" si="21"/>
        <v>-0.1470572784715892</v>
      </c>
      <c r="O63" s="141">
        <f t="shared" si="22"/>
        <v>-20.264320255923955</v>
      </c>
      <c r="Q63" s="151">
        <v>-2.4213644334108156E-3</v>
      </c>
      <c r="R63" s="141">
        <f t="shared" si="23"/>
        <v>-0.33366117505309473</v>
      </c>
      <c r="T63" s="151"/>
    </row>
    <row r="64" spans="1:20" x14ac:dyDescent="0.2">
      <c r="A64" s="135" t="str">
        <f t="shared" si="14"/>
        <v>71 Sales occupations</v>
      </c>
      <c r="B64" s="151">
        <v>54.880467596171393</v>
      </c>
      <c r="C64" s="141">
        <f t="shared" si="15"/>
        <v>7.6010569916762254</v>
      </c>
      <c r="E64" s="151">
        <v>49.008747733509317</v>
      </c>
      <c r="F64" s="141">
        <f t="shared" si="16"/>
        <v>6.3421302044401635</v>
      </c>
      <c r="H64" s="151">
        <f t="shared" si="17"/>
        <v>-5.8717198626620757</v>
      </c>
      <c r="I64" s="141">
        <f t="shared" si="18"/>
        <v>-10.699106840466687</v>
      </c>
      <c r="K64" s="151">
        <f t="shared" si="19"/>
        <v>3.8566242964367108</v>
      </c>
      <c r="L64" s="141">
        <f t="shared" si="20"/>
        <v>7.0273167583319918</v>
      </c>
      <c r="N64" s="151">
        <f t="shared" si="21"/>
        <v>-8.2724640830303926</v>
      </c>
      <c r="O64" s="141">
        <f t="shared" si="22"/>
        <v>-15.073603497517396</v>
      </c>
      <c r="Q64" s="151">
        <v>-1.455880076068395</v>
      </c>
      <c r="R64" s="141">
        <f t="shared" si="23"/>
        <v>-2.6528201012812818</v>
      </c>
      <c r="T64" s="151"/>
    </row>
    <row r="65" spans="1:20" x14ac:dyDescent="0.2">
      <c r="A65" s="135" t="str">
        <f t="shared" si="14"/>
        <v>72 Customer service occupations</v>
      </c>
      <c r="B65" s="151">
        <v>13.719080612365623</v>
      </c>
      <c r="C65" s="141">
        <f t="shared" si="15"/>
        <v>1.9001207200950725</v>
      </c>
      <c r="E65" s="151">
        <v>20.769803551568625</v>
      </c>
      <c r="F65" s="141">
        <f t="shared" si="16"/>
        <v>2.6877813561154564</v>
      </c>
      <c r="H65" s="151">
        <f t="shared" si="17"/>
        <v>7.050722939203002</v>
      </c>
      <c r="I65" s="141">
        <f t="shared" si="18"/>
        <v>51.393552807378875</v>
      </c>
      <c r="K65" s="151">
        <f t="shared" si="19"/>
        <v>0.96408325096184466</v>
      </c>
      <c r="L65" s="141">
        <f t="shared" si="20"/>
        <v>7.0273167583319918</v>
      </c>
      <c r="N65" s="151">
        <f t="shared" si="21"/>
        <v>6.2063544819802621</v>
      </c>
      <c r="O65" s="141">
        <f t="shared" si="22"/>
        <v>45.238851329339056</v>
      </c>
      <c r="Q65" s="151">
        <v>-0.11971479373910474</v>
      </c>
      <c r="R65" s="141">
        <f t="shared" si="23"/>
        <v>-0.87261528029218238</v>
      </c>
      <c r="T65" s="151"/>
    </row>
    <row r="66" spans="1:20" x14ac:dyDescent="0.2">
      <c r="A66" s="135" t="str">
        <f t="shared" si="14"/>
        <v>81 Process, plant and machine operatives</v>
      </c>
      <c r="B66" s="151">
        <v>18.661432399910886</v>
      </c>
      <c r="C66" s="141">
        <f t="shared" si="15"/>
        <v>2.5846465496939657</v>
      </c>
      <c r="E66" s="151">
        <v>19.584572019401847</v>
      </c>
      <c r="F66" s="141">
        <f t="shared" si="16"/>
        <v>2.5344027645977993</v>
      </c>
      <c r="H66" s="151">
        <f t="shared" si="17"/>
        <v>0.92313961949096068</v>
      </c>
      <c r="I66" s="141">
        <f t="shared" si="18"/>
        <v>4.946777930591062</v>
      </c>
      <c r="K66" s="151">
        <f t="shared" si="19"/>
        <v>1.3113979663837336</v>
      </c>
      <c r="L66" s="141">
        <f t="shared" si="20"/>
        <v>7.0273167583319918</v>
      </c>
      <c r="N66" s="151">
        <f t="shared" si="21"/>
        <v>1.7193941959448547</v>
      </c>
      <c r="O66" s="141">
        <f t="shared" si="22"/>
        <v>9.2136239014164065</v>
      </c>
      <c r="Q66" s="151">
        <v>-2.1076525428376276</v>
      </c>
      <c r="R66" s="141">
        <f t="shared" si="23"/>
        <v>-11.294162729157341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29.272538160941753</v>
      </c>
      <c r="C67" s="141">
        <f t="shared" si="15"/>
        <v>4.0543063971243889</v>
      </c>
      <c r="E67" s="151">
        <v>31.025615686662817</v>
      </c>
      <c r="F67" s="141">
        <f t="shared" si="16"/>
        <v>4.0149667856785083</v>
      </c>
      <c r="H67" s="151">
        <f t="shared" si="17"/>
        <v>1.7530775257210642</v>
      </c>
      <c r="I67" s="141">
        <f t="shared" si="18"/>
        <v>5.9888128459601342</v>
      </c>
      <c r="K67" s="151">
        <f t="shared" si="19"/>
        <v>2.0570739797729871</v>
      </c>
      <c r="L67" s="141">
        <f t="shared" si="20"/>
        <v>7.0273167583319918</v>
      </c>
      <c r="N67" s="151">
        <f t="shared" si="21"/>
        <v>0.16709088933865601</v>
      </c>
      <c r="O67" s="141">
        <f t="shared" si="22"/>
        <v>0.57081107357340399</v>
      </c>
      <c r="Q67" s="151">
        <v>-0.47108734339057895</v>
      </c>
      <c r="R67" s="141">
        <f t="shared" si="23"/>
        <v>-1.6093149859452542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10.521661089325116</v>
      </c>
      <c r="C68" s="141">
        <f t="shared" si="15"/>
        <v>1.4572715774863712</v>
      </c>
      <c r="E68" s="151">
        <v>8.202468787624202</v>
      </c>
      <c r="F68" s="141">
        <f t="shared" si="16"/>
        <v>1.0614661148217859</v>
      </c>
      <c r="H68" s="151">
        <f t="shared" si="17"/>
        <v>-2.3191923017009142</v>
      </c>
      <c r="I68" s="141">
        <f t="shared" si="18"/>
        <v>-22.042073794354387</v>
      </c>
      <c r="K68" s="151">
        <f t="shared" si="19"/>
        <v>0.73939045298504025</v>
      </c>
      <c r="L68" s="141">
        <f t="shared" si="20"/>
        <v>7.0273167583319918</v>
      </c>
      <c r="N68" s="151">
        <f t="shared" si="21"/>
        <v>-2.5496203503867481</v>
      </c>
      <c r="O68" s="141">
        <f t="shared" si="22"/>
        <v>-24.23210868266321</v>
      </c>
      <c r="Q68" s="151">
        <v>-0.50896240429920636</v>
      </c>
      <c r="R68" s="141">
        <f t="shared" si="23"/>
        <v>-4.8372818700231708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60.703682933435729</v>
      </c>
      <c r="C69" s="141">
        <f t="shared" ref="C69" si="25">B69/B$71*100</f>
        <v>8.4075842242619263</v>
      </c>
      <c r="E69" s="151">
        <v>60.289296576796353</v>
      </c>
      <c r="F69" s="141">
        <f t="shared" ref="F69" si="26">E69/E$71*100</f>
        <v>7.8019248911090617</v>
      </c>
      <c r="H69" s="151">
        <f t="shared" ref="H69" si="27">E69-B69</f>
        <v>-0.41438635663937617</v>
      </c>
      <c r="I69" s="141">
        <f t="shared" ref="I69" si="28">IF(B69&gt;0,((E69/B69)-1)*100,0)</f>
        <v>-0.68263791686867803</v>
      </c>
      <c r="K69" s="151">
        <f t="shared" ref="K69" si="29">(($E$71/$B$71)-1)*B69</f>
        <v>4.2658400837060464</v>
      </c>
      <c r="L69" s="141">
        <f t="shared" ref="L69" si="30">IF(B69&gt;0,K69/B69*100,0)</f>
        <v>7.0273167583319918</v>
      </c>
      <c r="N69" s="151">
        <f t="shared" ref="N69" si="31">H69-(K69+Q69)</f>
        <v>-7.0751466608660625</v>
      </c>
      <c r="O69" s="141">
        <f t="shared" ref="O69" si="32">IF(B69&gt;0,N69/B69*100,0)</f>
        <v>-11.655218133345011</v>
      </c>
      <c r="Q69" s="151">
        <v>2.3949202205206399</v>
      </c>
      <c r="R69" s="141">
        <f t="shared" ref="R69" si="33">IF(B69&gt;0,Q69/B69*100,0)</f>
        <v>3.9452634581443364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722.01099999999951</v>
      </c>
      <c r="C71" s="147">
        <f>B71/B$71*100</f>
        <v>100</v>
      </c>
      <c r="D71" s="145"/>
      <c r="E71" s="152">
        <f>SUM(E44:E69)</f>
        <v>772.74899999999991</v>
      </c>
      <c r="F71" s="147">
        <f>E71/E$71*100</f>
        <v>100</v>
      </c>
      <c r="G71" s="145"/>
      <c r="H71" s="152">
        <f t="shared" si="17"/>
        <v>50.738000000000397</v>
      </c>
      <c r="I71" s="147">
        <f t="shared" si="18"/>
        <v>7.0273167583319918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Lancashire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Lancashire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Lancashire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Lancashire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45.006138670024917</v>
      </c>
      <c r="C7" s="11">
        <f t="shared" si="2"/>
        <v>45.926757710184475</v>
      </c>
      <c r="D7" s="11">
        <f t="shared" si="2"/>
        <v>0.92061904015955665</v>
      </c>
      <c r="E7" s="11">
        <f t="shared" si="2"/>
        <v>22.061133429114324</v>
      </c>
      <c r="F7" s="11">
        <f t="shared" si="2"/>
        <v>22.981752469273886</v>
      </c>
      <c r="G7" s="200">
        <f>IF(B7&gt;0,(1+(E7/B7))^(1/($C$6-$B$6))-1,0)</f>
        <v>2.6949905345404757E-2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30.609419082585436</v>
      </c>
      <c r="R7" s="11">
        <v>28.540790685932969</v>
      </c>
      <c r="S7" s="345">
        <f>R7-Q7</f>
        <v>-2.0686283966524677</v>
      </c>
      <c r="T7" s="345">
        <v>13.006130220677383</v>
      </c>
      <c r="U7" s="345">
        <f>SUM(S7:T7)</f>
        <v>10.937501824024915</v>
      </c>
      <c r="V7" s="346">
        <f>IF(Q7&gt;0,(1+(T7/Q7))^(1/($C$6-$B$6))-1,0)</f>
        <v>2.3887915555874661E-2</v>
      </c>
      <c r="X7" s="10" t="str">
        <f>name!B4</f>
        <v>Agriculture</v>
      </c>
      <c r="Y7" s="11">
        <v>7.4130000000000047</v>
      </c>
      <c r="Z7" s="11">
        <v>7.8059999999999796</v>
      </c>
      <c r="AA7" s="345">
        <f>Z7-Y7</f>
        <v>0.39299999999997492</v>
      </c>
      <c r="AB7" s="11">
        <v>3.9031991976125058</v>
      </c>
      <c r="AC7" s="345">
        <f>SUM(AA7:AB7)</f>
        <v>4.2961991976124807</v>
      </c>
      <c r="AD7" s="348">
        <f>IF(Y7&gt;0,(1+(AB7/Y7))^(1/($C$6-$B$6))-1,0)</f>
        <v>2.8601386924858252E-2</v>
      </c>
    </row>
    <row r="8" spans="1:30" x14ac:dyDescent="0.2">
      <c r="A8" s="10" t="str">
        <f>name!D5</f>
        <v>12 Other managers and proprietors</v>
      </c>
      <c r="B8" s="11">
        <f t="shared" si="2"/>
        <v>21.67710227897588</v>
      </c>
      <c r="C8" s="11">
        <f t="shared" si="2"/>
        <v>30.971011697661524</v>
      </c>
      <c r="D8" s="11">
        <f t="shared" si="2"/>
        <v>9.2939094186856384</v>
      </c>
      <c r="E8" s="11">
        <f t="shared" si="2"/>
        <v>15.323780243941611</v>
      </c>
      <c r="F8" s="11">
        <f t="shared" si="2"/>
        <v>24.617689662627242</v>
      </c>
      <c r="G8" s="200">
        <f t="shared" ref="G8:G33" si="3">IF(B8&gt;0,(1+(E8/B8))^(1/($C$6-$B$6))-1,0)</f>
        <v>3.6288607484098012E-2</v>
      </c>
      <c r="H8" s="11"/>
      <c r="I8" s="10" t="str">
        <f>name!E4</f>
        <v>Managers, directors and senior officials</v>
      </c>
      <c r="J8" s="11">
        <f t="array" ref="J8:J16">MMULT(aggregation!$B$13:$AA$21,B7:B32)</f>
        <v>66.683240949000805</v>
      </c>
      <c r="K8" s="11">
        <f t="array" ref="K8:K16">MMULT(aggregation!$B$13:$AA$21,C7:C32)</f>
        <v>76.897769407845999</v>
      </c>
      <c r="L8" s="11">
        <f t="array" ref="L8:L16">MMULT(aggregation!$B$13:$AA$21,D7:D32)</f>
        <v>10.214528458845194</v>
      </c>
      <c r="M8" s="11">
        <f t="array" ref="M8:M16">MMULT(aggregation!$B$13:$AA$21,E7:E32)</f>
        <v>37.384913673055934</v>
      </c>
      <c r="N8" s="11">
        <f t="array" ref="N8:N16">MMULT(aggregation!$B$13:$AA$21,F7:F32)</f>
        <v>47.599442131901128</v>
      </c>
      <c r="O8" s="11"/>
      <c r="P8" s="10" t="str">
        <f>name!D5</f>
        <v>12 Other managers and proprietors</v>
      </c>
      <c r="Q8" s="11">
        <v>12.660382504875024</v>
      </c>
      <c r="R8" s="11">
        <v>18.337693725277202</v>
      </c>
      <c r="S8" s="345">
        <f t="shared" ref="S8:S31" si="4">R8-Q8</f>
        <v>5.6773112204021778</v>
      </c>
      <c r="T8" s="345">
        <v>8.1802036785620729</v>
      </c>
      <c r="U8" s="345">
        <f t="shared" ref="U8:U31" si="5">SUM(S8:T8)</f>
        <v>13.857514898964251</v>
      </c>
      <c r="V8" s="346">
        <f t="shared" ref="V8:V33" si="6">IF(Q8&gt;0,(1+(T8/Q8))^(1/($C$6-$B$6))-1,0)</f>
        <v>3.3786540541048904E-2</v>
      </c>
      <c r="X8" s="10" t="str">
        <f>name!B5</f>
        <v>Mining and quarrying</v>
      </c>
      <c r="Y8" s="11">
        <v>0.35100000000000076</v>
      </c>
      <c r="Z8" s="11">
        <v>0.21299999999999999</v>
      </c>
      <c r="AA8" s="345">
        <f t="shared" ref="AA8:AA29" si="7">Z8-Y8</f>
        <v>-0.13800000000000076</v>
      </c>
      <c r="AB8" s="11">
        <v>0.11217412920834459</v>
      </c>
      <c r="AC8" s="345">
        <f t="shared" ref="AC8:AC29" si="8">SUM(AA8:AB8)</f>
        <v>-2.5825870791656172E-2</v>
      </c>
      <c r="AD8" s="348">
        <f t="shared" ref="AD8:AD29" si="9">IF(Y8&gt;0,(1+(AB8/Y8))^(1/($C$6-$B$6))-1,0)</f>
        <v>1.8659747184752273E-2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39.884063073013884</v>
      </c>
      <c r="C9" s="11">
        <f t="shared" si="2"/>
        <v>45.891451378666325</v>
      </c>
      <c r="D9" s="11">
        <f t="shared" si="2"/>
        <v>6.0073883056524364</v>
      </c>
      <c r="E9" s="11">
        <f t="shared" si="2"/>
        <v>15.765805925535007</v>
      </c>
      <c r="F9" s="11">
        <f t="shared" si="2"/>
        <v>21.773194231187439</v>
      </c>
      <c r="G9" s="200">
        <f t="shared" si="3"/>
        <v>2.2455267782473198E-2</v>
      </c>
      <c r="H9" s="11"/>
      <c r="I9" s="10" t="str">
        <f>name!E5</f>
        <v>Professional occupations</v>
      </c>
      <c r="J9" s="11">
        <v>153.44291842837649</v>
      </c>
      <c r="K9" s="11">
        <v>187.50867690586247</v>
      </c>
      <c r="L9" s="11">
        <v>34.06575847748595</v>
      </c>
      <c r="M9" s="11">
        <v>80.287272624474639</v>
      </c>
      <c r="N9" s="11">
        <v>114.35303110196058</v>
      </c>
      <c r="O9" s="11"/>
      <c r="P9" s="10" t="str">
        <f>name!D6</f>
        <v>21 Science, research, engineering and technology professionals</v>
      </c>
      <c r="Q9" s="11">
        <v>32.072423082460638</v>
      </c>
      <c r="R9" s="11">
        <v>34.437701112570842</v>
      </c>
      <c r="S9" s="345">
        <f t="shared" si="4"/>
        <v>2.3652780301102041</v>
      </c>
      <c r="T9" s="345">
        <v>10.759024241310527</v>
      </c>
      <c r="U9" s="345">
        <f t="shared" si="5"/>
        <v>13.124302271420731</v>
      </c>
      <c r="V9" s="346">
        <f t="shared" si="6"/>
        <v>1.947222586535613E-2</v>
      </c>
      <c r="X9" s="10" t="str">
        <f>name!B6</f>
        <v>Food drink and tobacco</v>
      </c>
      <c r="Y9" s="11">
        <v>15.067999999999993</v>
      </c>
      <c r="Z9" s="11">
        <v>13.719999999999978</v>
      </c>
      <c r="AA9" s="345">
        <f t="shared" si="7"/>
        <v>-1.348000000000015</v>
      </c>
      <c r="AB9" s="11">
        <v>6.2953521089082773</v>
      </c>
      <c r="AC9" s="345">
        <f t="shared" si="8"/>
        <v>4.9473521089082624</v>
      </c>
      <c r="AD9" s="348">
        <f t="shared" si="9"/>
        <v>2.3546519411833833E-2</v>
      </c>
    </row>
    <row r="10" spans="1:30" x14ac:dyDescent="0.2">
      <c r="A10" s="10" t="str">
        <f>name!D7</f>
        <v>22 Health professionals</v>
      </c>
      <c r="B10" s="11">
        <f t="shared" si="2"/>
        <v>34.976585544895258</v>
      </c>
      <c r="C10" s="11">
        <f t="shared" si="2"/>
        <v>43.213083769793855</v>
      </c>
      <c r="D10" s="11">
        <f t="shared" si="2"/>
        <v>8.2364982248985825</v>
      </c>
      <c r="E10" s="11">
        <f t="shared" si="2"/>
        <v>20.670342291838892</v>
      </c>
      <c r="F10" s="11">
        <f t="shared" si="2"/>
        <v>28.906840516737471</v>
      </c>
      <c r="G10" s="200">
        <f t="shared" si="3"/>
        <v>3.1440670856562436E-2</v>
      </c>
      <c r="H10" s="11"/>
      <c r="I10" s="10" t="str">
        <f>name!E6</f>
        <v>Associate professional occupations</v>
      </c>
      <c r="J10" s="11">
        <v>84.778008948421345</v>
      </c>
      <c r="K10" s="11">
        <v>89.138157368135523</v>
      </c>
      <c r="L10" s="11">
        <v>4.3601484197141707</v>
      </c>
      <c r="M10" s="11">
        <v>38.931119536393041</v>
      </c>
      <c r="N10" s="11">
        <v>43.291267956107212</v>
      </c>
      <c r="O10" s="11"/>
      <c r="P10" s="10" t="str">
        <f>name!D7</f>
        <v>22 Health professionals</v>
      </c>
      <c r="Q10" s="11">
        <v>9.463327188754171</v>
      </c>
      <c r="R10" s="11">
        <v>11.159310716340855</v>
      </c>
      <c r="S10" s="345">
        <f t="shared" si="4"/>
        <v>1.6959835275866837</v>
      </c>
      <c r="T10" s="345">
        <v>3.8912238881597823</v>
      </c>
      <c r="U10" s="345">
        <f t="shared" si="5"/>
        <v>5.587207415746466</v>
      </c>
      <c r="V10" s="346">
        <f t="shared" si="6"/>
        <v>2.3227874369457835E-2</v>
      </c>
      <c r="X10" s="10" t="str">
        <f>name!B7</f>
        <v>Engineering</v>
      </c>
      <c r="Y10" s="11">
        <v>6.8809999999999825</v>
      </c>
      <c r="Z10" s="11">
        <v>7.1079999999999828</v>
      </c>
      <c r="AA10" s="345">
        <f t="shared" si="7"/>
        <v>0.22700000000000031</v>
      </c>
      <c r="AB10" s="11">
        <v>2.9796265489156233</v>
      </c>
      <c r="AC10" s="345">
        <f t="shared" si="8"/>
        <v>3.2066265489156236</v>
      </c>
      <c r="AD10" s="348">
        <f t="shared" si="9"/>
        <v>2.4275685727294549E-2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39.63405303534531</v>
      </c>
      <c r="C11" s="11">
        <f t="shared" si="2"/>
        <v>49.114224773960466</v>
      </c>
      <c r="D11" s="11">
        <f t="shared" si="2"/>
        <v>9.4801717386151516</v>
      </c>
      <c r="E11" s="11">
        <f t="shared" si="2"/>
        <v>22.463313522987679</v>
      </c>
      <c r="F11" s="11">
        <f t="shared" si="2"/>
        <v>31.943485261602831</v>
      </c>
      <c r="G11" s="200">
        <f t="shared" si="3"/>
        <v>3.0386863320513768E-2</v>
      </c>
      <c r="H11" s="11"/>
      <c r="I11" s="10" t="str">
        <f>name!E7</f>
        <v>Administrative and secretarial occupations</v>
      </c>
      <c r="J11" s="11">
        <v>84.316039266625864</v>
      </c>
      <c r="K11" s="11">
        <v>74.116418190824518</v>
      </c>
      <c r="L11" s="11">
        <v>-10.199621075801346</v>
      </c>
      <c r="M11" s="11">
        <v>38.680170640014069</v>
      </c>
      <c r="N11" s="11">
        <v>28.480549564212723</v>
      </c>
      <c r="O11" s="11"/>
      <c r="P11" s="10" t="str">
        <f>name!D8</f>
        <v>23 Teaching and other educational professionals</v>
      </c>
      <c r="Q11" s="11">
        <v>13.515110411728047</v>
      </c>
      <c r="R11" s="11">
        <v>16.650792960461608</v>
      </c>
      <c r="S11" s="345">
        <f t="shared" si="4"/>
        <v>3.1356825487335609</v>
      </c>
      <c r="T11" s="345">
        <v>6.5689889203348333</v>
      </c>
      <c r="U11" s="345">
        <f t="shared" si="5"/>
        <v>9.7046714690683942</v>
      </c>
      <c r="V11" s="346">
        <f t="shared" si="6"/>
        <v>2.6759786131533847E-2</v>
      </c>
      <c r="X11" s="10" t="str">
        <f>name!B8</f>
        <v>Rest of manufacturing</v>
      </c>
      <c r="Y11" s="11">
        <v>64.659000000000063</v>
      </c>
      <c r="Z11" s="11">
        <v>54.385999999999896</v>
      </c>
      <c r="AA11" s="345">
        <f t="shared" si="7"/>
        <v>-10.273000000000167</v>
      </c>
      <c r="AB11" s="11">
        <v>24.353456595508263</v>
      </c>
      <c r="AC11" s="345">
        <f t="shared" si="8"/>
        <v>14.080456595508096</v>
      </c>
      <c r="AD11" s="348">
        <f t="shared" si="9"/>
        <v>2.1538612468644747E-2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38.948216775122035</v>
      </c>
      <c r="C12" s="11">
        <f t="shared" si="2"/>
        <v>49.28991698344182</v>
      </c>
      <c r="D12" s="11">
        <f t="shared" si="2"/>
        <v>10.341700208319779</v>
      </c>
      <c r="E12" s="11">
        <f t="shared" si="2"/>
        <v>21.387810884113069</v>
      </c>
      <c r="F12" s="11">
        <f t="shared" si="2"/>
        <v>31.729511092432848</v>
      </c>
      <c r="G12" s="200">
        <f t="shared" si="3"/>
        <v>2.9609661165193479E-2</v>
      </c>
      <c r="H12" s="11"/>
      <c r="I12" s="10" t="str">
        <f>name!E8</f>
        <v>Skilled trades occupations</v>
      </c>
      <c r="J12" s="11">
        <v>70.569066686024598</v>
      </c>
      <c r="K12" s="11">
        <v>65.959472134897041</v>
      </c>
      <c r="L12" s="11">
        <v>-4.6095945511275662</v>
      </c>
      <c r="M12" s="11">
        <v>28.718633348219161</v>
      </c>
      <c r="N12" s="11">
        <v>24.1090387970916</v>
      </c>
      <c r="O12" s="11"/>
      <c r="P12" s="10" t="str">
        <f>name!D9</f>
        <v>24 Business, media and public service professionals</v>
      </c>
      <c r="Q12" s="11">
        <v>21.990074270460003</v>
      </c>
      <c r="R12" s="11">
        <v>26.393184735534962</v>
      </c>
      <c r="S12" s="345">
        <f t="shared" si="4"/>
        <v>4.4031104650749597</v>
      </c>
      <c r="T12" s="345">
        <v>10.419142847951916</v>
      </c>
      <c r="U12" s="345">
        <f t="shared" si="5"/>
        <v>14.822253313026875</v>
      </c>
      <c r="V12" s="346">
        <f t="shared" si="6"/>
        <v>2.6193965030849364E-2</v>
      </c>
      <c r="X12" s="10" t="str">
        <f>name!B9</f>
        <v>Electricity and gas</v>
      </c>
      <c r="Y12" s="11">
        <v>2.4850000000000048</v>
      </c>
      <c r="Z12" s="11">
        <v>2.3540000000000054</v>
      </c>
      <c r="AA12" s="345">
        <f t="shared" si="7"/>
        <v>-0.13099999999999934</v>
      </c>
      <c r="AB12" s="11">
        <v>0.99938710650828966</v>
      </c>
      <c r="AC12" s="345">
        <f t="shared" si="8"/>
        <v>0.86838710650829032</v>
      </c>
      <c r="AD12" s="348">
        <f t="shared" si="9"/>
        <v>2.2790456402459247E-2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14.985668020147758</v>
      </c>
      <c r="C13" s="11">
        <f t="shared" si="2"/>
        <v>13.705747273213628</v>
      </c>
      <c r="D13" s="11">
        <f t="shared" si="2"/>
        <v>-1.27992074693413</v>
      </c>
      <c r="E13" s="11">
        <f t="shared" si="2"/>
        <v>5.3857130572348106</v>
      </c>
      <c r="F13" s="11">
        <f t="shared" si="2"/>
        <v>4.1057923103006813</v>
      </c>
      <c r="G13" s="200">
        <f t="shared" si="3"/>
        <v>2.0680045651377377E-2</v>
      </c>
      <c r="H13" s="11"/>
      <c r="I13" s="10" t="str">
        <f>name!E9</f>
        <v>Caring, leisure and other service occupations</v>
      </c>
      <c r="J13" s="11">
        <v>74.462862929400046</v>
      </c>
      <c r="K13" s="11">
        <v>90.248001636871066</v>
      </c>
      <c r="L13" s="11">
        <v>15.785138707471019</v>
      </c>
      <c r="M13" s="11">
        <v>45.555012730030441</v>
      </c>
      <c r="N13" s="11">
        <v>61.340151437501454</v>
      </c>
      <c r="O13" s="11"/>
      <c r="P13" s="10" t="str">
        <f>name!D10</f>
        <v>31 Science, engineering and technology associate professionals</v>
      </c>
      <c r="Q13" s="11">
        <v>11.382830123094935</v>
      </c>
      <c r="R13" s="11">
        <v>9.2440993344337468</v>
      </c>
      <c r="S13" s="345">
        <f t="shared" si="4"/>
        <v>-2.1387307886611886</v>
      </c>
      <c r="T13" s="345">
        <v>3.4064579499694876</v>
      </c>
      <c r="U13" s="345">
        <f t="shared" si="5"/>
        <v>1.267727161308299</v>
      </c>
      <c r="V13" s="346">
        <f t="shared" si="6"/>
        <v>1.7606332566129534E-2</v>
      </c>
      <c r="X13" s="10" t="str">
        <f>name!B10</f>
        <v>Water and sewerage</v>
      </c>
      <c r="Y13" s="11">
        <v>4.8880000000000132</v>
      </c>
      <c r="Z13" s="11">
        <v>5.0449999999999955</v>
      </c>
      <c r="AA13" s="345">
        <f t="shared" si="7"/>
        <v>0.15699999999998226</v>
      </c>
      <c r="AB13" s="11">
        <v>2.1867595012968462</v>
      </c>
      <c r="AC13" s="345">
        <f t="shared" si="8"/>
        <v>2.3437595012968284</v>
      </c>
      <c r="AD13" s="348">
        <f t="shared" si="9"/>
        <v>2.4956338627538432E-2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16.032812680782207</v>
      </c>
      <c r="C14" s="11">
        <f t="shared" si="2"/>
        <v>19.071667082339989</v>
      </c>
      <c r="D14" s="11">
        <f t="shared" si="2"/>
        <v>3.0388544015577859</v>
      </c>
      <c r="E14" s="11">
        <f t="shared" si="2"/>
        <v>9.8586368047391861</v>
      </c>
      <c r="F14" s="11">
        <f t="shared" si="2"/>
        <v>12.897491206296969</v>
      </c>
      <c r="G14" s="200">
        <f t="shared" si="3"/>
        <v>3.2467626533675631E-2</v>
      </c>
      <c r="H14" s="11"/>
      <c r="I14" s="10" t="str">
        <f>name!E10</f>
        <v>Sales and customer service occupations</v>
      </c>
      <c r="J14" s="11">
        <v>68.599548208537016</v>
      </c>
      <c r="K14" s="11">
        <v>69.778551285077938</v>
      </c>
      <c r="L14" s="11">
        <v>1.1790030765409201</v>
      </c>
      <c r="M14" s="11">
        <v>31.985706635214903</v>
      </c>
      <c r="N14" s="11">
        <v>33.164709711755826</v>
      </c>
      <c r="O14" s="11"/>
      <c r="P14" s="10" t="str">
        <f>name!D11</f>
        <v>32 Health and social care associate professionals</v>
      </c>
      <c r="Q14" s="11">
        <v>3.5347842776040816</v>
      </c>
      <c r="R14" s="11">
        <v>3.5279061846426627</v>
      </c>
      <c r="S14" s="345">
        <f t="shared" si="4"/>
        <v>-6.8780929614189468E-3</v>
      </c>
      <c r="T14" s="345">
        <v>1.5914945818592479</v>
      </c>
      <c r="U14" s="345">
        <f t="shared" si="5"/>
        <v>1.5846164888978289</v>
      </c>
      <c r="V14" s="346">
        <f t="shared" si="6"/>
        <v>2.509147274646617E-2</v>
      </c>
      <c r="X14" s="10" t="str">
        <f>name!B11</f>
        <v>Construction</v>
      </c>
      <c r="Y14" s="11">
        <v>52.543999999999933</v>
      </c>
      <c r="Z14" s="11">
        <v>54.622000000000021</v>
      </c>
      <c r="AA14" s="345">
        <f t="shared" si="7"/>
        <v>2.0780000000000882</v>
      </c>
      <c r="AB14" s="11">
        <v>22.195378298136244</v>
      </c>
      <c r="AC14" s="345">
        <f t="shared" si="8"/>
        <v>24.273378298136333</v>
      </c>
      <c r="AD14" s="348">
        <f t="shared" si="9"/>
        <v>2.3768485626230351E-2</v>
      </c>
    </row>
    <row r="15" spans="1:30" x14ac:dyDescent="0.2">
      <c r="A15" s="10" t="str">
        <f>name!D12</f>
        <v>33 Protective service occupations</v>
      </c>
      <c r="B15" s="11">
        <f t="shared" si="2"/>
        <v>7.3592215092718885</v>
      </c>
      <c r="C15" s="11">
        <f t="shared" si="2"/>
        <v>9.4488894852471734</v>
      </c>
      <c r="D15" s="11">
        <f t="shared" si="2"/>
        <v>2.0896679759752828</v>
      </c>
      <c r="E15" s="11">
        <f t="shared" si="2"/>
        <v>2.8781526044193768</v>
      </c>
      <c r="F15" s="11">
        <f t="shared" si="2"/>
        <v>4.9678205803946609</v>
      </c>
      <c r="G15" s="200">
        <f t="shared" si="3"/>
        <v>2.2249986003883171E-2</v>
      </c>
      <c r="H15" s="11"/>
      <c r="I15" s="10" t="str">
        <f>name!E11</f>
        <v>Process, plant and machine operatives</v>
      </c>
      <c r="J15" s="11">
        <v>47.933970560852657</v>
      </c>
      <c r="K15" s="11">
        <v>50.610187706064664</v>
      </c>
      <c r="L15" s="11">
        <v>2.6762171452120151</v>
      </c>
      <c r="M15" s="11">
        <v>23.867934309012909</v>
      </c>
      <c r="N15" s="11">
        <v>26.54415145422492</v>
      </c>
      <c r="O15" s="11"/>
      <c r="P15" s="10" t="str">
        <f>name!D12</f>
        <v>33 Protective service occupations</v>
      </c>
      <c r="Q15" s="11">
        <v>5.734046724304835</v>
      </c>
      <c r="R15" s="11">
        <v>6.6728752573519463</v>
      </c>
      <c r="S15" s="345">
        <f t="shared" si="4"/>
        <v>0.93882853304711134</v>
      </c>
      <c r="T15" s="345">
        <v>1.7729182814868012</v>
      </c>
      <c r="U15" s="345">
        <f t="shared" si="5"/>
        <v>2.7117468145339125</v>
      </c>
      <c r="V15" s="346">
        <f t="shared" si="6"/>
        <v>1.8122911851877088E-2</v>
      </c>
      <c r="X15" s="10" t="str">
        <f>name!B12</f>
        <v>Wholesale and retail trade</v>
      </c>
      <c r="Y15" s="11">
        <v>116.91599999999988</v>
      </c>
      <c r="Z15" s="11">
        <v>120.06500000000004</v>
      </c>
      <c r="AA15" s="345">
        <f t="shared" si="7"/>
        <v>3.1490000000001572</v>
      </c>
      <c r="AB15" s="11">
        <v>54.738116789551405</v>
      </c>
      <c r="AC15" s="345">
        <f t="shared" si="8"/>
        <v>57.887116789551563</v>
      </c>
      <c r="AD15" s="348">
        <f t="shared" si="9"/>
        <v>2.5932257083266741E-2</v>
      </c>
    </row>
    <row r="16" spans="1:30" x14ac:dyDescent="0.2">
      <c r="A16" s="10" t="str">
        <f>name!D13</f>
        <v>34 Culture, media and sports occupations</v>
      </c>
      <c r="B16" s="11">
        <f t="shared" si="2"/>
        <v>8.4645779851099459</v>
      </c>
      <c r="C16" s="11">
        <f t="shared" si="2"/>
        <v>9.0099767639803705</v>
      </c>
      <c r="D16" s="11">
        <f t="shared" si="2"/>
        <v>0.54539877887042476</v>
      </c>
      <c r="E16" s="11">
        <f t="shared" si="2"/>
        <v>3.8230008240255935</v>
      </c>
      <c r="F16" s="11">
        <f t="shared" si="2"/>
        <v>4.3683996028960195</v>
      </c>
      <c r="G16" s="200">
        <f t="shared" si="3"/>
        <v>2.5157831407979225E-2</v>
      </c>
      <c r="H16" s="11"/>
      <c r="I16" s="10" t="str">
        <f>name!E12</f>
        <v>Elementary occupations</v>
      </c>
      <c r="J16" s="11">
        <v>71.225344022760964</v>
      </c>
      <c r="K16" s="11">
        <v>68.491765364420573</v>
      </c>
      <c r="L16" s="11">
        <v>-2.7335786583403783</v>
      </c>
      <c r="M16" s="11">
        <v>32.937022192616375</v>
      </c>
      <c r="N16" s="11">
        <v>30.203443534275991</v>
      </c>
      <c r="O16" s="11"/>
      <c r="P16" s="10" t="str">
        <f>name!D13</f>
        <v>34 Culture, media and sports occupations</v>
      </c>
      <c r="Q16" s="11">
        <v>4.5671851265093188</v>
      </c>
      <c r="R16" s="11">
        <v>4.6075816523365578</v>
      </c>
      <c r="S16" s="345">
        <f t="shared" si="4"/>
        <v>4.039652582723896E-2</v>
      </c>
      <c r="T16" s="345">
        <v>1.7672663282622776</v>
      </c>
      <c r="U16" s="345">
        <f t="shared" si="5"/>
        <v>1.8076628540895165</v>
      </c>
      <c r="V16" s="346">
        <f t="shared" si="6"/>
        <v>2.204658890525546E-2</v>
      </c>
      <c r="X16" s="10" t="str">
        <f>name!B13</f>
        <v>Transport and storage</v>
      </c>
      <c r="Y16" s="11">
        <v>34.237999999999957</v>
      </c>
      <c r="Z16" s="11">
        <v>37.152000000000086</v>
      </c>
      <c r="AA16" s="345">
        <f t="shared" si="7"/>
        <v>2.9140000000001294</v>
      </c>
      <c r="AB16" s="11">
        <v>17.351290647263873</v>
      </c>
      <c r="AC16" s="345">
        <f t="shared" si="8"/>
        <v>20.265290647264003</v>
      </c>
      <c r="AD16" s="348">
        <f t="shared" si="9"/>
        <v>2.7708806211669046E-2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37.935728753109544</v>
      </c>
      <c r="C17" s="11">
        <f t="shared" si="10"/>
        <v>37.901876763354359</v>
      </c>
      <c r="D17" s="11">
        <f t="shared" si="10"/>
        <v>-3.3851989755192879E-2</v>
      </c>
      <c r="E17" s="11">
        <f t="shared" si="10"/>
        <v>16.985616245974075</v>
      </c>
      <c r="F17" s="11">
        <f t="shared" si="10"/>
        <v>16.95176425621888</v>
      </c>
      <c r="G17" s="200">
        <f t="shared" si="3"/>
        <v>2.4973999682031955E-2</v>
      </c>
      <c r="H17" s="11"/>
      <c r="O17" s="11"/>
      <c r="P17" s="10" t="str">
        <f>name!D14</f>
        <v>35 Business and public service associate professionals</v>
      </c>
      <c r="Q17" s="11">
        <v>19.935931958762662</v>
      </c>
      <c r="R17" s="11">
        <v>17.981030575036165</v>
      </c>
      <c r="S17" s="345">
        <f t="shared" si="4"/>
        <v>-1.9549013837264972</v>
      </c>
      <c r="T17" s="345">
        <v>6.990851329321921</v>
      </c>
      <c r="U17" s="345">
        <f t="shared" si="5"/>
        <v>5.0359499455954237</v>
      </c>
      <c r="V17" s="346">
        <f t="shared" si="6"/>
        <v>2.0241994018148191E-2</v>
      </c>
      <c r="X17" s="10" t="str">
        <f>name!B14</f>
        <v>Accommodation and food</v>
      </c>
      <c r="Y17" s="11">
        <v>47.585000000000036</v>
      </c>
      <c r="Z17" s="11">
        <v>56.504999999999988</v>
      </c>
      <c r="AA17" s="345">
        <f t="shared" si="7"/>
        <v>8.919999999999952</v>
      </c>
      <c r="AB17" s="11">
        <v>25.919588662570668</v>
      </c>
      <c r="AC17" s="345">
        <f t="shared" si="8"/>
        <v>34.83958866257062</v>
      </c>
      <c r="AD17" s="348">
        <f t="shared" si="9"/>
        <v>2.9412944853733025E-2</v>
      </c>
    </row>
    <row r="18" spans="1:30" x14ac:dyDescent="0.2">
      <c r="A18" s="10" t="str">
        <f>name!D15</f>
        <v>41 Administrative occupations</v>
      </c>
      <c r="B18" s="11">
        <f t="shared" si="10"/>
        <v>70.452570164759209</v>
      </c>
      <c r="C18" s="11">
        <f t="shared" si="10"/>
        <v>63.449254683207997</v>
      </c>
      <c r="D18" s="11">
        <f t="shared" si="10"/>
        <v>-7.003315481551212</v>
      </c>
      <c r="E18" s="11">
        <f t="shared" si="10"/>
        <v>31.707662221220723</v>
      </c>
      <c r="F18" s="11">
        <f t="shared" si="10"/>
        <v>24.704346739669514</v>
      </c>
      <c r="G18" s="200">
        <f t="shared" si="3"/>
        <v>2.5082931171141354E-2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26.071633144715147</v>
      </c>
      <c r="R18" s="11">
        <v>27.895080143906331</v>
      </c>
      <c r="S18" s="345">
        <f t="shared" si="4"/>
        <v>1.8234469991911837</v>
      </c>
      <c r="T18" s="345">
        <v>9.8117530911973816</v>
      </c>
      <c r="U18" s="345">
        <f t="shared" si="5"/>
        <v>11.635200090388565</v>
      </c>
      <c r="V18" s="346">
        <f t="shared" si="6"/>
        <v>2.1523461381279585E-2</v>
      </c>
      <c r="X18" s="10" t="str">
        <f>name!B15</f>
        <v>Media</v>
      </c>
      <c r="Y18" s="11">
        <v>3.3820000000000081</v>
      </c>
      <c r="Z18" s="11">
        <v>3.4360000000000004</v>
      </c>
      <c r="AA18" s="345">
        <f t="shared" si="7"/>
        <v>5.3999999999992276E-2</v>
      </c>
      <c r="AB18" s="11">
        <v>1.5612585229494176</v>
      </c>
      <c r="AC18" s="345">
        <f t="shared" si="8"/>
        <v>1.6152585229494099</v>
      </c>
      <c r="AD18" s="348">
        <f t="shared" si="9"/>
        <v>2.562669162397091E-2</v>
      </c>
    </row>
    <row r="19" spans="1:30" x14ac:dyDescent="0.2">
      <c r="A19" s="10" t="str">
        <f>name!D16</f>
        <v>42 Secretarial and related occupations</v>
      </c>
      <c r="B19" s="11">
        <f t="shared" si="10"/>
        <v>13.863469101866656</v>
      </c>
      <c r="C19" s="11">
        <f t="shared" si="10"/>
        <v>10.667163507616523</v>
      </c>
      <c r="D19" s="11">
        <f t="shared" si="10"/>
        <v>-3.1963055942501342</v>
      </c>
      <c r="E19" s="11">
        <f t="shared" si="10"/>
        <v>6.9725084187933426</v>
      </c>
      <c r="F19" s="11">
        <f t="shared" si="10"/>
        <v>3.776202824543208</v>
      </c>
      <c r="G19" s="200">
        <f t="shared" si="3"/>
        <v>2.7533833515009043E-2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0.82946896223749456</v>
      </c>
      <c r="K19" s="11">
        <f t="array" ref="K19:K27">MMULT(aggregation!$B$13:$AA$21,C36:C61)</f>
        <v>1.2818179199876392</v>
      </c>
      <c r="L19" s="11">
        <f t="array" ref="L19:L27">MMULT(aggregation!$B$13:$AA$21,D36:D61)</f>
        <v>0.45234895775014472</v>
      </c>
      <c r="M19" s="11">
        <f t="array" ref="M19:M27">MMULT(aggregation!$B$13:$AA$21,E36:E61)</f>
        <v>0.60484189756878104</v>
      </c>
      <c r="N19" s="11">
        <f t="array" ref="N19:N27">MMULT(aggregation!$B$13:$AA$21,F36:F61)</f>
        <v>1.0571908553189258</v>
      </c>
      <c r="O19" s="11"/>
      <c r="P19" s="10" t="str">
        <f>name!D16</f>
        <v>42 Secretarial and related occupations</v>
      </c>
      <c r="Q19" s="11">
        <v>1.0908263969477159</v>
      </c>
      <c r="R19" s="11">
        <v>1.6939186948314584</v>
      </c>
      <c r="S19" s="345">
        <f t="shared" si="4"/>
        <v>0.60309229788374252</v>
      </c>
      <c r="T19" s="345">
        <v>0.4859483443501072</v>
      </c>
      <c r="U19" s="345">
        <f t="shared" si="5"/>
        <v>1.0890406422338497</v>
      </c>
      <c r="V19" s="346">
        <f t="shared" si="6"/>
        <v>2.4867216270142878E-2</v>
      </c>
      <c r="X19" s="10" t="str">
        <f>name!B16</f>
        <v>Information technology</v>
      </c>
      <c r="Y19" s="11">
        <v>11.794999999999993</v>
      </c>
      <c r="Z19" s="11">
        <v>14.200999999999967</v>
      </c>
      <c r="AA19" s="345">
        <f t="shared" si="7"/>
        <v>2.4059999999999739</v>
      </c>
      <c r="AB19" s="11">
        <v>5.5639411689127334</v>
      </c>
      <c r="AC19" s="345">
        <f t="shared" si="8"/>
        <v>7.9699411689127073</v>
      </c>
      <c r="AD19" s="348">
        <f t="shared" si="9"/>
        <v>2.6096845338923202E-2</v>
      </c>
    </row>
    <row r="20" spans="1:30" x14ac:dyDescent="0.2">
      <c r="A20" s="10" t="str">
        <f>name!D17</f>
        <v>51 Skilled agricultural and related trades</v>
      </c>
      <c r="B20" s="11">
        <f t="shared" si="10"/>
        <v>8.1116882063317384</v>
      </c>
      <c r="C20" s="11">
        <f t="shared" si="10"/>
        <v>8.7867701205435331</v>
      </c>
      <c r="D20" s="11">
        <f t="shared" si="10"/>
        <v>0.67508191421179453</v>
      </c>
      <c r="E20" s="11">
        <f t="shared" si="10"/>
        <v>4.6514575094508022</v>
      </c>
      <c r="F20" s="11">
        <f t="shared" si="10"/>
        <v>5.3265394236625969</v>
      </c>
      <c r="G20" s="200">
        <f t="shared" si="3"/>
        <v>3.0678219551055763E-2</v>
      </c>
      <c r="H20" s="11"/>
      <c r="I20" s="11" t="str">
        <f t="shared" si="11"/>
        <v>Professional occupations</v>
      </c>
      <c r="J20" s="11">
        <v>8.4646659358105136</v>
      </c>
      <c r="K20" s="11">
        <v>13.248337167842774</v>
      </c>
      <c r="L20" s="11">
        <v>4.783671232032261</v>
      </c>
      <c r="M20" s="11">
        <v>5.2603420628629403</v>
      </c>
      <c r="N20" s="11">
        <v>10.044013294895203</v>
      </c>
      <c r="O20" s="11"/>
      <c r="P20" s="10" t="str">
        <f>name!D17</f>
        <v>51 Skilled agricultural and related trades</v>
      </c>
      <c r="Q20" s="11">
        <v>6.6044052074306903</v>
      </c>
      <c r="R20" s="11">
        <v>6.9317017049836185</v>
      </c>
      <c r="S20" s="345">
        <f t="shared" si="4"/>
        <v>0.32729649755292822</v>
      </c>
      <c r="T20" s="345">
        <v>3.5256772178578486</v>
      </c>
      <c r="U20" s="345">
        <f t="shared" si="5"/>
        <v>3.8529737154107768</v>
      </c>
      <c r="V20" s="346">
        <f t="shared" si="6"/>
        <v>2.8928707871770154E-2</v>
      </c>
      <c r="X20" s="10" t="str">
        <f>name!B17</f>
        <v>Finance and insurance</v>
      </c>
      <c r="Y20" s="11">
        <v>9.7570000000000103</v>
      </c>
      <c r="Z20" s="11">
        <v>9.5749999999999904</v>
      </c>
      <c r="AA20" s="345">
        <f t="shared" si="7"/>
        <v>-0.18200000000001992</v>
      </c>
      <c r="AB20" s="11">
        <v>4.7071665748669957</v>
      </c>
      <c r="AC20" s="345">
        <f t="shared" si="8"/>
        <v>4.5251665748669758</v>
      </c>
      <c r="AD20" s="348">
        <f t="shared" si="9"/>
        <v>2.6593414506087543E-2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26.467408374897605</v>
      </c>
      <c r="C21" s="11">
        <f t="shared" si="10"/>
        <v>22.957969924663296</v>
      </c>
      <c r="D21" s="11">
        <f t="shared" si="10"/>
        <v>-3.5094384502343106</v>
      </c>
      <c r="E21" s="11">
        <f t="shared" si="10"/>
        <v>9.1745110540140171</v>
      </c>
      <c r="F21" s="11">
        <f t="shared" si="10"/>
        <v>5.6650726037797057</v>
      </c>
      <c r="G21" s="200">
        <f t="shared" si="3"/>
        <v>2.0038688946601546E-2</v>
      </c>
      <c r="H21" s="11"/>
      <c r="I21" s="11" t="str">
        <f t="shared" si="11"/>
        <v>Associate professional occupations</v>
      </c>
      <c r="J21" s="11">
        <v>0.89320914213918223</v>
      </c>
      <c r="K21" s="11">
        <v>1.4103074235207433</v>
      </c>
      <c r="L21" s="11">
        <v>0.51709828138156111</v>
      </c>
      <c r="M21" s="11">
        <v>0.57764922806441366</v>
      </c>
      <c r="N21" s="11">
        <v>1.0947475094459747</v>
      </c>
      <c r="O21" s="11"/>
      <c r="P21" s="10" t="str">
        <f>name!D18</f>
        <v>52 Skilled metal, electrical and electronic trades</v>
      </c>
      <c r="Q21" s="11">
        <v>26.031565289626933</v>
      </c>
      <c r="R21" s="11">
        <v>21.676631561411625</v>
      </c>
      <c r="S21" s="345">
        <f t="shared" si="4"/>
        <v>-4.3549337282153076</v>
      </c>
      <c r="T21" s="345">
        <v>8.5943862986424318</v>
      </c>
      <c r="U21" s="345">
        <f t="shared" si="5"/>
        <v>4.2394525704271242</v>
      </c>
      <c r="V21" s="346">
        <f t="shared" si="6"/>
        <v>1.9201597293319717E-2</v>
      </c>
      <c r="X21" s="10" t="str">
        <f>name!B18</f>
        <v>Real estate</v>
      </c>
      <c r="Y21" s="11">
        <v>8.5870000000000033</v>
      </c>
      <c r="Z21" s="11">
        <v>9.9010000000000069</v>
      </c>
      <c r="AA21" s="345">
        <f t="shared" si="7"/>
        <v>1.3140000000000036</v>
      </c>
      <c r="AB21" s="11">
        <v>4.3665365898455359</v>
      </c>
      <c r="AC21" s="345">
        <f t="shared" si="8"/>
        <v>5.6805365898455396</v>
      </c>
      <c r="AD21" s="348">
        <f t="shared" si="9"/>
        <v>2.7787014258821907E-2</v>
      </c>
    </row>
    <row r="22" spans="1:30" x14ac:dyDescent="0.2">
      <c r="A22" s="10" t="str">
        <f>name!D19</f>
        <v>53 Skilled construction and building trades</v>
      </c>
      <c r="B22" s="11">
        <f t="shared" si="10"/>
        <v>22.491043326596088</v>
      </c>
      <c r="C22" s="11">
        <f t="shared" si="10"/>
        <v>21.692386734610377</v>
      </c>
      <c r="D22" s="11">
        <f t="shared" si="10"/>
        <v>-0.79865659198571248</v>
      </c>
      <c r="E22" s="11">
        <f t="shared" si="10"/>
        <v>9.3445948776160979</v>
      </c>
      <c r="F22" s="11">
        <f t="shared" si="10"/>
        <v>8.5459382856303883</v>
      </c>
      <c r="G22" s="200">
        <f t="shared" si="3"/>
        <v>2.3434997064596841E-2</v>
      </c>
      <c r="H22" s="11"/>
      <c r="I22" s="11" t="str">
        <f t="shared" si="11"/>
        <v>Administrative and secretarial occupations</v>
      </c>
      <c r="J22" s="11">
        <v>0.44412546937155273</v>
      </c>
      <c r="K22" s="11">
        <v>0.74882668116092121</v>
      </c>
      <c r="L22" s="11">
        <v>0.30470121178936843</v>
      </c>
      <c r="M22" s="11">
        <v>0.31558262254086838</v>
      </c>
      <c r="N22" s="11">
        <v>0.62028383433023682</v>
      </c>
      <c r="O22" s="11"/>
      <c r="P22" s="10" t="str">
        <f>name!D19</f>
        <v>53 Skilled construction and building trades</v>
      </c>
      <c r="Q22" s="11">
        <v>22.162806994111975</v>
      </c>
      <c r="R22" s="11">
        <v>21.248685643662419</v>
      </c>
      <c r="S22" s="345">
        <f t="shared" si="4"/>
        <v>-0.91412135044955534</v>
      </c>
      <c r="T22" s="345">
        <v>9.1299393587318747</v>
      </c>
      <c r="U22" s="345">
        <f t="shared" si="5"/>
        <v>8.2158180082823193</v>
      </c>
      <c r="V22" s="346">
        <f t="shared" si="6"/>
        <v>2.3264547693080617E-2</v>
      </c>
      <c r="X22" s="10" t="str">
        <f>name!B19</f>
        <v>Professional services</v>
      </c>
      <c r="Y22" s="11">
        <v>46.830000000000005</v>
      </c>
      <c r="Z22" s="11">
        <v>51.475000000000009</v>
      </c>
      <c r="AA22" s="345">
        <f t="shared" si="7"/>
        <v>4.6450000000000031</v>
      </c>
      <c r="AB22" s="11">
        <v>23.406354964233667</v>
      </c>
      <c r="AC22" s="345">
        <f t="shared" si="8"/>
        <v>28.051354964233671</v>
      </c>
      <c r="AD22" s="348">
        <f t="shared" si="9"/>
        <v>2.7391229123791883E-2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13.498926778199168</v>
      </c>
      <c r="C23" s="11">
        <f t="shared" si="10"/>
        <v>12.52234535507983</v>
      </c>
      <c r="D23" s="11">
        <f t="shared" si="10"/>
        <v>-0.97658142311933804</v>
      </c>
      <c r="E23" s="11">
        <f t="shared" si="10"/>
        <v>5.5480699071382444</v>
      </c>
      <c r="F23" s="11">
        <f t="shared" si="10"/>
        <v>4.5714884840189072</v>
      </c>
      <c r="G23" s="200">
        <f t="shared" si="3"/>
        <v>2.3218737093207542E-2</v>
      </c>
      <c r="H23" s="11"/>
      <c r="I23" s="11" t="str">
        <f t="shared" si="11"/>
        <v>Skilled trades occupations</v>
      </c>
      <c r="J23" s="11">
        <v>9.398538651806311E-2</v>
      </c>
      <c r="K23" s="11">
        <v>0.16106822798731046</v>
      </c>
      <c r="L23" s="11">
        <v>6.7082841469247367E-2</v>
      </c>
      <c r="M23" s="11">
        <v>7.1363961386963229E-2</v>
      </c>
      <c r="N23" s="11">
        <v>0.13844680285621058</v>
      </c>
      <c r="O23" s="11"/>
      <c r="P23" s="10" t="str">
        <f>name!D20</f>
        <v>54 Textiles, printing and other skilled trades</v>
      </c>
      <c r="Q23" s="11">
        <v>7.745289911588543</v>
      </c>
      <c r="R23" s="11">
        <v>6.9536926859911574</v>
      </c>
      <c r="S23" s="345">
        <f t="shared" si="4"/>
        <v>-0.79159722559738555</v>
      </c>
      <c r="T23" s="345">
        <v>2.3197310048552477</v>
      </c>
      <c r="U23" s="345">
        <f t="shared" si="5"/>
        <v>1.5281337792578622</v>
      </c>
      <c r="V23" s="346">
        <f t="shared" si="6"/>
        <v>1.761882766727263E-2</v>
      </c>
      <c r="X23" s="10" t="str">
        <f>name!B20</f>
        <v>Support services</v>
      </c>
      <c r="Y23" s="11">
        <v>44.319999999999943</v>
      </c>
      <c r="Z23" s="11">
        <v>50.05900000000009</v>
      </c>
      <c r="AA23" s="345">
        <f t="shared" si="7"/>
        <v>5.7390000000001464</v>
      </c>
      <c r="AB23" s="11">
        <v>21.709937628042852</v>
      </c>
      <c r="AC23" s="345">
        <f t="shared" si="8"/>
        <v>27.448937628042998</v>
      </c>
      <c r="AD23" s="348">
        <f t="shared" si="9"/>
        <v>2.6934495439815631E-2</v>
      </c>
    </row>
    <row r="24" spans="1:30" x14ac:dyDescent="0.2">
      <c r="A24" s="10" t="str">
        <f>name!D21</f>
        <v>61 Caring personal service occupations</v>
      </c>
      <c r="B24" s="11">
        <f t="shared" si="10"/>
        <v>60.283350675350285</v>
      </c>
      <c r="C24" s="11">
        <f t="shared" si="10"/>
        <v>76.167351124513431</v>
      </c>
      <c r="D24" s="11">
        <f t="shared" si="10"/>
        <v>15.884000449163141</v>
      </c>
      <c r="E24" s="11">
        <f t="shared" si="10"/>
        <v>38.514292639002988</v>
      </c>
      <c r="F24" s="11">
        <f t="shared" si="10"/>
        <v>54.398293088166128</v>
      </c>
      <c r="G24" s="200">
        <f t="shared" si="3"/>
        <v>3.348286415227264E-2</v>
      </c>
      <c r="H24" s="11"/>
      <c r="I24" s="11" t="str">
        <f t="shared" si="11"/>
        <v>Caring, leisure and other service occupations</v>
      </c>
      <c r="J24" s="11">
        <v>7.0468192575104449E-2</v>
      </c>
      <c r="K24" s="11">
        <v>0.12530979418545538</v>
      </c>
      <c r="L24" s="11">
        <v>5.4841601610350926E-2</v>
      </c>
      <c r="M24" s="11">
        <v>5.6959452565430037E-2</v>
      </c>
      <c r="N24" s="11">
        <v>0.11180105417578097</v>
      </c>
      <c r="O24" s="11"/>
      <c r="P24" s="10" t="str">
        <f>name!D21</f>
        <v>61 Caring personal service occupations</v>
      </c>
      <c r="Q24" s="11">
        <v>8.2595451507810118</v>
      </c>
      <c r="R24" s="11">
        <v>12.317797136899197</v>
      </c>
      <c r="S24" s="345">
        <f t="shared" si="4"/>
        <v>4.0582519861181847</v>
      </c>
      <c r="T24" s="345">
        <v>4.6792607391103322</v>
      </c>
      <c r="U24" s="345">
        <f t="shared" si="5"/>
        <v>8.7375127252285161</v>
      </c>
      <c r="V24" s="346">
        <f t="shared" si="6"/>
        <v>3.0376324375267938E-2</v>
      </c>
      <c r="X24" s="10" t="str">
        <f>name!B21</f>
        <v>Public admin. and defence</v>
      </c>
      <c r="Y24" s="11">
        <v>33.460000000000036</v>
      </c>
      <c r="Z24" s="11">
        <v>33.432000000000038</v>
      </c>
      <c r="AA24" s="345">
        <f t="shared" si="7"/>
        <v>-2.7999999999998693E-2</v>
      </c>
      <c r="AB24" s="11">
        <v>16.048226367958012</v>
      </c>
      <c r="AC24" s="345">
        <f t="shared" si="8"/>
        <v>16.020226367958013</v>
      </c>
      <c r="AD24" s="348">
        <f t="shared" si="9"/>
        <v>2.6463305833906992E-2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13.45381666389741</v>
      </c>
      <c r="C25" s="11">
        <f t="shared" si="10"/>
        <v>13.453436637289036</v>
      </c>
      <c r="D25" s="11">
        <f t="shared" si="10"/>
        <v>-3.8002660837377356E-4</v>
      </c>
      <c r="E25" s="11">
        <f t="shared" si="10"/>
        <v>6.7554215492570489</v>
      </c>
      <c r="F25" s="11">
        <f t="shared" si="10"/>
        <v>6.7550415226486766</v>
      </c>
      <c r="G25" s="200">
        <f t="shared" si="3"/>
        <v>2.7496369074539784E-2</v>
      </c>
      <c r="H25" s="11"/>
      <c r="I25" s="11" t="str">
        <f t="shared" si="11"/>
        <v>Sales and customer service occupations</v>
      </c>
      <c r="J25" s="11">
        <v>0.16081679506639879</v>
      </c>
      <c r="K25" s="11">
        <v>0.26843284155634306</v>
      </c>
      <c r="L25" s="11">
        <v>0.10761604648994429</v>
      </c>
      <c r="M25" s="11">
        <v>0.10652693817162522</v>
      </c>
      <c r="N25" s="11">
        <v>0.2141429846615695</v>
      </c>
      <c r="O25" s="11"/>
      <c r="P25" s="10" t="str">
        <f>name!D22</f>
        <v>62 Leisure, travel and related personal service occupations</v>
      </c>
      <c r="Q25" s="11">
        <v>4.4270371248036584</v>
      </c>
      <c r="R25" s="11">
        <v>4.6538973776604813</v>
      </c>
      <c r="S25" s="345">
        <f t="shared" si="4"/>
        <v>0.22686025285682287</v>
      </c>
      <c r="T25" s="345">
        <v>1.9183850327921403</v>
      </c>
      <c r="U25" s="345">
        <f t="shared" si="5"/>
        <v>2.1452452856489632</v>
      </c>
      <c r="V25" s="346">
        <f t="shared" si="6"/>
        <v>2.4290529109032066E-2</v>
      </c>
      <c r="X25" s="10" t="str">
        <f>name!B22</f>
        <v>Education</v>
      </c>
      <c r="Y25" s="11">
        <v>62.621999999999879</v>
      </c>
      <c r="Z25" s="11">
        <v>72.282999999999802</v>
      </c>
      <c r="AA25" s="345">
        <f t="shared" si="7"/>
        <v>9.6609999999999232</v>
      </c>
      <c r="AB25" s="11">
        <v>35.544559394786937</v>
      </c>
      <c r="AC25" s="345">
        <f t="shared" si="8"/>
        <v>45.20555939478686</v>
      </c>
      <c r="AD25" s="348">
        <f t="shared" si="9"/>
        <v>3.0423549860877808E-2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0.72569559015234875</v>
      </c>
      <c r="C26" s="11">
        <f t="shared" si="10"/>
        <v>0.6272138750686006</v>
      </c>
      <c r="D26" s="11">
        <f t="shared" si="10"/>
        <v>-9.8481715083748089E-2</v>
      </c>
      <c r="E26" s="11">
        <f t="shared" si="10"/>
        <v>0.28529854177040087</v>
      </c>
      <c r="F26" s="11">
        <f t="shared" si="10"/>
        <v>0.18681682668665278</v>
      </c>
      <c r="G26" s="200">
        <f t="shared" si="3"/>
        <v>2.2350020555010675E-2</v>
      </c>
      <c r="H26" s="11"/>
      <c r="I26" s="11" t="str">
        <f t="shared" si="11"/>
        <v>Process, plant and machine operatives</v>
      </c>
      <c r="J26" s="11">
        <v>9.2958552691446983E-2</v>
      </c>
      <c r="K26" s="11">
        <v>0.26070478698760702</v>
      </c>
      <c r="L26" s="11">
        <v>0.16774623429616001</v>
      </c>
      <c r="M26" s="11">
        <v>0.10936452549015255</v>
      </c>
      <c r="N26" s="11">
        <v>0.27711075978631255</v>
      </c>
      <c r="O26" s="11"/>
      <c r="P26" s="10" t="str">
        <f>name!D23</f>
        <v>63 Community and civil enforcement occupations</v>
      </c>
      <c r="Q26" s="11">
        <v>0.58085706425839589</v>
      </c>
      <c r="R26" s="11">
        <v>0.4454337866952095</v>
      </c>
      <c r="S26" s="345">
        <f t="shared" si="4"/>
        <v>-0.13542327756318639</v>
      </c>
      <c r="T26" s="345">
        <v>0.17168467559136052</v>
      </c>
      <c r="U26" s="345">
        <f t="shared" si="5"/>
        <v>3.626139802817413E-2</v>
      </c>
      <c r="V26" s="346">
        <f t="shared" si="6"/>
        <v>1.741332479923785E-2</v>
      </c>
      <c r="X26" s="10" t="str">
        <f>name!B23</f>
        <v>Health and social work</v>
      </c>
      <c r="Y26" s="11">
        <v>110.79899999999991</v>
      </c>
      <c r="Z26" s="11">
        <v>132.81099999999967</v>
      </c>
      <c r="AA26" s="345">
        <f t="shared" si="7"/>
        <v>22.011999999999759</v>
      </c>
      <c r="AB26" s="11">
        <v>66.621823549836193</v>
      </c>
      <c r="AC26" s="345">
        <f t="shared" si="8"/>
        <v>88.633823549835952</v>
      </c>
      <c r="AD26" s="348">
        <f t="shared" si="9"/>
        <v>3.1884882692940097E-2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54.880467596171414</v>
      </c>
      <c r="C27" s="11">
        <f t="shared" si="12"/>
        <v>49.008747733509317</v>
      </c>
      <c r="D27" s="11">
        <f t="shared" si="12"/>
        <v>-5.8717198626621023</v>
      </c>
      <c r="E27" s="11">
        <f t="shared" si="12"/>
        <v>23.820134899386815</v>
      </c>
      <c r="F27" s="11">
        <f t="shared" si="12"/>
        <v>17.948415036724711</v>
      </c>
      <c r="G27" s="200">
        <f t="shared" si="3"/>
        <v>2.4324004435394286E-2</v>
      </c>
      <c r="H27" s="11"/>
      <c r="I27" s="11" t="str">
        <f t="shared" si="11"/>
        <v>Elementary occupations</v>
      </c>
      <c r="J27" s="11">
        <v>4.4495881087185593E-2</v>
      </c>
      <c r="K27" s="11">
        <v>8.2743214116871244E-2</v>
      </c>
      <c r="L27" s="11">
        <v>3.8247333029685658E-2</v>
      </c>
      <c r="M27" s="11">
        <v>3.7544118592065558E-2</v>
      </c>
      <c r="N27" s="11">
        <v>7.5791451621751216E-2</v>
      </c>
      <c r="O27" s="11"/>
      <c r="P27" s="10" t="str">
        <f>name!D24</f>
        <v>71 Sales occupations</v>
      </c>
      <c r="Q27" s="11">
        <v>20.093942597708551</v>
      </c>
      <c r="R27" s="11">
        <v>18.201380321551998</v>
      </c>
      <c r="S27" s="345">
        <f t="shared" si="4"/>
        <v>-1.8925622761565535</v>
      </c>
      <c r="T27" s="345">
        <v>6.1479468148526779</v>
      </c>
      <c r="U27" s="345">
        <f t="shared" si="5"/>
        <v>4.2553845386961244</v>
      </c>
      <c r="V27" s="346">
        <f t="shared" si="6"/>
        <v>1.7955194616134262E-2</v>
      </c>
      <c r="X27" s="10" t="str">
        <f>name!B24</f>
        <v>Arts and entertainment</v>
      </c>
      <c r="Y27" s="11">
        <v>18.770999999999987</v>
      </c>
      <c r="Z27" s="11">
        <v>18.348000000000038</v>
      </c>
      <c r="AA27" s="345">
        <f t="shared" si="7"/>
        <v>-0.42299999999994853</v>
      </c>
      <c r="AB27" s="11">
        <v>8.6043325079028143</v>
      </c>
      <c r="AC27" s="345">
        <f t="shared" si="8"/>
        <v>8.1813325079028658</v>
      </c>
      <c r="AD27" s="348">
        <f t="shared" si="9"/>
        <v>2.5474344418773054E-2</v>
      </c>
    </row>
    <row r="28" spans="1:30" x14ac:dyDescent="0.2">
      <c r="A28" s="10" t="str">
        <f>name!D25</f>
        <v>72 Customer service occupations</v>
      </c>
      <c r="B28" s="11">
        <f t="shared" si="12"/>
        <v>13.719080612365603</v>
      </c>
      <c r="C28" s="11">
        <f t="shared" si="12"/>
        <v>20.769803551568625</v>
      </c>
      <c r="D28" s="11">
        <f t="shared" si="12"/>
        <v>7.0507229392030224</v>
      </c>
      <c r="E28" s="11">
        <f t="shared" si="12"/>
        <v>8.1655717358280899</v>
      </c>
      <c r="F28" s="11">
        <f t="shared" si="12"/>
        <v>15.216294675031115</v>
      </c>
      <c r="G28" s="200">
        <f t="shared" si="3"/>
        <v>3.1622905244374389E-2</v>
      </c>
      <c r="H28" s="11"/>
      <c r="O28" s="11"/>
      <c r="P28" s="10" t="str">
        <f>name!D25</f>
        <v>72 Customer service occupations</v>
      </c>
      <c r="Q28" s="11">
        <v>5.8753502766728376</v>
      </c>
      <c r="R28" s="11">
        <v>9.9375035269503549</v>
      </c>
      <c r="S28" s="345">
        <f t="shared" si="4"/>
        <v>4.0621532502775173</v>
      </c>
      <c r="T28" s="345">
        <v>2.91710408521906</v>
      </c>
      <c r="U28" s="345">
        <f t="shared" si="5"/>
        <v>6.9792573354965768</v>
      </c>
      <c r="V28" s="346">
        <f t="shared" si="6"/>
        <v>2.7239609983447099E-2</v>
      </c>
      <c r="X28" s="10" t="str">
        <f>name!B25</f>
        <v>Other services</v>
      </c>
      <c r="Y28" s="11">
        <v>18.660000000000029</v>
      </c>
      <c r="Z28" s="11">
        <v>18.252000000000013</v>
      </c>
      <c r="AA28" s="345">
        <f t="shared" si="7"/>
        <v>-0.40800000000001546</v>
      </c>
      <c r="AB28" s="11">
        <v>9.1793188342159766</v>
      </c>
      <c r="AC28" s="345">
        <f t="shared" si="8"/>
        <v>8.7713188342159611</v>
      </c>
      <c r="AD28" s="348">
        <f t="shared" si="9"/>
        <v>2.7030003105992462E-2</v>
      </c>
    </row>
    <row r="29" spans="1:30" x14ac:dyDescent="0.2">
      <c r="A29" s="10" t="str">
        <f>name!D26</f>
        <v>81 Process, plant and machine operatives</v>
      </c>
      <c r="B29" s="11">
        <f t="shared" si="12"/>
        <v>18.661432399910925</v>
      </c>
      <c r="C29" s="11">
        <f t="shared" si="12"/>
        <v>19.58457201940185</v>
      </c>
      <c r="D29" s="11">
        <f t="shared" si="12"/>
        <v>0.9231396194909276</v>
      </c>
      <c r="E29" s="11">
        <f t="shared" si="12"/>
        <v>7.9314230285516469</v>
      </c>
      <c r="F29" s="11">
        <f t="shared" si="12"/>
        <v>8.8545626480425739</v>
      </c>
      <c r="G29" s="200">
        <f t="shared" si="3"/>
        <v>2.3893218201539224E-2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13.92907224129371</v>
      </c>
      <c r="R29" s="11">
        <v>14.686773268519261</v>
      </c>
      <c r="S29" s="345">
        <f t="shared" si="4"/>
        <v>0.75770102722555066</v>
      </c>
      <c r="T29" s="345">
        <v>5.4130275026098751</v>
      </c>
      <c r="U29" s="345">
        <f t="shared" si="5"/>
        <v>6.1707285298354257</v>
      </c>
      <c r="V29" s="346">
        <f t="shared" si="6"/>
        <v>2.2128336735906418E-2</v>
      </c>
      <c r="X29" s="231" t="str">
        <f>name!B3</f>
        <v>All industries</v>
      </c>
      <c r="Y29" s="34">
        <f>SUM(Y7:Y28)</f>
        <v>722.01099999999963</v>
      </c>
      <c r="Z29" s="34">
        <f>SUM(Z7:Z28)</f>
        <v>772.74899999999968</v>
      </c>
      <c r="AA29" s="349">
        <f t="shared" si="7"/>
        <v>50.738000000000056</v>
      </c>
      <c r="AB29" s="34">
        <f>SUM(AB7:AB28)</f>
        <v>358.34778568903141</v>
      </c>
      <c r="AC29" s="349">
        <f t="shared" si="8"/>
        <v>409.08578568903147</v>
      </c>
      <c r="AD29" s="350">
        <f t="shared" si="9"/>
        <v>2.7231384204873921E-2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29.272538160941728</v>
      </c>
      <c r="C30" s="11">
        <f t="shared" si="12"/>
        <v>31.025615686662817</v>
      </c>
      <c r="D30" s="11">
        <f t="shared" si="12"/>
        <v>1.7530775257210873</v>
      </c>
      <c r="E30" s="11">
        <f t="shared" si="12"/>
        <v>15.936511280461263</v>
      </c>
      <c r="F30" s="11">
        <f t="shared" si="12"/>
        <v>17.689588806182346</v>
      </c>
      <c r="G30" s="200">
        <f t="shared" si="3"/>
        <v>2.9400400762464862E-2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6.9866993355135731</v>
      </c>
      <c r="K30" s="11">
        <f t="array" ref="K30:K38">MMULT(aggregation!$B$13:$AA$21,C65:C90)</f>
        <v>10.824059732116503</v>
      </c>
      <c r="L30" s="11">
        <f t="array" ref="L30:L38">MMULT(aggregation!$B$13:$AA$21,D65:D90)</f>
        <v>3.8373603966029286</v>
      </c>
      <c r="M30" s="11">
        <f t="array" ref="M30:M38">MMULT(aggregation!$B$13:$AA$21,E65:E90)</f>
        <v>5.1585587120399428</v>
      </c>
      <c r="N30" s="11">
        <f t="array" ref="N30:N38">MMULT(aggregation!$B$13:$AA$21,F65:F90)</f>
        <v>8.9959191086428714</v>
      </c>
      <c r="O30" s="11"/>
      <c r="P30" s="10" t="str">
        <f>name!D27</f>
        <v>82 Transport and mobile machine drivers and operatives</v>
      </c>
      <c r="Q30" s="11">
        <v>28.225854712342663</v>
      </c>
      <c r="R30" s="11">
        <v>29.192212890325422</v>
      </c>
      <c r="S30" s="345">
        <f t="shared" si="4"/>
        <v>0.9663581779827588</v>
      </c>
      <c r="T30" s="345">
        <v>14.972035369239789</v>
      </c>
      <c r="U30" s="345">
        <f t="shared" si="5"/>
        <v>15.938393547222548</v>
      </c>
      <c r="V30" s="346">
        <f t="shared" si="6"/>
        <v>2.877648492920315E-2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10.521661089325123</v>
      </c>
      <c r="C31" s="11">
        <f t="shared" si="12"/>
        <v>8.2024687876242091</v>
      </c>
      <c r="D31" s="11">
        <f t="shared" si="12"/>
        <v>-2.3191923017009142</v>
      </c>
      <c r="E31" s="11">
        <f t="shared" si="12"/>
        <v>3.4379162880729242</v>
      </c>
      <c r="F31" s="11">
        <f t="shared" si="12"/>
        <v>1.1187239863720098</v>
      </c>
      <c r="G31" s="200">
        <f t="shared" si="3"/>
        <v>1.9027405787402474E-2</v>
      </c>
      <c r="H31" s="11"/>
      <c r="I31" s="11" t="str">
        <f>I20</f>
        <v>Professional occupations</v>
      </c>
      <c r="J31" s="11">
        <v>41.180640364237071</v>
      </c>
      <c r="K31" s="11">
        <v>63.839883662182743</v>
      </c>
      <c r="L31" s="11">
        <v>22.659243297945668</v>
      </c>
      <c r="M31" s="11">
        <v>26.660539269566016</v>
      </c>
      <c r="N31" s="11">
        <v>49.319782567511687</v>
      </c>
      <c r="O31" s="11"/>
      <c r="P31" s="10" t="str">
        <f>name!D28</f>
        <v>91 Elementary trades and related occupations</v>
      </c>
      <c r="Q31" s="11">
        <v>8.1460127323209353</v>
      </c>
      <c r="R31" s="11">
        <v>6.2959270315583913</v>
      </c>
      <c r="S31" s="345">
        <f t="shared" si="4"/>
        <v>-1.850085700762544</v>
      </c>
      <c r="T31" s="345">
        <v>2.2277903779721426</v>
      </c>
      <c r="U31" s="345">
        <f t="shared" si="5"/>
        <v>0.37770467720959866</v>
      </c>
      <c r="V31" s="346">
        <f t="shared" si="6"/>
        <v>1.6247587842722844E-2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60.703682933435836</v>
      </c>
      <c r="C32" s="11">
        <f t="shared" si="12"/>
        <v>60.28929657679636</v>
      </c>
      <c r="D32" s="11">
        <f t="shared" si="12"/>
        <v>-0.4143863566394641</v>
      </c>
      <c r="E32" s="11">
        <f t="shared" si="12"/>
        <v>29.499105904543448</v>
      </c>
      <c r="F32" s="11">
        <f t="shared" si="12"/>
        <v>29.08471954790398</v>
      </c>
      <c r="G32" s="200">
        <f t="shared" ref="G32" si="13">IF(B32&gt;0,(1+(E32/B32))^(1/($C$6-$B$6))-1,0)</f>
        <v>2.6755398431080879E-2</v>
      </c>
      <c r="H32" s="11"/>
      <c r="I32" s="11" t="str">
        <f>I21</f>
        <v>Associate professional occupations</v>
      </c>
      <c r="J32" s="11">
        <v>9.6793902948547466</v>
      </c>
      <c r="K32" s="11">
        <v>14.497693309523601</v>
      </c>
      <c r="L32" s="11">
        <v>4.8183030146688539</v>
      </c>
      <c r="M32" s="11">
        <v>6.10719300067439</v>
      </c>
      <c r="N32" s="11">
        <v>10.925496015343244</v>
      </c>
      <c r="O32" s="11"/>
      <c r="P32" s="10" t="str">
        <f>name!D29</f>
        <v>92 Elementary administration and service occupations</v>
      </c>
      <c r="Q32" s="11">
        <v>30.417146269710162</v>
      </c>
      <c r="R32" s="11">
        <v>31.069840197652546</v>
      </c>
      <c r="S32" s="345">
        <f t="shared" ref="S32" si="14">R32-Q32</f>
        <v>0.65269392794238357</v>
      </c>
      <c r="T32" s="345">
        <v>12.611514358602646</v>
      </c>
      <c r="U32" s="345">
        <f>SUM(S32:T32)</f>
        <v>13.264208286545029</v>
      </c>
      <c r="V32" s="346">
        <f t="shared" ref="V32" si="15">IF(Q32&gt;0,(1+(T32/Q32))^(1/($C$6-$B$6))-1,0)</f>
        <v>2.3393428949073591E-2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722.01099999999974</v>
      </c>
      <c r="C33" s="11">
        <f>SUM(C62,C91,C120,C149,C178,C207,C236,C265,C294)</f>
        <v>772.7489999999998</v>
      </c>
      <c r="D33" s="11">
        <f t="shared" si="12"/>
        <v>50.737999999999971</v>
      </c>
      <c r="E33" s="11">
        <f t="shared" si="12"/>
        <v>358.34778568903147</v>
      </c>
      <c r="F33" s="11">
        <f t="shared" si="12"/>
        <v>409.08578568903141</v>
      </c>
      <c r="G33" s="200">
        <f t="shared" si="3"/>
        <v>2.7231384204873921E-2</v>
      </c>
      <c r="H33" s="11"/>
      <c r="I33" s="11" t="str">
        <f>I22</f>
        <v>Administrative and secretarial occupations</v>
      </c>
      <c r="J33" s="11">
        <v>4.8589916522294967</v>
      </c>
      <c r="K33" s="11">
        <v>8.1478047406776142</v>
      </c>
      <c r="L33" s="11">
        <v>3.2888130884481166</v>
      </c>
      <c r="M33" s="11">
        <v>3.6227228558924933</v>
      </c>
      <c r="N33" s="11">
        <v>6.9115359443406099</v>
      </c>
      <c r="O33" s="11"/>
      <c r="P33" s="10" t="str">
        <f>name!D3</f>
        <v>All occupations</v>
      </c>
      <c r="Q33" s="11">
        <f>SUM(Q7:Q32)</f>
        <v>375.12685986545205</v>
      </c>
      <c r="R33" s="11">
        <f>SUM(R7:R32)</f>
        <v>390.75344291251901</v>
      </c>
      <c r="S33" s="345">
        <f>R33-Q33</f>
        <v>15.626583047066958</v>
      </c>
      <c r="T33" s="11">
        <f>SUM(T7:T32)</f>
        <v>153.27988653952119</v>
      </c>
      <c r="U33" s="345">
        <f>SUM(S33:T33)</f>
        <v>168.90646958658814</v>
      </c>
      <c r="V33" s="346">
        <f t="shared" si="6"/>
        <v>2.310297176184184E-2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1.0791465960465749</v>
      </c>
      <c r="K34" s="11">
        <v>1.9451198608218387</v>
      </c>
      <c r="L34" s="11">
        <v>0.86597326477526371</v>
      </c>
      <c r="M34" s="11">
        <v>0.80963420552532872</v>
      </c>
      <c r="N34" s="11">
        <v>1.6756074703005923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2.5905772152398439</v>
      </c>
      <c r="K35" s="11">
        <v>5.1903230947764394</v>
      </c>
      <c r="L35" s="11">
        <v>2.5997458795365946</v>
      </c>
      <c r="M35" s="11">
        <v>2.3620624150481682</v>
      </c>
      <c r="N35" s="11">
        <v>4.9618082945847632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0.59424508194988623</v>
      </c>
      <c r="C36" s="11">
        <v>0.82384739569764609</v>
      </c>
      <c r="D36" s="11">
        <f>C36-B36</f>
        <v>0.22960231374775986</v>
      </c>
      <c r="E36" s="11">
        <v>0.37669994799285589</v>
      </c>
      <c r="F36" s="11">
        <f>SUM(D36:E36)</f>
        <v>0.60630226174061574</v>
      </c>
      <c r="G36" s="200">
        <f>IF(B36&gt;0,(1+(E36/B36))^(1/($C$6-$B$6))-1,0)</f>
        <v>3.3273448745148038E-2</v>
      </c>
      <c r="I36" s="11" t="str">
        <f t="shared" si="17"/>
        <v>Sales and customer service occupations</v>
      </c>
      <c r="J36" s="11">
        <v>2.1042427850093821</v>
      </c>
      <c r="K36" s="11">
        <v>3.7959097162953803</v>
      </c>
      <c r="L36" s="11">
        <v>1.6916669312859984</v>
      </c>
      <c r="M36" s="11">
        <v>1.5038336493097848</v>
      </c>
      <c r="N36" s="11">
        <v>3.195500580595783</v>
      </c>
      <c r="P36" s="10" t="str">
        <f>name!D4</f>
        <v>11 Corporate managers and directors</v>
      </c>
      <c r="Q36" s="11">
        <v>14.396719587439485</v>
      </c>
      <c r="R36" s="11">
        <v>17.385967024251499</v>
      </c>
      <c r="S36" s="345">
        <f>R36-Q36</f>
        <v>2.9892474368120148</v>
      </c>
      <c r="T36" s="345">
        <v>9.0550032084369487</v>
      </c>
      <c r="U36" s="345">
        <f>SUM(S36:T36)</f>
        <v>12.044250645248963</v>
      </c>
      <c r="V36" s="346">
        <f>IF(Q36&gt;0,(1+(T36/Q36))^(1/($C$6-$B$6))-1,0)</f>
        <v>3.3064442802236638E-2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0.23522388028760835</v>
      </c>
      <c r="C37" s="11">
        <v>0.45797052428999319</v>
      </c>
      <c r="D37" s="11">
        <f t="shared" ref="D37:D60" si="25">C37-B37</f>
        <v>0.22274664400238484</v>
      </c>
      <c r="E37" s="11">
        <v>0.2281419495759251</v>
      </c>
      <c r="F37" s="11">
        <f t="shared" ref="F37:F60" si="26">SUM(D37:E37)</f>
        <v>0.4508885935783099</v>
      </c>
      <c r="G37" s="200">
        <f t="shared" ref="G37:G62" si="27">IF(B37&gt;0,(1+(E37/B37))^(1/($C$6-$B$6))-1,0)</f>
        <v>4.6235630647603498E-2</v>
      </c>
      <c r="I37" s="11" t="str">
        <f t="shared" si="17"/>
        <v>Process, plant and machine operatives</v>
      </c>
      <c r="J37" s="11">
        <v>0.64039812178261379</v>
      </c>
      <c r="K37" s="11">
        <v>1.4496715387513901</v>
      </c>
      <c r="L37" s="11">
        <v>0.8092734169687763</v>
      </c>
      <c r="M37" s="11">
        <v>0.61174110931322168</v>
      </c>
      <c r="N37" s="11">
        <v>1.421014526281998</v>
      </c>
      <c r="P37" s="10" t="str">
        <f>name!D5</f>
        <v>12 Other managers and proprietors</v>
      </c>
      <c r="Q37" s="11">
        <v>9.016719774100844</v>
      </c>
      <c r="R37" s="11">
        <v>12.633317972384322</v>
      </c>
      <c r="S37" s="345">
        <f t="shared" ref="S37:S60" si="28">R37-Q37</f>
        <v>3.6165981982834783</v>
      </c>
      <c r="T37" s="345">
        <v>7.1435765653795364</v>
      </c>
      <c r="U37" s="345">
        <f t="shared" ref="U37:U60" si="29">SUM(S37:T37)</f>
        <v>10.760174763663015</v>
      </c>
      <c r="V37" s="346">
        <f t="shared" ref="V37:V62" si="30">IF(Q37&gt;0,(1+(T37/Q37))^(1/($C$6-$B$6))-1,0)</f>
        <v>3.9664902691707526E-2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1.9798331548014216</v>
      </c>
      <c r="C38" s="11">
        <v>2.9108407628137525</v>
      </c>
      <c r="D38" s="11">
        <f t="shared" si="25"/>
        <v>0.93100760801233085</v>
      </c>
      <c r="E38" s="11">
        <v>0.97123080916153004</v>
      </c>
      <c r="F38" s="11">
        <f t="shared" si="26"/>
        <v>1.9022384171738609</v>
      </c>
      <c r="G38" s="200">
        <f t="shared" si="27"/>
        <v>2.6967426197494149E-2</v>
      </c>
      <c r="I38" s="11" t="str">
        <f t="shared" si="17"/>
        <v>Elementary occupations</v>
      </c>
      <c r="J38" s="11">
        <v>1.4167230025040494</v>
      </c>
      <c r="K38" s="11">
        <v>2.8155424240222207</v>
      </c>
      <c r="L38" s="11">
        <v>1.3988194215181713</v>
      </c>
      <c r="M38" s="11">
        <v>1.2524802045067576</v>
      </c>
      <c r="N38" s="11">
        <v>2.6512996260249291</v>
      </c>
      <c r="P38" s="10" t="str">
        <f>name!D6</f>
        <v>21 Science, research, engineering and technology professionals</v>
      </c>
      <c r="Q38" s="11">
        <v>7.8116399905533092</v>
      </c>
      <c r="R38" s="11">
        <v>11.453750266095469</v>
      </c>
      <c r="S38" s="345">
        <f t="shared" si="28"/>
        <v>3.6421102755421595</v>
      </c>
      <c r="T38" s="345">
        <v>5.0067816842244781</v>
      </c>
      <c r="U38" s="345">
        <f t="shared" si="29"/>
        <v>8.6488919597666367</v>
      </c>
      <c r="V38" s="346">
        <f t="shared" si="30"/>
        <v>3.3569033196999776E-2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2.3416471176985709</v>
      </c>
      <c r="C39" s="11">
        <v>3.9547496125693842</v>
      </c>
      <c r="D39" s="11">
        <f t="shared" si="25"/>
        <v>1.6131024948708133</v>
      </c>
      <c r="E39" s="11">
        <v>1.6091618453921885</v>
      </c>
      <c r="F39" s="11">
        <f t="shared" si="26"/>
        <v>3.2222643402630018</v>
      </c>
      <c r="G39" s="200">
        <f t="shared" si="27"/>
        <v>3.5486176355117083E-2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25.513258356141094</v>
      </c>
      <c r="R39" s="11">
        <v>32.053773053453021</v>
      </c>
      <c r="S39" s="345">
        <f t="shared" si="28"/>
        <v>6.5405146973119273</v>
      </c>
      <c r="T39" s="345">
        <v>16.77911840367911</v>
      </c>
      <c r="U39" s="345">
        <f t="shared" si="29"/>
        <v>23.319633100991037</v>
      </c>
      <c r="V39" s="346">
        <f t="shared" si="30"/>
        <v>3.4267975655400962E-2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3.4885687373192842</v>
      </c>
      <c r="C40" s="11">
        <v>5.2702878699031244</v>
      </c>
      <c r="D40" s="11">
        <f>C40-B40</f>
        <v>1.7817191325838402</v>
      </c>
      <c r="E40" s="11">
        <v>2.2130364633457047</v>
      </c>
      <c r="F40" s="11">
        <f>SUM(D40:E40)</f>
        <v>3.9947555959295449</v>
      </c>
      <c r="G40" s="200">
        <f>IF(B40&gt;0,(1+(E40/B40))^(1/($C$6-$B$6))-1,0)</f>
        <v>3.3292611076886525E-2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26.118942623617279</v>
      </c>
      <c r="R40" s="11">
        <v>32.46343181349885</v>
      </c>
      <c r="S40" s="345">
        <f t="shared" si="28"/>
        <v>6.3444891898815712</v>
      </c>
      <c r="T40" s="345">
        <v>15.894324602652848</v>
      </c>
      <c r="U40" s="345">
        <f t="shared" si="29"/>
        <v>22.238813792534419</v>
      </c>
      <c r="V40" s="346">
        <f t="shared" si="30"/>
        <v>3.2195728878789742E-2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0.654616925991236</v>
      </c>
      <c r="C41" s="11">
        <v>1.1124589225565129</v>
      </c>
      <c r="D41" s="11">
        <f t="shared" si="25"/>
        <v>0.45784199656527691</v>
      </c>
      <c r="E41" s="11">
        <v>0.46691294496351715</v>
      </c>
      <c r="F41" s="11">
        <f t="shared" si="26"/>
        <v>0.92475494152879412</v>
      </c>
      <c r="G41" s="200">
        <f t="shared" si="27"/>
        <v>3.6545190746924305E-2</v>
      </c>
      <c r="I41" s="11" t="str">
        <f>I30</f>
        <v>Managers, directors and senior officials</v>
      </c>
      <c r="J41" s="11">
        <f t="array" ref="J41:J49">MMULT(aggregation!$B$13:$AA$21,B94:B119)</f>
        <v>17.05088135622961</v>
      </c>
      <c r="K41" s="11">
        <f t="array" ref="K41:K49">MMULT(aggregation!$B$13:$AA$21,C94:C119)</f>
        <v>23.930945171676061</v>
      </c>
      <c r="L41" s="11">
        <f t="array" ref="L41:L49">MMULT(aggregation!$B$13:$AA$21,D94:D119)</f>
        <v>6.8800638154464506</v>
      </c>
      <c r="M41" s="11">
        <f t="array" ref="M41:M49">MMULT(aggregation!$B$13:$AA$21,E94:E119)</f>
        <v>11.877111842138868</v>
      </c>
      <c r="N41" s="11">
        <f t="array" ref="N41:N49">MMULT(aggregation!$B$13:$AA$21,F94:F119)</f>
        <v>18.757175657585318</v>
      </c>
      <c r="P41" s="10" t="str">
        <f>name!D9</f>
        <v>24 Business, media and public service professionals</v>
      </c>
      <c r="Q41" s="11">
        <v>16.958142504662064</v>
      </c>
      <c r="R41" s="11">
        <v>22.896732247906815</v>
      </c>
      <c r="S41" s="345">
        <f t="shared" si="28"/>
        <v>5.9385897432447514</v>
      </c>
      <c r="T41" s="345">
        <v>10.968668036161153</v>
      </c>
      <c r="U41" s="345">
        <f t="shared" si="29"/>
        <v>16.907257779405903</v>
      </c>
      <c r="V41" s="346">
        <f t="shared" si="30"/>
        <v>3.38150983981933E-2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0.26214391152290145</v>
      </c>
      <c r="C42" s="11">
        <v>0.4171214902518221</v>
      </c>
      <c r="D42" s="11">
        <f t="shared" si="25"/>
        <v>0.15497757872892065</v>
      </c>
      <c r="E42" s="11">
        <v>0.15872390598292416</v>
      </c>
      <c r="F42" s="11">
        <f t="shared" si="26"/>
        <v>0.31370148471184478</v>
      </c>
      <c r="G42" s="200">
        <f t="shared" si="27"/>
        <v>3.2065029898792341E-2</v>
      </c>
      <c r="I42" s="11" t="str">
        <f>I31</f>
        <v>Professional occupations</v>
      </c>
      <c r="J42" s="11">
        <v>51.272410109128337</v>
      </c>
      <c r="K42" s="11">
        <v>62.440683746841771</v>
      </c>
      <c r="L42" s="11">
        <v>11.168273637713435</v>
      </c>
      <c r="M42" s="11">
        <v>28.542505418210801</v>
      </c>
      <c r="N42" s="11">
        <v>39.710779055924235</v>
      </c>
      <c r="P42" s="10" t="str">
        <f>name!D10</f>
        <v>31 Science, engineering and technology associate professionals</v>
      </c>
      <c r="Q42" s="11">
        <v>3.6028378970528037</v>
      </c>
      <c r="R42" s="11">
        <v>4.4616479387798984</v>
      </c>
      <c r="S42" s="345">
        <f t="shared" si="28"/>
        <v>0.85881004172709474</v>
      </c>
      <c r="T42" s="345">
        <v>1.9792551072653224</v>
      </c>
      <c r="U42" s="345">
        <f t="shared" si="29"/>
        <v>2.8380651489924169</v>
      </c>
      <c r="V42" s="346">
        <f t="shared" si="30"/>
        <v>2.9619651634028799E-2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6.8091299904051023E-2</v>
      </c>
      <c r="C43" s="11">
        <v>0.1429719206198857</v>
      </c>
      <c r="D43" s="11">
        <f t="shared" si="25"/>
        <v>7.4880620715834678E-2</v>
      </c>
      <c r="E43" s="11">
        <v>6.4859332083428756E-2</v>
      </c>
      <c r="F43" s="11">
        <f t="shared" si="26"/>
        <v>0.13973995279926343</v>
      </c>
      <c r="G43" s="200">
        <f t="shared" si="27"/>
        <v>4.5618484353444622E-2</v>
      </c>
      <c r="I43" s="11" t="str">
        <f>I32</f>
        <v>Associate professional occupations</v>
      </c>
      <c r="J43" s="11">
        <v>23.18734310601409</v>
      </c>
      <c r="K43" s="11">
        <v>29.524254903952826</v>
      </c>
      <c r="L43" s="11">
        <v>6.3369117979387397</v>
      </c>
      <c r="M43" s="11">
        <v>13.265795124757872</v>
      </c>
      <c r="N43" s="11">
        <v>19.602706922696612</v>
      </c>
      <c r="P43" s="10" t="str">
        <f>name!D11</f>
        <v>32 Health and social care associate professionals</v>
      </c>
      <c r="Q43" s="11">
        <v>12.498028403178116</v>
      </c>
      <c r="R43" s="11">
        <v>15.543760897697339</v>
      </c>
      <c r="S43" s="345">
        <f t="shared" si="28"/>
        <v>3.045732494519223</v>
      </c>
      <c r="T43" s="345">
        <v>8.2671422228799383</v>
      </c>
      <c r="U43" s="345">
        <f t="shared" si="29"/>
        <v>11.312874717399161</v>
      </c>
      <c r="V43" s="346">
        <f t="shared" si="30"/>
        <v>3.4426409451585371E-2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2.3292930136444422E-2</v>
      </c>
      <c r="C44" s="11">
        <v>5.1537038727563662E-2</v>
      </c>
      <c r="D44" s="11">
        <f t="shared" si="25"/>
        <v>2.8244108591119241E-2</v>
      </c>
      <c r="E44" s="11">
        <v>1.4682877745334506E-2</v>
      </c>
      <c r="F44" s="11">
        <f t="shared" si="26"/>
        <v>4.2926986336453747E-2</v>
      </c>
      <c r="G44" s="200">
        <f t="shared" si="27"/>
        <v>3.3123387740365828E-2</v>
      </c>
      <c r="I44" s="11" t="str">
        <f>I33</f>
        <v>Administrative and secretarial occupations</v>
      </c>
      <c r="J44" s="11">
        <v>15.926981506717581</v>
      </c>
      <c r="K44" s="11">
        <v>22.077427237617382</v>
      </c>
      <c r="L44" s="11">
        <v>6.1504457308997988</v>
      </c>
      <c r="M44" s="11">
        <v>10.61864041151048</v>
      </c>
      <c r="N44" s="11">
        <v>16.769086142410281</v>
      </c>
      <c r="P44" s="10" t="str">
        <f>name!D12</f>
        <v>33 Protective service occupations</v>
      </c>
      <c r="Q44" s="11">
        <v>1.6251747849670548</v>
      </c>
      <c r="R44" s="11">
        <v>2.7760142278952307</v>
      </c>
      <c r="S44" s="345">
        <f t="shared" si="28"/>
        <v>1.1508394429281759</v>
      </c>
      <c r="T44" s="345">
        <v>1.1052343229325754</v>
      </c>
      <c r="U44" s="345">
        <f t="shared" si="29"/>
        <v>2.2560737658607515</v>
      </c>
      <c r="V44" s="346">
        <f t="shared" si="30"/>
        <v>3.5194231391558084E-2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0.10588755875269905</v>
      </c>
      <c r="C45" s="11">
        <v>0.14805235526820396</v>
      </c>
      <c r="D45" s="11">
        <f t="shared" ref="D45:D46" si="31">C45-B45</f>
        <v>4.2164796515504907E-2</v>
      </c>
      <c r="E45" s="11">
        <v>6.7525456286782831E-2</v>
      </c>
      <c r="F45" s="11">
        <f t="shared" ref="F45:F46" si="32">SUM(D45:E45)</f>
        <v>0.10969025280228774</v>
      </c>
      <c r="G45" s="200">
        <f t="shared" si="27"/>
        <v>3.3433296804712409E-2</v>
      </c>
      <c r="I45" s="11" t="str">
        <f t="shared" ref="I45:I49" si="33">I34</f>
        <v>Skilled trades occupations</v>
      </c>
      <c r="J45" s="11">
        <v>4.2732723003746047</v>
      </c>
      <c r="K45" s="11">
        <v>7.1414630893887887</v>
      </c>
      <c r="L45" s="11">
        <v>2.8681907890141844</v>
      </c>
      <c r="M45" s="11">
        <v>3.1315566033573967</v>
      </c>
      <c r="N45" s="11">
        <v>5.9997473923715807</v>
      </c>
      <c r="P45" s="10" t="str">
        <f>name!D13</f>
        <v>34 Culture, media and sports occupations</v>
      </c>
      <c r="Q45" s="11">
        <v>3.8973928586006279</v>
      </c>
      <c r="R45" s="11">
        <v>4.4023951116438118</v>
      </c>
      <c r="S45" s="345">
        <f t="shared" si="28"/>
        <v>0.50500225304318391</v>
      </c>
      <c r="T45" s="345">
        <v>2.0557344957633163</v>
      </c>
      <c r="U45" s="345">
        <f t="shared" si="29"/>
        <v>2.5607367488065003</v>
      </c>
      <c r="V45" s="346">
        <f t="shared" si="30"/>
        <v>2.8643136279140613E-2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0.43379344182308632</v>
      </c>
      <c r="C46" s="11">
        <v>0.65062461865326793</v>
      </c>
      <c r="D46" s="11">
        <f t="shared" si="31"/>
        <v>0.2168311768301816</v>
      </c>
      <c r="E46" s="11">
        <v>0.27185765596594347</v>
      </c>
      <c r="F46" s="11">
        <f t="shared" si="32"/>
        <v>0.48868883279612507</v>
      </c>
      <c r="G46" s="200">
        <f t="shared" si="27"/>
        <v>3.2968637714913429E-2</v>
      </c>
      <c r="I46" s="11" t="str">
        <f t="shared" si="33"/>
        <v>Caring, leisure and other service occupations</v>
      </c>
      <c r="J46" s="11">
        <v>8.2657404797947205</v>
      </c>
      <c r="K46" s="11">
        <v>13.636758267876747</v>
      </c>
      <c r="L46" s="11">
        <v>5.3710177880820256</v>
      </c>
      <c r="M46" s="11">
        <v>7.2543532531681851</v>
      </c>
      <c r="N46" s="11">
        <v>12.62537104125021</v>
      </c>
      <c r="P46" s="10" t="str">
        <f>name!D14</f>
        <v>35 Business and public service associate professionals</v>
      </c>
      <c r="Q46" s="11">
        <v>17.999796794346853</v>
      </c>
      <c r="R46" s="11">
        <v>19.92084618831823</v>
      </c>
      <c r="S46" s="345">
        <f t="shared" si="28"/>
        <v>1.9210493939713764</v>
      </c>
      <c r="T46" s="345">
        <v>9.9947649166521533</v>
      </c>
      <c r="U46" s="345">
        <f t="shared" si="29"/>
        <v>11.91581431062353</v>
      </c>
      <c r="V46" s="346">
        <f t="shared" si="30"/>
        <v>2.9881060026858419E-2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0.41557079293600713</v>
      </c>
      <c r="C47" s="11">
        <v>0.66607952060852293</v>
      </c>
      <c r="D47" s="11">
        <f t="shared" si="25"/>
        <v>0.25050872767251581</v>
      </c>
      <c r="E47" s="11">
        <v>0.28151372894241566</v>
      </c>
      <c r="F47" s="11">
        <f t="shared" si="26"/>
        <v>0.53202245661493142</v>
      </c>
      <c r="G47" s="200">
        <f t="shared" si="27"/>
        <v>3.5085031365007957E-2</v>
      </c>
      <c r="I47" s="11" t="str">
        <f t="shared" si="33"/>
        <v>Sales and customer service occupations</v>
      </c>
      <c r="J47" s="11">
        <v>8.9752707678091568</v>
      </c>
      <c r="K47" s="11">
        <v>14.706895067852912</v>
      </c>
      <c r="L47" s="11">
        <v>5.7316243000437552</v>
      </c>
      <c r="M47" s="11">
        <v>6.2969742967499549</v>
      </c>
      <c r="N47" s="11">
        <v>12.02859859679371</v>
      </c>
      <c r="P47" s="10" t="str">
        <f>name!D15</f>
        <v>41 Administrative occupations</v>
      </c>
      <c r="Q47" s="11">
        <v>44.380937020044065</v>
      </c>
      <c r="R47" s="11">
        <v>35.554174539301641</v>
      </c>
      <c r="S47" s="345">
        <f t="shared" si="28"/>
        <v>-8.8267624807424241</v>
      </c>
      <c r="T47" s="345">
        <v>21.895909130023348</v>
      </c>
      <c r="U47" s="345">
        <f t="shared" si="29"/>
        <v>13.069146649280924</v>
      </c>
      <c r="V47" s="346">
        <f t="shared" si="30"/>
        <v>2.7095968229574829E-2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2.8554676435545608E-2</v>
      </c>
      <c r="C48" s="11">
        <v>8.2747160552398252E-2</v>
      </c>
      <c r="D48" s="11">
        <f t="shared" si="25"/>
        <v>5.4192484116852645E-2</v>
      </c>
      <c r="E48" s="11">
        <v>3.4068893598452735E-2</v>
      </c>
      <c r="F48" s="11">
        <f t="shared" si="26"/>
        <v>8.8261377715305372E-2</v>
      </c>
      <c r="G48" s="200">
        <f t="shared" si="27"/>
        <v>5.3749476607121816E-2</v>
      </c>
      <c r="I48" s="11" t="str">
        <f t="shared" si="33"/>
        <v>Process, plant and machine operatives</v>
      </c>
      <c r="J48" s="11">
        <v>2.0324055784570243</v>
      </c>
      <c r="K48" s="11">
        <v>4.4970664529075197</v>
      </c>
      <c r="L48" s="11">
        <v>2.4646608744504954</v>
      </c>
      <c r="M48" s="11">
        <v>1.9595777671828656</v>
      </c>
      <c r="N48" s="11">
        <v>4.4242386416333614</v>
      </c>
      <c r="P48" s="10" t="str">
        <f>name!D16</f>
        <v>42 Secretarial and related occupations</v>
      </c>
      <c r="Q48" s="11">
        <v>12.772642704918942</v>
      </c>
      <c r="R48" s="11">
        <v>8.9732448127850617</v>
      </c>
      <c r="S48" s="345">
        <f t="shared" si="28"/>
        <v>-3.7993978921338805</v>
      </c>
      <c r="T48" s="345">
        <v>6.4865600744432363</v>
      </c>
      <c r="U48" s="345">
        <f t="shared" si="29"/>
        <v>2.6871621823093559</v>
      </c>
      <c r="V48" s="346">
        <f t="shared" si="30"/>
        <v>2.7757140559981242E-2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2.1540858924547084E-2</v>
      </c>
      <c r="C49" s="11">
        <v>3.5295220329724285E-2</v>
      </c>
      <c r="D49" s="11">
        <f t="shared" si="25"/>
        <v>1.37543614051772E-2</v>
      </c>
      <c r="E49" s="11">
        <v>1.901551334199313E-2</v>
      </c>
      <c r="F49" s="11">
        <f t="shared" si="26"/>
        <v>3.276987474717033E-2</v>
      </c>
      <c r="G49" s="200">
        <f t="shared" si="27"/>
        <v>4.3085093296618471E-2</v>
      </c>
      <c r="I49" s="11" t="str">
        <f t="shared" si="33"/>
        <v>Elementary occupations</v>
      </c>
      <c r="J49" s="11">
        <v>5.3110725726814936</v>
      </c>
      <c r="K49" s="11">
        <v>9.0601245212408497</v>
      </c>
      <c r="L49" s="11">
        <v>3.7490519485593561</v>
      </c>
      <c r="M49" s="11">
        <v>4.5097274751791563</v>
      </c>
      <c r="N49" s="11">
        <v>8.2587794237385133</v>
      </c>
      <c r="P49" s="10" t="str">
        <f>name!D17</f>
        <v>51 Skilled agricultural and related trades</v>
      </c>
      <c r="Q49" s="11">
        <v>1.507282998901043</v>
      </c>
      <c r="R49" s="11">
        <v>1.8550684155599217</v>
      </c>
      <c r="S49" s="345">
        <f t="shared" si="28"/>
        <v>0.34778541665887874</v>
      </c>
      <c r="T49" s="345">
        <v>1.1257802915929545</v>
      </c>
      <c r="U49" s="345">
        <f t="shared" si="29"/>
        <v>1.4735657082518332</v>
      </c>
      <c r="V49" s="346">
        <f t="shared" si="30"/>
        <v>3.7889455764488655E-2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1.9719170175269182E-2</v>
      </c>
      <c r="C50" s="11">
        <v>3.3719597044936503E-2</v>
      </c>
      <c r="D50" s="11">
        <f t="shared" si="25"/>
        <v>1.4000426869667321E-2</v>
      </c>
      <c r="E50" s="11">
        <v>1.2401470576111346E-2</v>
      </c>
      <c r="F50" s="11">
        <f t="shared" si="26"/>
        <v>2.6401897445778665E-2</v>
      </c>
      <c r="G50" s="200">
        <f t="shared" si="27"/>
        <v>3.3061962407755052E-2</v>
      </c>
      <c r="O50" s="71"/>
      <c r="P50" s="10" t="str">
        <f>name!D18</f>
        <v>52 Skilled metal, electrical and electronic trades</v>
      </c>
      <c r="Q50" s="11">
        <v>0.4358430852706705</v>
      </c>
      <c r="R50" s="11">
        <v>1.2813383632516659</v>
      </c>
      <c r="S50" s="345">
        <f t="shared" si="28"/>
        <v>0.84549527798099544</v>
      </c>
      <c r="T50" s="345">
        <v>0.58012475537158492</v>
      </c>
      <c r="U50" s="345">
        <f t="shared" si="29"/>
        <v>1.4256200333525804</v>
      </c>
      <c r="V50" s="346">
        <f t="shared" si="30"/>
        <v>5.8043004397130948E-2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4.9654641855159795E-3</v>
      </c>
      <c r="C51" s="11">
        <v>8.2750501454501718E-3</v>
      </c>
      <c r="D51" s="11">
        <f t="shared" ref="D51" si="34">C51-B51</f>
        <v>3.3095859599341923E-3</v>
      </c>
      <c r="E51" s="11">
        <v>3.6930948999377381E-3</v>
      </c>
      <c r="F51" s="11">
        <f t="shared" ref="F51" si="35">SUM(D51:E51)</f>
        <v>7.0026808598719304E-3</v>
      </c>
      <c r="G51" s="200">
        <f t="shared" si="27"/>
        <v>3.7765076363932337E-2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0.32823633248410822</v>
      </c>
      <c r="R51" s="11">
        <v>0.44370109094795829</v>
      </c>
      <c r="S51" s="345">
        <f t="shared" si="28"/>
        <v>0.11546475846385007</v>
      </c>
      <c r="T51" s="345">
        <v>0.21465551888422499</v>
      </c>
      <c r="U51" s="345">
        <f t="shared" si="29"/>
        <v>0.33012027734807503</v>
      </c>
      <c r="V51" s="346">
        <f t="shared" si="30"/>
        <v>3.4114064436004066E-2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4.775989323273086E-2</v>
      </c>
      <c r="C52" s="11">
        <v>8.3778360467199511E-2</v>
      </c>
      <c r="D52" s="11">
        <f t="shared" si="25"/>
        <v>3.6018467234468651E-2</v>
      </c>
      <c r="E52" s="11">
        <v>3.6253882568921016E-2</v>
      </c>
      <c r="F52" s="11">
        <f t="shared" si="26"/>
        <v>7.2272349803389674E-2</v>
      </c>
      <c r="G52" s="200">
        <f t="shared" si="27"/>
        <v>3.8370824480525645E-2</v>
      </c>
      <c r="I52" s="11" t="str">
        <f>I41</f>
        <v>Managers, directors and senior officials</v>
      </c>
      <c r="J52" s="11">
        <f t="array" ref="J52:J60">MMULT(aggregation!$B$13:$AA$21,B123:B148)</f>
        <v>4.0749725260743661</v>
      </c>
      <c r="K52" s="11">
        <f t="array" ref="K52:K60">MMULT(aggregation!$B$13:$AA$21,C123:C148)</f>
        <v>5.1722356257414894</v>
      </c>
      <c r="L52" s="11">
        <f t="array" ref="L52:L60">MMULT(aggregation!$B$13:$AA$21,D123:D148)</f>
        <v>1.0972630996671235</v>
      </c>
      <c r="M52" s="11">
        <f t="array" ref="M52:M60">MMULT(aggregation!$B$13:$AA$21,E123:E148)</f>
        <v>2.580503213793516</v>
      </c>
      <c r="N52" s="11">
        <f t="array" ref="N52:N60">MMULT(aggregation!$B$13:$AA$21,F123:F148)</f>
        <v>3.6777663134606398</v>
      </c>
      <c r="P52" s="10" t="str">
        <f>name!D20</f>
        <v>54 Textiles, printing and other skilled trades</v>
      </c>
      <c r="Q52" s="11">
        <v>5.7536368666106315</v>
      </c>
      <c r="R52" s="11">
        <v>5.5686526690886762</v>
      </c>
      <c r="S52" s="345">
        <f t="shared" si="28"/>
        <v>-0.18498419752195527</v>
      </c>
      <c r="T52" s="345">
        <v>3.2283389022829989</v>
      </c>
      <c r="U52" s="345">
        <f t="shared" si="29"/>
        <v>3.0433547047610436</v>
      </c>
      <c r="V52" s="346">
        <f t="shared" si="30"/>
        <v>3.0137733247300069E-2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4.8462264845205522E-2</v>
      </c>
      <c r="C53" s="11">
        <v>9.0741617593708468E-2</v>
      </c>
      <c r="D53" s="11">
        <f t="shared" si="25"/>
        <v>4.2279352748502946E-2</v>
      </c>
      <c r="E53" s="11">
        <v>4.0564978159565994E-2</v>
      </c>
      <c r="F53" s="11">
        <f t="shared" si="26"/>
        <v>8.2844330908068947E-2</v>
      </c>
      <c r="G53" s="200">
        <f t="shared" si="27"/>
        <v>4.1376919165284631E-2</v>
      </c>
      <c r="I53" s="11" t="str">
        <f>I42</f>
        <v>Professional occupations</v>
      </c>
      <c r="J53" s="11">
        <v>7.995782152843276</v>
      </c>
      <c r="K53" s="11">
        <v>4.825252050426978</v>
      </c>
      <c r="L53" s="11">
        <v>-3.1705301024162975</v>
      </c>
      <c r="M53" s="11">
        <v>2.1091738278481253</v>
      </c>
      <c r="N53" s="11">
        <v>-1.0613562745681722</v>
      </c>
      <c r="P53" s="10" t="str">
        <f>name!D21</f>
        <v>61 Caring personal service occupations</v>
      </c>
      <c r="Q53" s="11">
        <v>52.023805524569283</v>
      </c>
      <c r="R53" s="11">
        <v>63.849553987614271</v>
      </c>
      <c r="S53" s="345">
        <f t="shared" si="28"/>
        <v>11.825748463044988</v>
      </c>
      <c r="T53" s="345">
        <v>33.835031899892655</v>
      </c>
      <c r="U53" s="345">
        <f t="shared" si="29"/>
        <v>45.660780362937643</v>
      </c>
      <c r="V53" s="346">
        <f t="shared" si="30"/>
        <v>3.3964256525169656E-2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2.0607932612211478E-2</v>
      </c>
      <c r="C54" s="11">
        <v>3.2218977594086713E-2</v>
      </c>
      <c r="D54" s="11">
        <f t="shared" ref="D54:D55" si="36">C54-B54</f>
        <v>1.1611044981875235E-2</v>
      </c>
      <c r="E54" s="11">
        <v>1.5349795891797972E-2</v>
      </c>
      <c r="F54" s="11">
        <f t="shared" ref="F54:F55" si="37">SUM(D54:E54)</f>
        <v>2.6960840873673207E-2</v>
      </c>
      <c r="G54" s="200">
        <f t="shared" si="27"/>
        <v>3.7808415976666732E-2</v>
      </c>
      <c r="I54" s="11" t="str">
        <f>I43</f>
        <v>Associate professional occupations</v>
      </c>
      <c r="J54" s="11">
        <v>7.0130869427268792</v>
      </c>
      <c r="K54" s="11">
        <v>6.9752182439321917</v>
      </c>
      <c r="L54" s="11">
        <v>-3.7868698794687239E-2</v>
      </c>
      <c r="M54" s="11">
        <v>3.042681564782137</v>
      </c>
      <c r="N54" s="11">
        <v>3.00481286598745</v>
      </c>
      <c r="P54" s="10" t="str">
        <f>name!D22</f>
        <v>62 Leisure, travel and related personal service occupations</v>
      </c>
      <c r="Q54" s="11">
        <v>9.0267795390937611</v>
      </c>
      <c r="R54" s="11">
        <v>8.7995392596285527</v>
      </c>
      <c r="S54" s="345">
        <f t="shared" si="28"/>
        <v>-0.22724027946520842</v>
      </c>
      <c r="T54" s="345">
        <v>4.8370365164649085</v>
      </c>
      <c r="U54" s="345">
        <f t="shared" si="29"/>
        <v>4.6097962369997001</v>
      </c>
      <c r="V54" s="346">
        <f t="shared" si="30"/>
        <v>2.901884926719811E-2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1.3979951176874526E-3</v>
      </c>
      <c r="C55" s="11">
        <v>2.3491989976601978E-3</v>
      </c>
      <c r="D55" s="11">
        <f t="shared" si="36"/>
        <v>9.5120387997274514E-4</v>
      </c>
      <c r="E55" s="11">
        <v>1.0446785140660697E-3</v>
      </c>
      <c r="F55" s="11">
        <f t="shared" si="37"/>
        <v>1.9958823940388146E-3</v>
      </c>
      <c r="G55" s="200">
        <f t="shared" si="27"/>
        <v>3.7904319322570768E-2</v>
      </c>
      <c r="I55" s="11" t="str">
        <f>I44</f>
        <v>Administrative and secretarial occupations</v>
      </c>
      <c r="J55" s="11">
        <v>5.7703629637769733</v>
      </c>
      <c r="K55" s="11">
        <v>7.1017529797405965</v>
      </c>
      <c r="L55" s="11">
        <v>1.3313900159636234</v>
      </c>
      <c r="M55" s="11">
        <v>3.8102059478685053</v>
      </c>
      <c r="N55" s="11">
        <v>5.1415959638321294</v>
      </c>
      <c r="P55" s="10" t="str">
        <f>name!D23</f>
        <v>63 Community and civil enforcement occupations</v>
      </c>
      <c r="Q55" s="11">
        <v>0.14483852589395257</v>
      </c>
      <c r="R55" s="11">
        <v>0.18178008837339085</v>
      </c>
      <c r="S55" s="345">
        <f t="shared" si="28"/>
        <v>3.6941562479438278E-2</v>
      </c>
      <c r="T55" s="345">
        <v>0.1136138661790403</v>
      </c>
      <c r="U55" s="345">
        <f t="shared" si="29"/>
        <v>0.1505554286584786</v>
      </c>
      <c r="V55" s="346">
        <f t="shared" si="30"/>
        <v>3.9361033333888518E-2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0.11417988426924178</v>
      </c>
      <c r="C56" s="11">
        <v>0.15921504601652989</v>
      </c>
      <c r="D56" s="11">
        <f t="shared" si="25"/>
        <v>4.5035161747288111E-2</v>
      </c>
      <c r="E56" s="11">
        <v>6.8497672234376875E-2</v>
      </c>
      <c r="F56" s="11">
        <f t="shared" si="26"/>
        <v>0.11353283398166499</v>
      </c>
      <c r="G56" s="200">
        <f t="shared" si="27"/>
        <v>3.1825776613277457E-2</v>
      </c>
      <c r="I56" s="11" t="str">
        <f t="shared" ref="I56:I60" si="38">I45</f>
        <v>Skilled trades occupations</v>
      </c>
      <c r="J56" s="11">
        <v>1.8580406190506895</v>
      </c>
      <c r="K56" s="11">
        <v>2.9126201493342636</v>
      </c>
      <c r="L56" s="11">
        <v>1.0545795302835739</v>
      </c>
      <c r="M56" s="11">
        <v>1.3013617704954425</v>
      </c>
      <c r="N56" s="11">
        <v>2.3559413007790164</v>
      </c>
      <c r="P56" s="10" t="str">
        <f>name!D24</f>
        <v>71 Sales occupations</v>
      </c>
      <c r="Q56" s="11">
        <v>34.786524998462831</v>
      </c>
      <c r="R56" s="11">
        <v>30.807367411957319</v>
      </c>
      <c r="S56" s="345">
        <f t="shared" si="28"/>
        <v>-3.9791575865055115</v>
      </c>
      <c r="T56" s="345">
        <v>17.672188084534138</v>
      </c>
      <c r="U56" s="345">
        <f t="shared" si="29"/>
        <v>13.693030498028627</v>
      </c>
      <c r="V56" s="346">
        <f t="shared" si="30"/>
        <v>2.776487793304705E-2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4.6636910797157025E-2</v>
      </c>
      <c r="C57" s="11">
        <v>0.1092177955398132</v>
      </c>
      <c r="D57" s="11">
        <f t="shared" si="25"/>
        <v>6.2580884742656176E-2</v>
      </c>
      <c r="E57" s="11">
        <v>3.8029265937248341E-2</v>
      </c>
      <c r="F57" s="11">
        <f t="shared" si="26"/>
        <v>0.10061015067990452</v>
      </c>
      <c r="G57" s="200">
        <f t="shared" si="27"/>
        <v>4.0555729573812593E-2</v>
      </c>
      <c r="I57" s="11" t="str">
        <f t="shared" si="38"/>
        <v>Caring, leisure and other service occupations</v>
      </c>
      <c r="J57" s="11">
        <v>6.48124916222016</v>
      </c>
      <c r="K57" s="11">
        <v>8.2205925895824752</v>
      </c>
      <c r="L57" s="11">
        <v>1.7393434273623138</v>
      </c>
      <c r="M57" s="11">
        <v>4.4702207529908646</v>
      </c>
      <c r="N57" s="11">
        <v>6.2095641803531789</v>
      </c>
      <c r="P57" s="10" t="str">
        <f>name!D25</f>
        <v>72 Customer service occupations</v>
      </c>
      <c r="Q57" s="11">
        <v>7.8437303356927606</v>
      </c>
      <c r="R57" s="11">
        <v>10.832300024618268</v>
      </c>
      <c r="S57" s="345">
        <f t="shared" si="28"/>
        <v>2.9885696889255078</v>
      </c>
      <c r="T57" s="345">
        <v>5.2484676506090278</v>
      </c>
      <c r="U57" s="345">
        <f t="shared" si="29"/>
        <v>8.2370373395345347</v>
      </c>
      <c r="V57" s="346">
        <f t="shared" si="30"/>
        <v>3.4743389706428651E-2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3.5476946431947758E-2</v>
      </c>
      <c r="C58" s="11">
        <v>0.13280728836939593</v>
      </c>
      <c r="D58" s="11">
        <f t="shared" ref="D58:D59" si="39">C58-B58</f>
        <v>9.7330341937448162E-2</v>
      </c>
      <c r="E58" s="11">
        <v>4.4100838472394502E-2</v>
      </c>
      <c r="F58" s="11">
        <f t="shared" ref="F58:F59" si="40">SUM(D58:E58)</f>
        <v>0.14143118040984265</v>
      </c>
      <c r="G58" s="200">
        <f t="shared" si="27"/>
        <v>5.5333459176426514E-2</v>
      </c>
      <c r="I58" s="11" t="str">
        <f t="shared" si="38"/>
        <v>Sales and customer service occupations</v>
      </c>
      <c r="J58" s="11">
        <v>3.0008507491879914</v>
      </c>
      <c r="K58" s="11">
        <v>4.483621584496678</v>
      </c>
      <c r="L58" s="11">
        <v>1.4827708353086864</v>
      </c>
      <c r="M58" s="11">
        <v>2.0638359042251082</v>
      </c>
      <c r="N58" s="11">
        <v>3.5466067395337944</v>
      </c>
      <c r="P58" s="10" t="str">
        <f>name!D26</f>
        <v>81 Process, plant and machine operatives</v>
      </c>
      <c r="Q58" s="11">
        <v>4.7323601586172153</v>
      </c>
      <c r="R58" s="11">
        <v>4.8977987508825951</v>
      </c>
      <c r="S58" s="345">
        <f t="shared" si="28"/>
        <v>0.16543859226537982</v>
      </c>
      <c r="T58" s="345">
        <v>2.5183955259417701</v>
      </c>
      <c r="U58" s="345">
        <f t="shared" si="29"/>
        <v>2.6838341182071499</v>
      </c>
      <c r="V58" s="346">
        <f t="shared" si="30"/>
        <v>2.8853877867096145E-2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5.7481606259499218E-2</v>
      </c>
      <c r="C59" s="11">
        <v>0.12789749861821106</v>
      </c>
      <c r="D59" s="11">
        <f t="shared" si="39"/>
        <v>7.0415892358711846E-2</v>
      </c>
      <c r="E59" s="11">
        <v>6.5263687017758046E-2</v>
      </c>
      <c r="F59" s="11">
        <f t="shared" si="40"/>
        <v>0.13567957937646991</v>
      </c>
      <c r="G59" s="200">
        <f t="shared" si="27"/>
        <v>5.1877252910667693E-2</v>
      </c>
      <c r="I59" s="11" t="str">
        <f t="shared" si="38"/>
        <v>Process, plant and machine operatives</v>
      </c>
      <c r="J59" s="11">
        <v>1.0315632848256671</v>
      </c>
      <c r="K59" s="11">
        <v>2.1135973597682316</v>
      </c>
      <c r="L59" s="11">
        <v>1.0820340749425645</v>
      </c>
      <c r="M59" s="11">
        <v>0.9060331835741513</v>
      </c>
      <c r="N59" s="11">
        <v>1.9880672585167161</v>
      </c>
      <c r="P59" s="10" t="str">
        <f>name!D27</f>
        <v>82 Transport and mobile machine drivers and operatives</v>
      </c>
      <c r="Q59" s="11">
        <v>1.0466834485990615</v>
      </c>
      <c r="R59" s="11">
        <v>1.8334027963374315</v>
      </c>
      <c r="S59" s="345">
        <f t="shared" si="28"/>
        <v>0.78671934773837005</v>
      </c>
      <c r="T59" s="345">
        <v>0.96447591122147514</v>
      </c>
      <c r="U59" s="345">
        <f t="shared" si="29"/>
        <v>1.7511952589598452</v>
      </c>
      <c r="V59" s="346">
        <f t="shared" si="30"/>
        <v>4.4500715600051421E-2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4.4181972636023615E-4</v>
      </c>
      <c r="C60" s="11">
        <v>5.511225354912539E-4</v>
      </c>
      <c r="D60" s="11">
        <f t="shared" si="25"/>
        <v>1.0930280913101775E-4</v>
      </c>
      <c r="E60" s="11">
        <v>2.929508391259663E-4</v>
      </c>
      <c r="F60" s="11">
        <f t="shared" si="26"/>
        <v>4.0225364825698405E-4</v>
      </c>
      <c r="G60" s="200">
        <f t="shared" si="27"/>
        <v>3.4491936563377346E-2</v>
      </c>
      <c r="I60" s="11" t="str">
        <f t="shared" si="38"/>
        <v>Elementary occupations</v>
      </c>
      <c r="J60" s="11">
        <v>2.5598383038684429</v>
      </c>
      <c r="K60" s="11">
        <v>4.4057668995866486</v>
      </c>
      <c r="L60" s="11">
        <v>1.8459285957182057</v>
      </c>
      <c r="M60" s="11">
        <v>2.0786892388701497</v>
      </c>
      <c r="N60" s="11">
        <v>3.9246178345883553</v>
      </c>
      <c r="P60" s="10" t="str">
        <f>name!D28</f>
        <v>91 Elementary trades and related occupations</v>
      </c>
      <c r="Q60" s="11">
        <v>2.3756483570041853</v>
      </c>
      <c r="R60" s="11">
        <v>1.906541756065818</v>
      </c>
      <c r="S60" s="345">
        <f t="shared" si="28"/>
        <v>-0.46910660093836731</v>
      </c>
      <c r="T60" s="345">
        <v>1.2101259101007804</v>
      </c>
      <c r="U60" s="345">
        <f t="shared" si="29"/>
        <v>0.7410193091624131</v>
      </c>
      <c r="V60" s="346">
        <f t="shared" si="30"/>
        <v>2.7827072507594419E-2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4.4054061360825354E-2</v>
      </c>
      <c r="C61" s="11">
        <v>8.2192091581379995E-2</v>
      </c>
      <c r="D61" s="11">
        <f t="shared" ref="D61" si="41">C61-B61</f>
        <v>3.813803022055464E-2</v>
      </c>
      <c r="E61" s="11">
        <v>3.7251167752939594E-2</v>
      </c>
      <c r="F61" s="11">
        <f t="shared" ref="F61" si="42">SUM(D61:E61)</f>
        <v>7.5389197973494235E-2</v>
      </c>
      <c r="G61" s="200">
        <f t="shared" ref="G61" si="43">IF(B61&gt;0,(1+(E61/B61))^(1/($C$6-$B$6))-1,0)</f>
        <v>4.1698810802077935E-2</v>
      </c>
      <c r="P61" s="10" t="str">
        <f>name!D29</f>
        <v>92 Elementary administration and service occupations</v>
      </c>
      <c r="Q61" s="11">
        <v>30.286536663725663</v>
      </c>
      <c r="R61" s="11">
        <v>29.219456379143818</v>
      </c>
      <c r="S61" s="345">
        <f t="shared" ref="S61" si="44">R61-Q61</f>
        <v>-1.067080284581845</v>
      </c>
      <c r="T61" s="345">
        <v>16.887591545940801</v>
      </c>
      <c r="U61" s="345">
        <f t="shared" ref="U61" si="45">SUM(S61:T61)</f>
        <v>15.820511261358956</v>
      </c>
      <c r="V61" s="346">
        <f t="shared" ref="V61" si="46">IF(Q61&gt;0,(1+(T61/Q61))^(1/($C$6-$B$6))-1,0)</f>
        <v>2.9983540614739512E-2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11.094194317496937</v>
      </c>
      <c r="C62" s="11">
        <f t="shared" ref="C62:F62" si="47">SUM(C36:C61)</f>
        <v>17.587548057345664</v>
      </c>
      <c r="D62" s="11">
        <f t="shared" si="47"/>
        <v>6.4933537398487244</v>
      </c>
      <c r="E62" s="11">
        <f t="shared" si="47"/>
        <v>7.1401748072432403</v>
      </c>
      <c r="F62" s="11">
        <f t="shared" si="47"/>
        <v>13.633528547091966</v>
      </c>
      <c r="G62" s="200">
        <f t="shared" si="27"/>
        <v>3.3680519128917785E-2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346.88414013454769</v>
      </c>
      <c r="R62" s="11">
        <f>SUM(R36:R61)</f>
        <v>381.99555708748085</v>
      </c>
      <c r="S62" s="345">
        <f>R62-Q62</f>
        <v>35.111416952933155</v>
      </c>
      <c r="T62" s="11">
        <f>SUM(T36:T61)</f>
        <v>205.06789914951034</v>
      </c>
      <c r="U62" s="345">
        <f>SUM(S62:T62)</f>
        <v>240.17931610244349</v>
      </c>
      <c r="V62" s="346">
        <f t="shared" si="30"/>
        <v>3.1449080923668715E-2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5.3416342404991415</v>
      </c>
      <c r="K63" s="11">
        <f t="array" ref="K63:K71">MMULT(aggregation!$B$13:$AA$21,C152:C177)</f>
        <v>6.7287604216433312</v>
      </c>
      <c r="L63" s="11">
        <f t="array" ref="L63:L71">MMULT(aggregation!$B$13:$AA$21,D152:D177)</f>
        <v>1.3871261811441897</v>
      </c>
      <c r="M63" s="11">
        <f t="array" ref="M63:M71">MMULT(aggregation!$B$13:$AA$21,E152:E177)</f>
        <v>3.1985353978989606</v>
      </c>
      <c r="N63" s="11">
        <f t="array" ref="N63:N71">MMULT(aggregation!$B$13:$AA$21,F152:F177)</f>
        <v>4.5856615790431494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7.7193140036530554</v>
      </c>
      <c r="K64" s="11">
        <v>9.0545925727504422</v>
      </c>
      <c r="L64" s="11">
        <v>1.3352785690973863</v>
      </c>
      <c r="M64" s="11">
        <v>3.3922571426218866</v>
      </c>
      <c r="N64" s="11">
        <v>4.7275357117192733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4.9556778292462234</v>
      </c>
      <c r="C65" s="11">
        <v>6.8093946177891</v>
      </c>
      <c r="D65" s="11">
        <f>C65-B65</f>
        <v>1.8537167885428767</v>
      </c>
      <c r="E65" s="11">
        <v>3.1925481984896074</v>
      </c>
      <c r="F65" s="11">
        <f>SUM(D65:E65)</f>
        <v>5.0462649870324841</v>
      </c>
      <c r="G65" s="200">
        <f>IF(B65&gt;0,(1+(E65/B65))^(1/($C$6-$B$6))-1,0)</f>
        <v>3.3706705559132022E-2</v>
      </c>
      <c r="I65" s="11" t="str">
        <f>I54</f>
        <v>Associate professional occupations</v>
      </c>
      <c r="J65" s="11">
        <v>5.9426729559409424</v>
      </c>
      <c r="K65" s="11">
        <v>6.3412098953589533</v>
      </c>
      <c r="L65" s="11">
        <v>0.39853693941801033</v>
      </c>
      <c r="M65" s="11">
        <v>2.6321355483882858</v>
      </c>
      <c r="N65" s="11">
        <v>3.0306724878062958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2.0310215062673498</v>
      </c>
      <c r="C66" s="11">
        <v>4.0146651143274017</v>
      </c>
      <c r="D66" s="11">
        <f t="shared" ref="D66:D89" si="50">C66-B66</f>
        <v>1.9836436080600519</v>
      </c>
      <c r="E66" s="11">
        <v>1.9660105135503356</v>
      </c>
      <c r="F66" s="11">
        <f t="shared" ref="F66:F89" si="51">SUM(D66:E66)</f>
        <v>3.9496541216103873</v>
      </c>
      <c r="G66" s="200">
        <f t="shared" ref="G66:G89" si="52">IF(B66&gt;0,(1+(E66/B66))^(1/($C$6-$B$6))-1,0)</f>
        <v>4.6168261549199396E-2</v>
      </c>
      <c r="I66" s="11" t="str">
        <f>I55</f>
        <v>Administrative and secretarial occupations</v>
      </c>
      <c r="J66" s="11">
        <v>5.4207391520391743</v>
      </c>
      <c r="K66" s="11">
        <v>6.3520965148251403</v>
      </c>
      <c r="L66" s="11">
        <v>0.93135736278596537</v>
      </c>
      <c r="M66" s="11">
        <v>3.1555084400607267</v>
      </c>
      <c r="N66" s="11">
        <v>4.0868658028466918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7.0607789891871038</v>
      </c>
      <c r="C67" s="11">
        <v>11.10131285726804</v>
      </c>
      <c r="D67" s="11">
        <f t="shared" si="50"/>
        <v>4.040533868080936</v>
      </c>
      <c r="E67" s="11">
        <v>3.8535517600341005</v>
      </c>
      <c r="F67" s="11">
        <f t="shared" si="51"/>
        <v>7.894085628115036</v>
      </c>
      <c r="G67" s="200">
        <f t="shared" si="52"/>
        <v>2.9460370313360906E-2</v>
      </c>
      <c r="I67" s="11" t="str">
        <f t="shared" ref="I67:I71" si="53">I56</f>
        <v>Skilled trades occupations</v>
      </c>
      <c r="J67" s="11">
        <v>4.1332565184774372</v>
      </c>
      <c r="K67" s="11">
        <v>6.126498738898742</v>
      </c>
      <c r="L67" s="11">
        <v>1.9932422204213043</v>
      </c>
      <c r="M67" s="11">
        <v>2.4988129012614508</v>
      </c>
      <c r="N67" s="11">
        <v>4.4920551216827551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6.4759813276025744</v>
      </c>
      <c r="C68" s="11">
        <v>10.479247501965846</v>
      </c>
      <c r="D68" s="11">
        <f t="shared" si="50"/>
        <v>4.0032661743632714</v>
      </c>
      <c r="E68" s="11">
        <v>4.5285182243067323</v>
      </c>
      <c r="F68" s="11">
        <f t="shared" si="51"/>
        <v>8.5317843986700037</v>
      </c>
      <c r="G68" s="200">
        <f t="shared" si="52"/>
        <v>3.5979068127465652E-2</v>
      </c>
      <c r="I68" s="11" t="str">
        <f t="shared" si="53"/>
        <v>Caring, leisure and other service occupations</v>
      </c>
      <c r="J68" s="11">
        <v>4.5781112413732163</v>
      </c>
      <c r="K68" s="11">
        <v>6.7348918983808588</v>
      </c>
      <c r="L68" s="11">
        <v>2.1567806570076424</v>
      </c>
      <c r="M68" s="11">
        <v>3.4954696738680702</v>
      </c>
      <c r="N68" s="11">
        <v>5.6522503308757122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19.617317947133404</v>
      </c>
      <c r="C69" s="11">
        <v>29.589726244201184</v>
      </c>
      <c r="D69" s="11">
        <f t="shared" ref="D69" si="54">C69-B69</f>
        <v>9.9724082970677799</v>
      </c>
      <c r="E69" s="11">
        <v>12.871862205826954</v>
      </c>
      <c r="F69" s="11">
        <f t="shared" ref="F69" si="55">SUM(D69:E69)</f>
        <v>22.844270502894734</v>
      </c>
      <c r="G69" s="200">
        <f t="shared" si="52"/>
        <v>3.4204940453123944E-2</v>
      </c>
      <c r="I69" s="11" t="str">
        <f t="shared" si="53"/>
        <v>Sales and customer service occupations</v>
      </c>
      <c r="J69" s="11">
        <v>2.7668196582183424</v>
      </c>
      <c r="K69" s="11">
        <v>4.0186358937226752</v>
      </c>
      <c r="L69" s="11">
        <v>1.2518162355043327</v>
      </c>
      <c r="M69" s="11">
        <v>1.6289267184434997</v>
      </c>
      <c r="N69" s="11">
        <v>2.880742953947832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8.0265621003139884</v>
      </c>
      <c r="C70" s="11">
        <v>12.669597058747669</v>
      </c>
      <c r="D70" s="11">
        <f t="shared" si="50"/>
        <v>4.643034958433681</v>
      </c>
      <c r="E70" s="11">
        <v>5.4066070793982259</v>
      </c>
      <c r="F70" s="11">
        <f t="shared" si="51"/>
        <v>10.049642037831907</v>
      </c>
      <c r="G70" s="200">
        <f t="shared" si="52"/>
        <v>3.4927501152174134E-2</v>
      </c>
      <c r="I70" s="11" t="str">
        <f t="shared" si="53"/>
        <v>Process, plant and machine operatives</v>
      </c>
      <c r="J70" s="11">
        <v>1.8382124123340722</v>
      </c>
      <c r="K70" s="11">
        <v>3.5018178231346884</v>
      </c>
      <c r="L70" s="11">
        <v>1.663605410800616</v>
      </c>
      <c r="M70" s="11">
        <v>1.5335751467489993</v>
      </c>
      <c r="N70" s="11">
        <v>3.1971805575496153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1.5534039523763035</v>
      </c>
      <c r="C71" s="11">
        <v>2.054855467582231</v>
      </c>
      <c r="D71" s="11">
        <f t="shared" si="50"/>
        <v>0.50145151520592757</v>
      </c>
      <c r="E71" s="11">
        <v>0.78047470302848621</v>
      </c>
      <c r="F71" s="11">
        <f t="shared" si="51"/>
        <v>1.2819262182344138</v>
      </c>
      <c r="G71" s="200">
        <f t="shared" si="52"/>
        <v>2.7510474414251807E-2</v>
      </c>
      <c r="I71" s="11" t="str">
        <f t="shared" si="53"/>
        <v>Elementary occupations</v>
      </c>
      <c r="J71" s="11">
        <v>2.4603700905756001</v>
      </c>
      <c r="K71" s="11">
        <v>3.9231934805026842</v>
      </c>
      <c r="L71" s="11">
        <v>1.4628233899270842</v>
      </c>
      <c r="M71" s="11">
        <v>1.868873614650191</v>
      </c>
      <c r="N71" s="11">
        <v>3.3316970045772751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1.6547344609890768</v>
      </c>
      <c r="C72" s="11">
        <v>2.9823798431373785</v>
      </c>
      <c r="D72" s="11">
        <f t="shared" si="50"/>
        <v>1.3276453821483016</v>
      </c>
      <c r="E72" s="11">
        <v>1.3518872569385949</v>
      </c>
      <c r="F72" s="11">
        <f t="shared" si="51"/>
        <v>2.6795326390868963</v>
      </c>
      <c r="G72" s="200">
        <f t="shared" si="52"/>
        <v>4.0614880552392929E-2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0.38902181318292395</v>
      </c>
      <c r="C73" s="11">
        <v>0.79830249013211929</v>
      </c>
      <c r="D73" s="11">
        <f t="shared" si="50"/>
        <v>0.40928067694919534</v>
      </c>
      <c r="E73" s="11">
        <v>0.20279860903438585</v>
      </c>
      <c r="F73" s="11">
        <f t="shared" si="51"/>
        <v>0.61207928598358119</v>
      </c>
      <c r="G73" s="200">
        <f t="shared" si="52"/>
        <v>2.8366055462592632E-2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1.4842210937954461</v>
      </c>
      <c r="C74" s="11">
        <v>2.1032329761092856</v>
      </c>
      <c r="D74" s="11">
        <f t="shared" ref="D74:D75" si="56">C74-B74</f>
        <v>0.61901188231383952</v>
      </c>
      <c r="E74" s="11">
        <v>0.88629326397266228</v>
      </c>
      <c r="F74" s="11">
        <f t="shared" ref="F74:F75" si="57">SUM(D74:E74)</f>
        <v>1.5053051462865019</v>
      </c>
      <c r="G74" s="200">
        <f t="shared" si="52"/>
        <v>3.1706735966913868E-2</v>
      </c>
      <c r="I74" s="11" t="str">
        <f>I63</f>
        <v>Managers, directors and senior officials</v>
      </c>
      <c r="J74" s="11">
        <f t="array" ref="J74:J82">MMULT(aggregation!$B$13:$AA$21,B181:B206)</f>
        <v>12.660195850700671</v>
      </c>
      <c r="K74" s="11">
        <f t="array" ref="K74:K82">MMULT(aggregation!$B$13:$AA$21,C181:C206)</f>
        <v>11.910054140348556</v>
      </c>
      <c r="L74" s="11">
        <f t="array" ref="L74:L82">MMULT(aggregation!$B$13:$AA$21,D181:D206)</f>
        <v>-0.7501417103521133</v>
      </c>
      <c r="M74" s="11">
        <f t="array" ref="M74:M82">MMULT(aggregation!$B$13:$AA$21,E181:E206)</f>
        <v>5.447990089908485</v>
      </c>
      <c r="N74" s="11">
        <f t="array" ref="N74:N82">MMULT(aggregation!$B$13:$AA$21,F181:F206)</f>
        <v>4.6978483795563708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4.5980089745109964</v>
      </c>
      <c r="C75" s="11">
        <v>6.5589225325625859</v>
      </c>
      <c r="D75" s="11">
        <f t="shared" si="56"/>
        <v>1.9609135580515895</v>
      </c>
      <c r="E75" s="11">
        <v>2.8857391677002604</v>
      </c>
      <c r="F75" s="11">
        <f t="shared" si="57"/>
        <v>4.8466527257518504</v>
      </c>
      <c r="G75" s="200">
        <f t="shared" si="52"/>
        <v>3.3007060564218982E-2</v>
      </c>
      <c r="I75" s="11" t="str">
        <f>I64</f>
        <v>Professional occupations</v>
      </c>
      <c r="J75" s="11">
        <v>17.04040592832261</v>
      </c>
      <c r="K75" s="11">
        <v>17.139176890892884</v>
      </c>
      <c r="L75" s="11">
        <v>9.8770962570275067E-2</v>
      </c>
      <c r="M75" s="11">
        <v>7.0258999004063654</v>
      </c>
      <c r="N75" s="11">
        <v>7.1246708629766395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4.2134794618145168</v>
      </c>
      <c r="C76" s="11">
        <v>6.6531881114061067</v>
      </c>
      <c r="D76" s="11">
        <f t="shared" si="50"/>
        <v>2.4397086495915898</v>
      </c>
      <c r="E76" s="11">
        <v>2.9455538217983959</v>
      </c>
      <c r="F76" s="11">
        <f t="shared" si="51"/>
        <v>5.3852624713899857</v>
      </c>
      <c r="G76" s="200">
        <f t="shared" si="52"/>
        <v>3.5970924460269282E-2</v>
      </c>
      <c r="I76" s="11" t="str">
        <f>I65</f>
        <v>Associate professional occupations</v>
      </c>
      <c r="J76" s="11">
        <v>16.70971912336779</v>
      </c>
      <c r="K76" s="11">
        <v>14.441248824062798</v>
      </c>
      <c r="L76" s="11">
        <v>-2.268470299304993</v>
      </c>
      <c r="M76" s="11">
        <v>6.3622317498502552</v>
      </c>
      <c r="N76" s="11">
        <v>4.0937614505452622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0.64551219041497965</v>
      </c>
      <c r="C77" s="11">
        <v>1.4946166292715066</v>
      </c>
      <c r="D77" s="11">
        <f t="shared" si="50"/>
        <v>0.84910443885652698</v>
      </c>
      <c r="E77" s="11">
        <v>0.67716903409409768</v>
      </c>
      <c r="F77" s="11">
        <f t="shared" si="51"/>
        <v>1.5262734729506247</v>
      </c>
      <c r="G77" s="200">
        <f t="shared" si="52"/>
        <v>4.8986863074829579E-2</v>
      </c>
      <c r="I77" s="11" t="str">
        <f>I66</f>
        <v>Administrative and secretarial occupations</v>
      </c>
      <c r="J77" s="11">
        <v>18.843492916732075</v>
      </c>
      <c r="K77" s="11">
        <v>12.95568686631391</v>
      </c>
      <c r="L77" s="11">
        <v>-5.8878060504181633</v>
      </c>
      <c r="M77" s="11">
        <v>7.2867348024794101</v>
      </c>
      <c r="N77" s="11">
        <v>1.3989287520612468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9.7972208142778058E-2</v>
      </c>
      <c r="C78" s="11">
        <v>0.14955907502660037</v>
      </c>
      <c r="D78" s="11">
        <f t="shared" si="50"/>
        <v>5.1586866883822316E-2</v>
      </c>
      <c r="E78" s="11">
        <v>6.2227440759113344E-2</v>
      </c>
      <c r="F78" s="11">
        <f t="shared" si="51"/>
        <v>0.11381430764293565</v>
      </c>
      <c r="G78" s="200">
        <f t="shared" si="52"/>
        <v>3.3325731650961643E-2</v>
      </c>
      <c r="I78" s="11" t="str">
        <f t="shared" ref="I78:I82" si="58">I67</f>
        <v>Skilled trades occupations</v>
      </c>
      <c r="J78" s="11">
        <v>23.629294060303415</v>
      </c>
      <c r="K78" s="11">
        <v>20.615802057253799</v>
      </c>
      <c r="L78" s="11">
        <v>-3.0134920030496137</v>
      </c>
      <c r="M78" s="11">
        <v>8.4105918873515773</v>
      </c>
      <c r="N78" s="11">
        <v>5.3970998843019631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0.40856102447399739</v>
      </c>
      <c r="C79" s="11">
        <v>0.80320722900501151</v>
      </c>
      <c r="D79" s="11">
        <f t="shared" si="50"/>
        <v>0.39464620453101412</v>
      </c>
      <c r="E79" s="11">
        <v>0.30331113369022644</v>
      </c>
      <c r="F79" s="11">
        <f t="shared" si="51"/>
        <v>0.69795733822124051</v>
      </c>
      <c r="G79" s="200">
        <f t="shared" si="52"/>
        <v>3.7710803748350896E-2</v>
      </c>
      <c r="I79" s="11" t="str">
        <f t="shared" si="58"/>
        <v>Caring, leisure and other service occupations</v>
      </c>
      <c r="J79" s="11">
        <v>27.499700425105594</v>
      </c>
      <c r="K79" s="11">
        <v>34.799050180144221</v>
      </c>
      <c r="L79" s="11">
        <v>7.2993497550386222</v>
      </c>
      <c r="M79" s="11">
        <v>17.097975190326004</v>
      </c>
      <c r="N79" s="11">
        <v>24.397324945364627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0.17091104041291225</v>
      </c>
      <c r="C80" s="11">
        <v>0.29879460896615051</v>
      </c>
      <c r="D80" s="11">
        <f t="shared" ref="D80" si="59">C80-B80</f>
        <v>0.12788356855323826</v>
      </c>
      <c r="E80" s="11">
        <v>0.1267329805720365</v>
      </c>
      <c r="F80" s="11">
        <f t="shared" ref="F80" si="60">SUM(D80:E80)</f>
        <v>0.25461654912527476</v>
      </c>
      <c r="G80" s="200">
        <f t="shared" si="52"/>
        <v>3.7676073537692423E-2</v>
      </c>
      <c r="I80" s="11" t="str">
        <f t="shared" si="58"/>
        <v>Sales and customer service occupations</v>
      </c>
      <c r="J80" s="11">
        <v>18.594330918955396</v>
      </c>
      <c r="K80" s="11">
        <v>19.365506259507626</v>
      </c>
      <c r="L80" s="11">
        <v>0.77117534055222636</v>
      </c>
      <c r="M80" s="11">
        <v>8.635407179110441</v>
      </c>
      <c r="N80" s="11">
        <v>9.4065825196626669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0.40170232301688735</v>
      </c>
      <c r="C81" s="11">
        <v>0.69355894782407634</v>
      </c>
      <c r="D81" s="11">
        <f t="shared" si="50"/>
        <v>0.29185662480718899</v>
      </c>
      <c r="E81" s="11">
        <v>0.3173626505039524</v>
      </c>
      <c r="F81" s="11">
        <f t="shared" si="51"/>
        <v>0.60921927531114139</v>
      </c>
      <c r="G81" s="200">
        <f t="shared" si="52"/>
        <v>3.9579210914798546E-2</v>
      </c>
      <c r="I81" s="11" t="str">
        <f t="shared" si="58"/>
        <v>Process, plant and machine operatives</v>
      </c>
      <c r="J81" s="11">
        <v>10.197758350624882</v>
      </c>
      <c r="K81" s="11">
        <v>12.635426842239164</v>
      </c>
      <c r="L81" s="11">
        <v>2.4376684916142821</v>
      </c>
      <c r="M81" s="11">
        <v>5.2168039858470863</v>
      </c>
      <c r="N81" s="11">
        <v>7.6544724774613684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2.2699243299124272</v>
      </c>
      <c r="C82" s="11">
        <v>4.6344379070177846</v>
      </c>
      <c r="D82" s="11">
        <f t="shared" si="50"/>
        <v>2.3645135771053574</v>
      </c>
      <c r="E82" s="11">
        <v>2.1091128146545532</v>
      </c>
      <c r="F82" s="11">
        <f t="shared" si="51"/>
        <v>4.4736263917599111</v>
      </c>
      <c r="G82" s="200">
        <f t="shared" si="52"/>
        <v>4.4779116817134312E-2</v>
      </c>
      <c r="I82" s="11" t="str">
        <f t="shared" si="58"/>
        <v>Elementary occupations</v>
      </c>
      <c r="J82" s="11">
        <v>12.762682017927979</v>
      </c>
      <c r="K82" s="11">
        <v>12.484739959034073</v>
      </c>
      <c r="L82" s="11">
        <v>-0.27794205889390677</v>
      </c>
      <c r="M82" s="11">
        <v>5.9302818952098644</v>
      </c>
      <c r="N82" s="11">
        <v>5.6523398363159574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0.29543485223321503</v>
      </c>
      <c r="C83" s="11">
        <v>0.5213386269554251</v>
      </c>
      <c r="D83" s="11">
        <f t="shared" ref="D83:D84" si="61">C83-B83</f>
        <v>0.22590377472221007</v>
      </c>
      <c r="E83" s="11">
        <v>0.23791980938619556</v>
      </c>
      <c r="F83" s="11">
        <f t="shared" ref="F83:F84" si="62">SUM(D83:E83)</f>
        <v>0.46382358410840563</v>
      </c>
      <c r="G83" s="200">
        <f t="shared" si="52"/>
        <v>4.016832484030064E-2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2.5218033094201869E-2</v>
      </c>
      <c r="C84" s="11">
        <v>3.4546560803229175E-2</v>
      </c>
      <c r="D84" s="11">
        <f t="shared" si="61"/>
        <v>9.3285277090273053E-3</v>
      </c>
      <c r="E84" s="11">
        <v>1.5029791007419158E-2</v>
      </c>
      <c r="F84" s="11">
        <f t="shared" si="62"/>
        <v>2.4358318716446462E-2</v>
      </c>
      <c r="G84" s="200">
        <f t="shared" si="52"/>
        <v>3.1657198982322221E-2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1.6193437026756241</v>
      </c>
      <c r="C85" s="11">
        <v>2.6909225180258844</v>
      </c>
      <c r="D85" s="11">
        <f t="shared" si="50"/>
        <v>1.0715788153502603</v>
      </c>
      <c r="E85" s="11">
        <v>1.0820479454501033</v>
      </c>
      <c r="F85" s="11">
        <f t="shared" si="51"/>
        <v>2.1536267608003636</v>
      </c>
      <c r="G85" s="200">
        <f t="shared" si="52"/>
        <v>3.4705047669990385E-2</v>
      </c>
      <c r="I85" s="11" t="str">
        <f>I74</f>
        <v>Managers, directors and senior officials</v>
      </c>
      <c r="J85" s="11">
        <f t="array" ref="J85:J93">MMULT(aggregation!$B$13:$AA$21,B210:B235)</f>
        <v>10.579231173191811</v>
      </c>
      <c r="K85" s="11">
        <f t="array" ref="K85:K93">MMULT(aggregation!$B$13:$AA$21,C210:C235)</f>
        <v>9.0875652326149581</v>
      </c>
      <c r="L85" s="11">
        <f t="array" ref="L85:L93">MMULT(aggregation!$B$13:$AA$21,D210:D235)</f>
        <v>-1.491665940576854</v>
      </c>
      <c r="M85" s="11">
        <f t="array" ref="M85:M93">MMULT(aggregation!$B$13:$AA$21,E210:E235)</f>
        <v>4.8143824115449014</v>
      </c>
      <c r="N85" s="11">
        <f t="array" ref="N85:N93">MMULT(aggregation!$B$13:$AA$21,F210:F235)</f>
        <v>3.322716470968047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0.48489908233375778</v>
      </c>
      <c r="C86" s="11">
        <v>1.1049871982694959</v>
      </c>
      <c r="D86" s="11">
        <f t="shared" si="50"/>
        <v>0.62008811593573809</v>
      </c>
      <c r="E86" s="11">
        <v>0.4217857038596815</v>
      </c>
      <c r="F86" s="11">
        <f t="shared" si="51"/>
        <v>1.0418738197954196</v>
      </c>
      <c r="G86" s="200">
        <f t="shared" si="52"/>
        <v>4.2606266968746809E-2</v>
      </c>
      <c r="I86" s="11" t="str">
        <f>I75</f>
        <v>Professional occupations</v>
      </c>
      <c r="J86" s="11">
        <v>11.10269467866981</v>
      </c>
      <c r="K86" s="11">
        <v>9.3215659543745719</v>
      </c>
      <c r="L86" s="11">
        <v>-1.7811287242952372</v>
      </c>
      <c r="M86" s="11">
        <v>4.1380259736814029</v>
      </c>
      <c r="N86" s="11">
        <v>2.3568972493861651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0.28684469333872514</v>
      </c>
      <c r="C87" s="11">
        <v>0.78198079890266969</v>
      </c>
      <c r="D87" s="11">
        <f t="shared" ref="D87:D88" si="63">C87-B87</f>
        <v>0.49513610556394455</v>
      </c>
      <c r="E87" s="11">
        <v>0.27723972917159168</v>
      </c>
      <c r="F87" s="11">
        <f t="shared" ref="F87:F88" si="64">SUM(D87:E87)</f>
        <v>0.77237583473553628</v>
      </c>
      <c r="G87" s="200">
        <f t="shared" si="52"/>
        <v>4.611593877898823E-2</v>
      </c>
      <c r="I87" s="11" t="str">
        <f>I76</f>
        <v>Associate professional occupations</v>
      </c>
      <c r="J87" s="11">
        <v>12.502427251788763</v>
      </c>
      <c r="K87" s="11">
        <v>9.3571326430724735</v>
      </c>
      <c r="L87" s="11">
        <v>-3.1452946087162887</v>
      </c>
      <c r="M87" s="11">
        <v>4.2247385055455009</v>
      </c>
      <c r="N87" s="11">
        <v>1.0794438968292119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0.35355342844388865</v>
      </c>
      <c r="C88" s="11">
        <v>0.6676907398487204</v>
      </c>
      <c r="D88" s="11">
        <f t="shared" si="63"/>
        <v>0.31413731140483175</v>
      </c>
      <c r="E88" s="11">
        <v>0.33450138014163</v>
      </c>
      <c r="F88" s="11">
        <f t="shared" si="64"/>
        <v>0.6486386915464617</v>
      </c>
      <c r="G88" s="200">
        <f t="shared" si="52"/>
        <v>4.5388854266100509E-2</v>
      </c>
      <c r="I88" s="11" t="str">
        <f>I77</f>
        <v>Administrative and secretarial occupations</v>
      </c>
      <c r="J88" s="11">
        <v>19.454896566753533</v>
      </c>
      <c r="K88" s="11">
        <v>11.258406315778442</v>
      </c>
      <c r="L88" s="11">
        <v>-8.1964902509750921</v>
      </c>
      <c r="M88" s="11">
        <v>6.5397313012277802</v>
      </c>
      <c r="N88" s="11">
        <v>-1.6567589497473116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0.14439719448956065</v>
      </c>
      <c r="C89" s="11">
        <v>0.24427582363812766</v>
      </c>
      <c r="D89" s="11">
        <f t="shared" si="50"/>
        <v>9.9878629148567016E-2</v>
      </c>
      <c r="E89" s="11">
        <v>9.5029008494080261E-2</v>
      </c>
      <c r="F89" s="11">
        <f t="shared" si="51"/>
        <v>0.19490763764264729</v>
      </c>
      <c r="G89" s="200">
        <f t="shared" si="52"/>
        <v>3.428651290647422E-2</v>
      </c>
      <c r="I89" s="11" t="str">
        <f t="shared" ref="I89:I93" si="65">I78</f>
        <v>Skilled trades occupations</v>
      </c>
      <c r="J89" s="11">
        <v>19.406067872249675</v>
      </c>
      <c r="K89" s="11">
        <v>17.490588020241542</v>
      </c>
      <c r="L89" s="11">
        <v>-1.9154798520081335</v>
      </c>
      <c r="M89" s="11">
        <v>7.7232266163286329</v>
      </c>
      <c r="N89" s="11">
        <v>5.8077467643205001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1.2723258080144888</v>
      </c>
      <c r="C90" s="11">
        <v>2.5712666003840932</v>
      </c>
      <c r="D90" s="11">
        <f t="shared" ref="D90" si="66">C90-B90</f>
        <v>1.2989407923696044</v>
      </c>
      <c r="E90" s="11">
        <v>1.1574511960126772</v>
      </c>
      <c r="F90" s="11">
        <f t="shared" ref="F90" si="67">SUM(D90:E90)</f>
        <v>2.4563919883822818</v>
      </c>
      <c r="G90" s="200">
        <f t="shared" ref="G90:G91" si="68">IF(B90&gt;0,(1+(E90/B90))^(1/($C$6-$B$6))-1,0)</f>
        <v>4.4073818479887228E-2</v>
      </c>
      <c r="I90" s="11" t="str">
        <f t="shared" si="65"/>
        <v>Caring, leisure and other service occupations</v>
      </c>
      <c r="J90" s="11">
        <v>18.87698151148053</v>
      </c>
      <c r="K90" s="11">
        <v>17.123877314586707</v>
      </c>
      <c r="L90" s="11">
        <v>-1.7531041968938244</v>
      </c>
      <c r="M90" s="11">
        <v>9.0085795394530823</v>
      </c>
      <c r="N90" s="11">
        <v>7.2554753425592589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70.536809367417334</v>
      </c>
      <c r="C91" s="11">
        <f t="shared" ref="C91:F91" si="69">SUM(C65:C90)</f>
        <v>112.50600807916773</v>
      </c>
      <c r="D91" s="11">
        <f t="shared" si="69"/>
        <v>41.96919871175038</v>
      </c>
      <c r="E91" s="11">
        <f t="shared" si="69"/>
        <v>48.088765421876118</v>
      </c>
      <c r="F91" s="11">
        <f t="shared" si="69"/>
        <v>90.057964133626484</v>
      </c>
      <c r="G91" s="200">
        <f t="shared" si="68"/>
        <v>3.5263338139819744E-2</v>
      </c>
      <c r="I91" s="11" t="str">
        <f t="shared" si="65"/>
        <v>Sales and customer service occupations</v>
      </c>
      <c r="J91" s="11">
        <v>16.975140333036201</v>
      </c>
      <c r="K91" s="11">
        <v>14.726169260635517</v>
      </c>
      <c r="L91" s="11">
        <v>-2.2489710724006833</v>
      </c>
      <c r="M91" s="11">
        <v>7.4514821807452796</v>
      </c>
      <c r="N91" s="11">
        <v>5.2025111083445958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14.798849692089828</v>
      </c>
      <c r="K92" s="11">
        <v>16.907004522510682</v>
      </c>
      <c r="L92" s="11">
        <v>2.1081548304208546</v>
      </c>
      <c r="M92" s="11">
        <v>7.9831052267640388</v>
      </c>
      <c r="N92" s="11">
        <v>10.091260057184893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20.308308825919902</v>
      </c>
      <c r="K93" s="11">
        <v>19.390398353991486</v>
      </c>
      <c r="L93" s="11">
        <v>-0.91791047192841635</v>
      </c>
      <c r="M93" s="11">
        <v>9.4245863668756744</v>
      </c>
      <c r="N93" s="11">
        <v>8.506675894947259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12.346421993781608</v>
      </c>
      <c r="C94" s="11">
        <v>15.310469345893566</v>
      </c>
      <c r="D94" s="11">
        <f>C94-B94</f>
        <v>2.9640473521119581</v>
      </c>
      <c r="E94" s="11">
        <v>7.5622105390002297</v>
      </c>
      <c r="F94" s="11">
        <f>SUM(D94:E94)</f>
        <v>10.526257891112188</v>
      </c>
      <c r="G94" s="200">
        <f>IF(B94&gt;0,(1+(E94/B94))^(1/($C$6-$B$6))-1,0)</f>
        <v>3.2365194690537225E-2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4.7044593624480031</v>
      </c>
      <c r="C95" s="11">
        <v>8.6204758257824956</v>
      </c>
      <c r="D95" s="11">
        <f t="shared" ref="D95:D118" si="72">C95-B95</f>
        <v>3.9160164633344925</v>
      </c>
      <c r="E95" s="11">
        <v>4.3149013031386385</v>
      </c>
      <c r="F95" s="11">
        <f t="shared" ref="F95:F118" si="73">SUM(D95:E95)</f>
        <v>8.2309177664731301</v>
      </c>
      <c r="G95" s="200">
        <f t="shared" ref="G95:G120" si="74">IF(B95&gt;0,(1+(E95/B95))^(1/($C$6-$B$6))-1,0)</f>
        <v>4.4345986759879441E-2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12.908879910100653</v>
      </c>
      <c r="C96" s="11">
        <v>15.880175690444196</v>
      </c>
      <c r="D96" s="11">
        <f t="shared" si="72"/>
        <v>2.9712957803435422</v>
      </c>
      <c r="E96" s="11">
        <v>5.5242825545312852</v>
      </c>
      <c r="F96" s="11">
        <f t="shared" si="73"/>
        <v>8.4955783348748284</v>
      </c>
      <c r="G96" s="200">
        <f t="shared" si="74"/>
        <v>2.4033315448774184E-2</v>
      </c>
      <c r="I96" s="11" t="str">
        <f>I85</f>
        <v>Managers, directors and senior officials</v>
      </c>
      <c r="J96" s="11">
        <f t="array" ref="J96:J104">MMULT(aggregation!$B$13:$AA$21,B239:B264)</f>
        <v>6.9881262842197263</v>
      </c>
      <c r="K96" s="11">
        <f t="array" ref="K96:K104">MMULT(aggregation!$B$13:$AA$21,C239:C264)</f>
        <v>4.8235905571248754</v>
      </c>
      <c r="L96" s="11">
        <f t="array" ref="L96:L104">MMULT(aggregation!$B$13:$AA$21,D239:D264)</f>
        <v>-2.1645357270948518</v>
      </c>
      <c r="M96" s="11">
        <f t="array" ref="M96:M104">MMULT(aggregation!$B$13:$AA$21,E239:E264)</f>
        <v>2.737678792942182</v>
      </c>
      <c r="N96" s="11">
        <f t="array" ref="N96:N104">MMULT(aggregation!$B$13:$AA$21,F239:F264)</f>
        <v>0.57314306584733021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13.497424327259862</v>
      </c>
      <c r="C97" s="11">
        <v>19.097020686556856</v>
      </c>
      <c r="D97" s="11">
        <f t="shared" si="72"/>
        <v>5.599596359296994</v>
      </c>
      <c r="E97" s="11">
        <v>9.396755941215325</v>
      </c>
      <c r="F97" s="11">
        <f t="shared" si="73"/>
        <v>14.996352300512319</v>
      </c>
      <c r="G97" s="200">
        <f t="shared" si="74"/>
        <v>3.5853361628711999E-2</v>
      </c>
      <c r="I97" s="11" t="str">
        <f>I86</f>
        <v>Professional occupations</v>
      </c>
      <c r="J97" s="11">
        <v>6.9341768513968862</v>
      </c>
      <c r="K97" s="11">
        <v>4.6955550593974031</v>
      </c>
      <c r="L97" s="11">
        <v>-2.2386217919994831</v>
      </c>
      <c r="M97" s="11">
        <v>2.3157778544234251</v>
      </c>
      <c r="N97" s="11">
        <v>7.715606242394224E-2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10.624801909464333</v>
      </c>
      <c r="C98" s="11">
        <v>8.477724548926167</v>
      </c>
      <c r="D98" s="11">
        <f t="shared" ref="D98" si="75">C98-B98</f>
        <v>-2.1470773605381659</v>
      </c>
      <c r="E98" s="11">
        <v>4.938785337173341</v>
      </c>
      <c r="F98" s="11">
        <f t="shared" ref="F98" si="76">SUM(D98:E98)</f>
        <v>2.7917079766351751</v>
      </c>
      <c r="G98" s="200">
        <f t="shared" si="74"/>
        <v>2.5776135013621415E-2</v>
      </c>
      <c r="I98" s="11" t="str">
        <f>I87</f>
        <v>Associate professional occupations</v>
      </c>
      <c r="J98" s="11">
        <v>7.1092589705304254</v>
      </c>
      <c r="K98" s="11">
        <v>4.002869809071564</v>
      </c>
      <c r="L98" s="11">
        <v>-3.1063891614588615</v>
      </c>
      <c r="M98" s="11">
        <v>2.0094969590368712</v>
      </c>
      <c r="N98" s="11">
        <v>-1.09689220242199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14.24130396230349</v>
      </c>
      <c r="C99" s="11">
        <v>18.985762820914555</v>
      </c>
      <c r="D99" s="11">
        <f t="shared" si="72"/>
        <v>4.7444588586110648</v>
      </c>
      <c r="E99" s="11">
        <v>8.6826815852908492</v>
      </c>
      <c r="F99" s="11">
        <f t="shared" si="73"/>
        <v>13.427140443901914</v>
      </c>
      <c r="G99" s="200">
        <f t="shared" si="74"/>
        <v>3.2244770449056936E-2</v>
      </c>
      <c r="I99" s="11" t="str">
        <f>I88</f>
        <v>Administrative and secretarial occupations</v>
      </c>
      <c r="J99" s="11">
        <v>10.466247947881925</v>
      </c>
      <c r="K99" s="11">
        <v>2.6678661306186773</v>
      </c>
      <c r="L99" s="11">
        <v>-7.7983818172632482</v>
      </c>
      <c r="M99" s="11">
        <v>2.3605572740189738</v>
      </c>
      <c r="N99" s="11">
        <v>-5.4378245432442736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3.5551241188432314</v>
      </c>
      <c r="C100" s="11">
        <v>3.9043133032323807</v>
      </c>
      <c r="D100" s="11">
        <f t="shared" si="72"/>
        <v>0.34918918438914925</v>
      </c>
      <c r="E100" s="11">
        <v>1.5590199498869755</v>
      </c>
      <c r="F100" s="11">
        <f t="shared" si="73"/>
        <v>1.9082091342761247</v>
      </c>
      <c r="G100" s="200">
        <f t="shared" si="74"/>
        <v>2.4537547993674025E-2</v>
      </c>
      <c r="I100" s="11" t="str">
        <f t="shared" ref="I100:I104" si="77">I89</f>
        <v>Skilled trades occupations</v>
      </c>
      <c r="J100" s="11">
        <v>10.510928944828358</v>
      </c>
      <c r="K100" s="11">
        <v>6.9774135742408347</v>
      </c>
      <c r="L100" s="11">
        <v>-3.5335153705875233</v>
      </c>
      <c r="M100" s="11">
        <v>3.4686606708384136</v>
      </c>
      <c r="N100" s="11">
        <v>-6.4854699749109512E-2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4.8646289070897293</v>
      </c>
      <c r="C101" s="11">
        <v>7.382328591584943</v>
      </c>
      <c r="D101" s="11">
        <f t="shared" si="72"/>
        <v>2.5176996844952138</v>
      </c>
      <c r="E101" s="11">
        <v>3.8665651191116295</v>
      </c>
      <c r="F101" s="11">
        <f t="shared" si="73"/>
        <v>6.3842648036068432</v>
      </c>
      <c r="G101" s="200">
        <f t="shared" si="74"/>
        <v>3.9764362790376762E-2</v>
      </c>
      <c r="I101" s="11" t="str">
        <f t="shared" si="77"/>
        <v>Caring, leisure and other service occupations</v>
      </c>
      <c r="J101" s="11">
        <v>4.4950323592412733</v>
      </c>
      <c r="K101" s="11">
        <v>2.8494994682995847</v>
      </c>
      <c r="L101" s="11">
        <v>-1.6455328909416889</v>
      </c>
      <c r="M101" s="11">
        <v>1.3517911243473815</v>
      </c>
      <c r="N101" s="11">
        <v>-0.29374176659430751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1.8260139253281067</v>
      </c>
      <c r="C102" s="11">
        <v>3.5381967840812512</v>
      </c>
      <c r="D102" s="11">
        <f t="shared" si="72"/>
        <v>1.7121828587531445</v>
      </c>
      <c r="E102" s="11">
        <v>1.0687086974224578</v>
      </c>
      <c r="F102" s="11">
        <f t="shared" si="73"/>
        <v>2.780891556175602</v>
      </c>
      <c r="G102" s="200">
        <f t="shared" si="74"/>
        <v>3.1193558181703107E-2</v>
      </c>
      <c r="I102" s="11" t="str">
        <f t="shared" si="77"/>
        <v>Sales and customer service occupations</v>
      </c>
      <c r="J102" s="11">
        <v>11.011007238488505</v>
      </c>
      <c r="K102" s="11">
        <v>4.8305694484541055</v>
      </c>
      <c r="L102" s="11">
        <v>-6.1804377900343983</v>
      </c>
      <c r="M102" s="11">
        <v>3.1592475091699286</v>
      </c>
      <c r="N102" s="11">
        <v>-3.0211902808644693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3.1849045024130112</v>
      </c>
      <c r="C103" s="11">
        <v>3.5802683383010909</v>
      </c>
      <c r="D103" s="11">
        <f t="shared" ref="D103:D104" si="78">C103-B103</f>
        <v>0.39536383588807977</v>
      </c>
      <c r="E103" s="11">
        <v>1.5752109500853169</v>
      </c>
      <c r="F103" s="11">
        <f t="shared" ref="F103:F104" si="79">SUM(D103:E103)</f>
        <v>1.9705747859733966</v>
      </c>
      <c r="G103" s="200">
        <f t="shared" si="74"/>
        <v>2.7152051994328907E-2</v>
      </c>
      <c r="I103" s="11" t="str">
        <f t="shared" si="77"/>
        <v>Process, plant and machine operatives</v>
      </c>
      <c r="J103" s="11">
        <v>11.489383575588374</v>
      </c>
      <c r="K103" s="11">
        <v>6.6658163478560182</v>
      </c>
      <c r="L103" s="11">
        <v>-4.8235672277323545</v>
      </c>
      <c r="M103" s="11">
        <v>4.182873574103418</v>
      </c>
      <c r="N103" s="11">
        <v>-0.64069365362893649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9.7566716523400085</v>
      </c>
      <c r="C104" s="11">
        <v>11.119147886753161</v>
      </c>
      <c r="D104" s="11">
        <f t="shared" si="78"/>
        <v>1.3624762344131529</v>
      </c>
      <c r="E104" s="11">
        <v>5.1962904082514925</v>
      </c>
      <c r="F104" s="11">
        <f t="shared" si="79"/>
        <v>6.5587666426646454</v>
      </c>
      <c r="G104" s="200">
        <f t="shared" si="74"/>
        <v>2.887283961562348E-2</v>
      </c>
      <c r="I104" s="11" t="str">
        <f t="shared" si="77"/>
        <v>Elementary occupations</v>
      </c>
      <c r="J104" s="11">
        <v>18.07299841272734</v>
      </c>
      <c r="K104" s="11">
        <v>11.280527900260481</v>
      </c>
      <c r="L104" s="11">
        <v>-6.7924705124668598</v>
      </c>
      <c r="M104" s="11">
        <v>6.1603558619317091</v>
      </c>
      <c r="N104" s="11">
        <v>-0.63211465053515037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13.910313685273351</v>
      </c>
      <c r="C105" s="11">
        <v>18.259475866917324</v>
      </c>
      <c r="D105" s="11">
        <f t="shared" si="72"/>
        <v>4.3491621816439725</v>
      </c>
      <c r="E105" s="11">
        <v>8.6406774984581585</v>
      </c>
      <c r="F105" s="11">
        <f t="shared" si="73"/>
        <v>12.989839680102131</v>
      </c>
      <c r="G105" s="200">
        <f t="shared" si="74"/>
        <v>3.2734250940852139E-2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2.0166678214442308</v>
      </c>
      <c r="C106" s="11">
        <v>3.8179513707000576</v>
      </c>
      <c r="D106" s="11">
        <f t="shared" si="72"/>
        <v>1.8012835492558268</v>
      </c>
      <c r="E106" s="11">
        <v>1.9779629130523224</v>
      </c>
      <c r="F106" s="11">
        <f t="shared" si="73"/>
        <v>3.7792464623081492</v>
      </c>
      <c r="G106" s="200">
        <f t="shared" si="74"/>
        <v>4.6621097066043005E-2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1.1657760640618795</v>
      </c>
      <c r="C107" s="11">
        <v>1.9332326360250991</v>
      </c>
      <c r="D107" s="11">
        <f t="shared" si="72"/>
        <v>0.76745657196321959</v>
      </c>
      <c r="E107" s="11">
        <v>0.98886866302955712</v>
      </c>
      <c r="F107" s="11">
        <f t="shared" si="73"/>
        <v>1.7563252349927767</v>
      </c>
      <c r="G107" s="200">
        <f t="shared" si="74"/>
        <v>4.1799238830930063E-2</v>
      </c>
      <c r="I107" s="11" t="str">
        <f>I96</f>
        <v>Managers, directors and senior officials</v>
      </c>
      <c r="J107" s="11">
        <f t="array" ref="J107:J115">MMULT(aggregation!$B$13:$AA$21,B268:B293)</f>
        <v>2.172031220334401</v>
      </c>
      <c r="K107" s="11">
        <f t="array" ref="K107:K115">MMULT(aggregation!$B$13:$AA$21,C268:C293)</f>
        <v>3.1387406065925778</v>
      </c>
      <c r="L107" s="11">
        <f t="array" ref="L107:L115">MMULT(aggregation!$B$13:$AA$21,D268:D293)</f>
        <v>0.9667093862581766</v>
      </c>
      <c r="M107" s="11">
        <f t="array" ref="M107:M115">MMULT(aggregation!$B$13:$AA$21,E268:E293)</f>
        <v>0.96531131522030011</v>
      </c>
      <c r="N107" s="11">
        <f t="array" ref="N107:N115">MMULT(aggregation!$B$13:$AA$21,F268:F293)</f>
        <v>1.9320207014784767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1.317616405575311</v>
      </c>
      <c r="C108" s="11">
        <v>2.2521909236114621</v>
      </c>
      <c r="D108" s="11">
        <f t="shared" si="72"/>
        <v>0.9345745180361511</v>
      </c>
      <c r="E108" s="11">
        <v>0.83572486823281256</v>
      </c>
      <c r="F108" s="11">
        <f t="shared" si="73"/>
        <v>1.7702993862689635</v>
      </c>
      <c r="G108" s="200">
        <f t="shared" si="74"/>
        <v>3.3288489251303011E-2</v>
      </c>
      <c r="I108" s="11" t="str">
        <f>I97</f>
        <v>Professional occupations</v>
      </c>
      <c r="J108" s="11">
        <v>1.7328284043149358</v>
      </c>
      <c r="K108" s="11">
        <v>2.9436298011528756</v>
      </c>
      <c r="L108" s="11">
        <v>1.2108013968379399</v>
      </c>
      <c r="M108" s="11">
        <v>0.842751174853688</v>
      </c>
      <c r="N108" s="11">
        <v>2.0535525716916276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0.72220842609904556</v>
      </c>
      <c r="C109" s="11">
        <v>1.2978257487268101</v>
      </c>
      <c r="D109" s="11">
        <f t="shared" ref="D109" si="80">C109-B109</f>
        <v>0.57561732262776455</v>
      </c>
      <c r="E109" s="11">
        <v>0.51363692429284502</v>
      </c>
      <c r="F109" s="11">
        <f t="shared" ref="F109" si="81">SUM(D109:E109)</f>
        <v>1.0892542469206097</v>
      </c>
      <c r="G109" s="200">
        <f t="shared" si="74"/>
        <v>3.646212972518792E-2</v>
      </c>
      <c r="I109" s="11" t="str">
        <f>I98</f>
        <v>Associate professional occupations</v>
      </c>
      <c r="J109" s="11">
        <v>1.7409011610585332</v>
      </c>
      <c r="K109" s="11">
        <v>2.5882223156403694</v>
      </c>
      <c r="L109" s="11">
        <v>0.84732115458183632</v>
      </c>
      <c r="M109" s="11">
        <v>0.70919785529331725</v>
      </c>
      <c r="N109" s="11">
        <v>1.5565190098751538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1.0676714046383682</v>
      </c>
      <c r="C110" s="11">
        <v>1.6582137810254174</v>
      </c>
      <c r="D110" s="11">
        <f t="shared" si="72"/>
        <v>0.59054237638704921</v>
      </c>
      <c r="E110" s="11">
        <v>0.79332614780218191</v>
      </c>
      <c r="F110" s="11">
        <f t="shared" si="73"/>
        <v>1.3838685241892312</v>
      </c>
      <c r="G110" s="200">
        <f t="shared" si="74"/>
        <v>3.7736787698216645E-2</v>
      </c>
      <c r="I110" s="11" t="str">
        <f>I99</f>
        <v>Administrative and secretarial occupations</v>
      </c>
      <c r="J110" s="11">
        <v>3.1302010911235572</v>
      </c>
      <c r="K110" s="11">
        <v>2.8065507240918395</v>
      </c>
      <c r="L110" s="11">
        <v>-0.32365036703171735</v>
      </c>
      <c r="M110" s="11">
        <v>0.97048698441483161</v>
      </c>
      <c r="N110" s="11">
        <v>0.64683661738311438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6.8725781401306332</v>
      </c>
      <c r="C111" s="11">
        <v>11.364956619698575</v>
      </c>
      <c r="D111" s="11">
        <f>C111-B111</f>
        <v>4.4923784795679413</v>
      </c>
      <c r="E111" s="11">
        <v>6.1063324966967212</v>
      </c>
      <c r="F111" s="11">
        <f>SUM(D111:E111)</f>
        <v>10.598710976264663</v>
      </c>
      <c r="G111" s="200">
        <f t="shared" si="74"/>
        <v>4.329686823568446E-2</v>
      </c>
      <c r="I111" s="11" t="str">
        <f t="shared" ref="I111:I115" si="82">I100</f>
        <v>Skilled trades occupations</v>
      </c>
      <c r="J111" s="11">
        <v>5.5850743881757836</v>
      </c>
      <c r="K111" s="11">
        <v>2.5888984167299132</v>
      </c>
      <c r="L111" s="11">
        <v>-2.99617597144587</v>
      </c>
      <c r="M111" s="11">
        <v>1.3034247316739567</v>
      </c>
      <c r="N111" s="11">
        <v>-1.6927512397719133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1.2755217405559014</v>
      </c>
      <c r="C112" s="11">
        <v>2.098669463601087</v>
      </c>
      <c r="D112" s="11">
        <f t="shared" ref="D112:D113" si="83">C112-B112</f>
        <v>0.82314772304518558</v>
      </c>
      <c r="E112" s="11">
        <v>1.0612173643202034</v>
      </c>
      <c r="F112" s="11">
        <f t="shared" ref="F112:F113" si="84">SUM(D112:E112)</f>
        <v>1.884365087365389</v>
      </c>
      <c r="G112" s="200">
        <f t="shared" si="74"/>
        <v>4.1185610527834315E-2</v>
      </c>
      <c r="I112" s="11" t="str">
        <f t="shared" si="82"/>
        <v>Caring, leisure and other service occupations</v>
      </c>
      <c r="J112" s="11">
        <v>1.605002342369598</v>
      </c>
      <c r="K112" s="11">
        <v>1.5676990290385815</v>
      </c>
      <c r="L112" s="11">
        <v>-3.7303313331016386E-2</v>
      </c>
      <c r="M112" s="11">
        <v>0.45760132826324873</v>
      </c>
      <c r="N112" s="11">
        <v>0.42029801493223234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0.1176405991081864</v>
      </c>
      <c r="C113" s="11">
        <v>0.1731321845770851</v>
      </c>
      <c r="D113" s="11">
        <f t="shared" si="83"/>
        <v>5.5491585468898694E-2</v>
      </c>
      <c r="E113" s="11">
        <v>8.6803392151260261E-2</v>
      </c>
      <c r="F113" s="11">
        <f t="shared" si="84"/>
        <v>0.14229497762015897</v>
      </c>
      <c r="G113" s="200">
        <f t="shared" si="74"/>
        <v>3.7531142991464428E-2</v>
      </c>
      <c r="I113" s="11" t="str">
        <f t="shared" si="82"/>
        <v>Sales and customer service occupations</v>
      </c>
      <c r="J113" s="11">
        <v>5.0110689627656448</v>
      </c>
      <c r="K113" s="11">
        <v>3.5828112125567024</v>
      </c>
      <c r="L113" s="11">
        <v>-1.4282577502089422</v>
      </c>
      <c r="M113" s="11">
        <v>1.1394722592892825</v>
      </c>
      <c r="N113" s="11">
        <v>-0.28878549091965988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6.7646258552865897</v>
      </c>
      <c r="C114" s="11">
        <v>10.284366637878167</v>
      </c>
      <c r="D114" s="11">
        <f t="shared" si="72"/>
        <v>3.519740782591577</v>
      </c>
      <c r="E114" s="11">
        <v>4.5580683585210311</v>
      </c>
      <c r="F114" s="11">
        <f t="shared" si="73"/>
        <v>8.0778091411126081</v>
      </c>
      <c r="G114" s="200">
        <f t="shared" si="74"/>
        <v>3.4936569850494648E-2</v>
      </c>
      <c r="I114" s="11" t="str">
        <f t="shared" si="82"/>
        <v>Process, plant and machine operatives</v>
      </c>
      <c r="J114" s="11">
        <v>5.8124409924587486</v>
      </c>
      <c r="K114" s="11">
        <v>2.5790820319093672</v>
      </c>
      <c r="L114" s="11">
        <v>-3.2333589605493804</v>
      </c>
      <c r="M114" s="11">
        <v>1.3648597899889758</v>
      </c>
      <c r="N114" s="11">
        <v>-1.8684991705604048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2.2106449125225667</v>
      </c>
      <c r="C115" s="11">
        <v>4.4225284299747454</v>
      </c>
      <c r="D115" s="11">
        <f t="shared" si="72"/>
        <v>2.2118835174521787</v>
      </c>
      <c r="E115" s="11">
        <v>1.738905938228924</v>
      </c>
      <c r="F115" s="11">
        <f t="shared" si="73"/>
        <v>3.950789455681103</v>
      </c>
      <c r="G115" s="200">
        <f t="shared" si="74"/>
        <v>3.9445957831535816E-2</v>
      </c>
      <c r="I115" s="11" t="str">
        <f t="shared" si="82"/>
        <v>Elementary occupations</v>
      </c>
      <c r="J115" s="11">
        <v>8.288854915468967</v>
      </c>
      <c r="K115" s="11">
        <v>5.0487286116652674</v>
      </c>
      <c r="L115" s="11">
        <v>-3.2401263038036996</v>
      </c>
      <c r="M115" s="11">
        <v>1.674483416800802</v>
      </c>
      <c r="N115" s="11">
        <v>-1.5656428870028973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0.65083576079007965</v>
      </c>
      <c r="C116" s="11">
        <v>1.8283961460736224</v>
      </c>
      <c r="D116" s="11">
        <f t="shared" ref="D116:D117" si="85">C116-B116</f>
        <v>1.1775603852835428</v>
      </c>
      <c r="E116" s="11">
        <v>0.6467563158773455</v>
      </c>
      <c r="F116" s="11">
        <f t="shared" ref="F116:F117" si="86">SUM(D116:E116)</f>
        <v>1.8243167011608883</v>
      </c>
      <c r="G116" s="200">
        <f t="shared" si="74"/>
        <v>4.7074987154643422E-2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1.3815698176669446</v>
      </c>
      <c r="C117" s="11">
        <v>2.6686703068338975</v>
      </c>
      <c r="D117" s="11">
        <f t="shared" si="85"/>
        <v>1.2871004891669529</v>
      </c>
      <c r="E117" s="11">
        <v>1.3128214513055201</v>
      </c>
      <c r="F117" s="11">
        <f t="shared" si="86"/>
        <v>2.5999219404724729</v>
      </c>
      <c r="G117" s="200">
        <f t="shared" si="74"/>
        <v>4.553647496986879E-2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0.49946071957801458</v>
      </c>
      <c r="C118" s="11">
        <v>0.61550305251282267</v>
      </c>
      <c r="D118" s="11">
        <f t="shared" si="72"/>
        <v>0.11604233293480809</v>
      </c>
      <c r="E118" s="11">
        <v>0.30172934977318489</v>
      </c>
      <c r="F118" s="11">
        <f t="shared" si="73"/>
        <v>0.41777168270799298</v>
      </c>
      <c r="G118" s="200">
        <f t="shared" si="74"/>
        <v>3.2006140252627491E-2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4.8116118531034786</v>
      </c>
      <c r="C119" s="11">
        <v>8.4446214687280268</v>
      </c>
      <c r="D119" s="11">
        <f t="shared" ref="D119" si="87">C119-B119</f>
        <v>3.6330096156245482</v>
      </c>
      <c r="E119" s="11">
        <v>4.2079981254059717</v>
      </c>
      <c r="F119" s="11">
        <f t="shared" ref="F119" si="88">SUM(D119:E119)</f>
        <v>7.8410077410305199</v>
      </c>
      <c r="G119" s="200">
        <f t="shared" si="74"/>
        <v>4.2781084806393421E-2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136.2953777772066</v>
      </c>
      <c r="C120" s="11">
        <f t="shared" ref="C120:F120" si="89">SUM(C94:C119)</f>
        <v>187.01561845935487</v>
      </c>
      <c r="D120" s="11">
        <f t="shared" si="89"/>
        <v>50.720240682148244</v>
      </c>
      <c r="E120" s="11">
        <f t="shared" si="89"/>
        <v>87.456242192255559</v>
      </c>
      <c r="F120" s="11">
        <f t="shared" si="89"/>
        <v>138.1764828744038</v>
      </c>
      <c r="G120" s="200">
        <f t="shared" si="74"/>
        <v>3.3599611402402196E-2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2.6701864108775513</v>
      </c>
      <c r="C123" s="11">
        <v>2.8842483276642796</v>
      </c>
      <c r="D123" s="11">
        <f>C123-B123</f>
        <v>0.21406191678672837</v>
      </c>
      <c r="E123" s="11">
        <v>1.3917349230986884</v>
      </c>
      <c r="F123" s="11">
        <f>SUM(D123:E123)</f>
        <v>1.6057968398854168</v>
      </c>
      <c r="G123" s="200">
        <f>IF(B123&gt;0,(1+(E123/B123))^(1/($C$6-$B$6))-1,0)</f>
        <v>2.8361940560624799E-2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1.4047861151968146</v>
      </c>
      <c r="C124" s="11">
        <v>2.2879872980772098</v>
      </c>
      <c r="D124" s="11">
        <f t="shared" ref="D124:D139" si="92">C124-B124</f>
        <v>0.88320118288039517</v>
      </c>
      <c r="E124" s="11">
        <v>1.1887682906948276</v>
      </c>
      <c r="F124" s="11">
        <f t="shared" ref="F124:F131" si="93">SUM(D124:E124)</f>
        <v>2.0719694735752228</v>
      </c>
      <c r="G124" s="200">
        <f t="shared" ref="G124:G147" si="94">IF(B124&gt;0,(1+(E124/B124))^(1/($C$6-$B$6))-1,0)</f>
        <v>4.1723217823343761E-2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1.4328034029561139</v>
      </c>
      <c r="C125" s="11">
        <v>1.6978472822363946</v>
      </c>
      <c r="D125" s="11">
        <f t="shared" si="92"/>
        <v>0.26504387928028073</v>
      </c>
      <c r="E125" s="11">
        <v>0.57638010211093338</v>
      </c>
      <c r="F125" s="11">
        <f t="shared" si="93"/>
        <v>0.8414239813912141</v>
      </c>
      <c r="G125" s="200">
        <f t="shared" si="94"/>
        <v>2.2795636733193181E-2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4.3174636408624174</v>
      </c>
      <c r="C126" s="11">
        <v>0.85938649815645096</v>
      </c>
      <c r="D126" s="11">
        <f t="shared" si="92"/>
        <v>-3.4580771427059664</v>
      </c>
      <c r="E126" s="11">
        <v>0.81207973203739892</v>
      </c>
      <c r="F126" s="11">
        <f t="shared" si="93"/>
        <v>-2.6459974106685675</v>
      </c>
      <c r="G126" s="200">
        <f t="shared" si="94"/>
        <v>1.1556164762458021E-2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0.89410690668869874</v>
      </c>
      <c r="C127" s="11">
        <v>0.73496557860578959</v>
      </c>
      <c r="D127" s="11">
        <f t="shared" si="92"/>
        <v>-0.15914132808290915</v>
      </c>
      <c r="E127" s="11">
        <v>0.22312380094101503</v>
      </c>
      <c r="F127" s="11">
        <f t="shared" si="93"/>
        <v>6.3982472858105877E-2</v>
      </c>
      <c r="G127" s="200">
        <f>IF(B127&gt;0,(1+(E127/B127))^(1/($C$6-$B$6))-1,0)</f>
        <v>1.4963039926972677E-2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1.3514082023360454</v>
      </c>
      <c r="C128" s="11">
        <v>1.5330526914283427</v>
      </c>
      <c r="D128" s="11">
        <f t="shared" si="92"/>
        <v>0.18164448909229725</v>
      </c>
      <c r="E128" s="11">
        <v>0.49759019275877808</v>
      </c>
      <c r="F128" s="11">
        <f t="shared" si="93"/>
        <v>0.67923468185107527</v>
      </c>
      <c r="G128" s="200">
        <f t="shared" si="94"/>
        <v>2.1119725058392103E-2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0.6635548161474607</v>
      </c>
      <c r="C129" s="11">
        <v>0.88087217374514282</v>
      </c>
      <c r="D129" s="11">
        <f t="shared" si="92"/>
        <v>0.21731735759768211</v>
      </c>
      <c r="E129" s="11">
        <v>0.33590826920412964</v>
      </c>
      <c r="F129" s="11">
        <f t="shared" si="93"/>
        <v>0.55322562680181175</v>
      </c>
      <c r="G129" s="200">
        <f t="shared" si="94"/>
        <v>2.7683373209153928E-2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2.4673152308344859</v>
      </c>
      <c r="C130" s="11">
        <v>1.1117026764703026</v>
      </c>
      <c r="D130" s="11">
        <f t="shared" si="92"/>
        <v>-1.3556125543641833</v>
      </c>
      <c r="E130" s="11">
        <v>0.73194714739817357</v>
      </c>
      <c r="F130" s="11">
        <f t="shared" si="93"/>
        <v>-0.62366540696600969</v>
      </c>
      <c r="G130" s="200">
        <f t="shared" si="94"/>
        <v>1.7470160080237829E-2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0.5340972980102171</v>
      </c>
      <c r="C131" s="11">
        <v>0.98513518156990942</v>
      </c>
      <c r="D131" s="11">
        <f t="shared" si="92"/>
        <v>0.45103788355969232</v>
      </c>
      <c r="E131" s="11">
        <v>0.27154844142692663</v>
      </c>
      <c r="F131" s="11">
        <f t="shared" si="93"/>
        <v>0.7225863249866189</v>
      </c>
      <c r="G131" s="200">
        <f t="shared" si="94"/>
        <v>2.7783360370409627E-2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0.42463602265960149</v>
      </c>
      <c r="C132" s="11">
        <v>0.54622509007502584</v>
      </c>
      <c r="D132" s="11">
        <f t="shared" si="92"/>
        <v>0.12158906741542436</v>
      </c>
      <c r="E132" s="11">
        <v>0.21308638613983283</v>
      </c>
      <c r="F132" s="11">
        <f t="shared" ref="F132:F133" si="95">SUM(D132:E132)</f>
        <v>0.33467545355525719</v>
      </c>
      <c r="G132" s="200">
        <f t="shared" si="94"/>
        <v>2.7482237911420793E-2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2.9234835750751138</v>
      </c>
      <c r="C133" s="11">
        <v>3.451283122071811</v>
      </c>
      <c r="D133" s="11">
        <f t="shared" si="92"/>
        <v>0.52779954699669718</v>
      </c>
      <c r="E133" s="11">
        <v>1.4901913206130744</v>
      </c>
      <c r="F133" s="11">
        <f t="shared" si="95"/>
        <v>2.0179908676097718</v>
      </c>
      <c r="G133" s="200">
        <f t="shared" si="94"/>
        <v>2.7842675697736796E-2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4.8100927768847521</v>
      </c>
      <c r="C134" s="11">
        <v>5.871085382071028</v>
      </c>
      <c r="D134" s="11">
        <f t="shared" si="92"/>
        <v>1.0609926051862759</v>
      </c>
      <c r="E134" s="11">
        <v>3.0848613817027624</v>
      </c>
      <c r="F134" s="11">
        <f t="shared" ref="F134:F137" si="96">SUM(D134:E134)</f>
        <v>4.1458539868890387</v>
      </c>
      <c r="G134" s="200">
        <f t="shared" si="94"/>
        <v>3.3585506159459211E-2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0.96027018689222077</v>
      </c>
      <c r="C135" s="11">
        <v>1.2306675976695682</v>
      </c>
      <c r="D135" s="11">
        <f t="shared" si="92"/>
        <v>0.27039741077734747</v>
      </c>
      <c r="E135" s="11">
        <v>0.72534456616574294</v>
      </c>
      <c r="F135" s="11">
        <f t="shared" si="96"/>
        <v>0.99574197694309041</v>
      </c>
      <c r="G135" s="200">
        <f t="shared" si="94"/>
        <v>3.8223827596804538E-2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0.47858901250864944</v>
      </c>
      <c r="C136" s="11">
        <v>0.74804647723058026</v>
      </c>
      <c r="D136" s="11">
        <f t="shared" si="92"/>
        <v>0.26945746472193083</v>
      </c>
      <c r="E136" s="11">
        <v>0.42044508186322282</v>
      </c>
      <c r="F136" s="11">
        <f t="shared" si="96"/>
        <v>0.6899025465851536</v>
      </c>
      <c r="G136" s="200">
        <f t="shared" si="94"/>
        <v>4.2927764363463572E-2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0.49912192157489826</v>
      </c>
      <c r="C137" s="11">
        <v>0.71541005708397154</v>
      </c>
      <c r="D137" s="11">
        <f t="shared" si="92"/>
        <v>0.21628813550907328</v>
      </c>
      <c r="E137" s="11">
        <v>0.25603244557806165</v>
      </c>
      <c r="F137" s="11">
        <f t="shared" si="96"/>
        <v>0.47232058108713493</v>
      </c>
      <c r="G137" s="200">
        <f t="shared" si="94"/>
        <v>2.7989328383267287E-2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0.47273082280149648</v>
      </c>
      <c r="C138" s="11">
        <v>0.87423180654393307</v>
      </c>
      <c r="D138" s="11">
        <f t="shared" si="92"/>
        <v>0.40150098374243659</v>
      </c>
      <c r="E138" s="11">
        <v>0.3493946188448912</v>
      </c>
      <c r="F138" s="11">
        <f t="shared" ref="F138" si="97">SUM(D138:E138)</f>
        <v>0.75089560258732779</v>
      </c>
      <c r="G138" s="200">
        <f t="shared" si="94"/>
        <v>3.7580046244997778E-2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0.40759886216564545</v>
      </c>
      <c r="C139" s="11">
        <v>0.57493180847577874</v>
      </c>
      <c r="D139" s="11">
        <f t="shared" si="92"/>
        <v>0.16733294631013329</v>
      </c>
      <c r="E139" s="11">
        <v>0.27548962420926693</v>
      </c>
      <c r="F139" s="11">
        <f t="shared" ref="F139" si="98">SUM(D139:E139)</f>
        <v>0.44282257051940022</v>
      </c>
      <c r="G139" s="200">
        <f t="shared" si="94"/>
        <v>3.5022045463941831E-2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5.6366001208562357</v>
      </c>
      <c r="C140" s="11">
        <v>6.8884164232608631</v>
      </c>
      <c r="D140" s="11">
        <f>C140-B140</f>
        <v>1.2518163024046274</v>
      </c>
      <c r="E140" s="11">
        <v>3.7855510746138572</v>
      </c>
      <c r="F140" s="11">
        <f>SUM(D140:E140)</f>
        <v>5.0373673770184846</v>
      </c>
      <c r="G140" s="200">
        <f t="shared" si="94"/>
        <v>3.4845517643348867E-2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0.80728969957758012</v>
      </c>
      <c r="C141" s="11">
        <v>1.2858327181406859</v>
      </c>
      <c r="D141" s="11">
        <f t="shared" ref="D141:D147" si="99">C141-B141</f>
        <v>0.47854301856310577</v>
      </c>
      <c r="E141" s="11">
        <v>0.66286440952306014</v>
      </c>
      <c r="F141" s="11">
        <f t="shared" ref="F141:F142" si="100">SUM(D141:E141)</f>
        <v>1.1414074280861659</v>
      </c>
      <c r="G141" s="200">
        <f t="shared" si="94"/>
        <v>4.0771912652165287E-2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3.7359341786344639E-2</v>
      </c>
      <c r="C142" s="11">
        <v>4.6343448180925201E-2</v>
      </c>
      <c r="D142" s="11">
        <f t="shared" si="99"/>
        <v>8.9841063945805613E-3</v>
      </c>
      <c r="E142" s="11">
        <v>2.1805268853947901E-2</v>
      </c>
      <c r="F142" s="11">
        <f t="shared" si="100"/>
        <v>3.0789375248528462E-2</v>
      </c>
      <c r="G142" s="200">
        <f t="shared" si="94"/>
        <v>3.1123899230225405E-2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2.3085829839631375</v>
      </c>
      <c r="C143" s="11">
        <v>3.1590484980069977</v>
      </c>
      <c r="D143" s="11">
        <f t="shared" si="99"/>
        <v>0.85046551404386017</v>
      </c>
      <c r="E143" s="11">
        <v>1.4987877916140409</v>
      </c>
      <c r="F143" s="11">
        <f t="shared" ref="F143:F144" si="101">SUM(D143:E143)</f>
        <v>2.3492533056579008</v>
      </c>
      <c r="G143" s="200">
        <f t="shared" si="94"/>
        <v>3.3916133250186054E-2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0.69226776522485389</v>
      </c>
      <c r="C144" s="11">
        <v>1.3245730864896801</v>
      </c>
      <c r="D144" s="11">
        <f t="shared" si="99"/>
        <v>0.63230532126482619</v>
      </c>
      <c r="E144" s="11">
        <v>0.56504811261106724</v>
      </c>
      <c r="F144" s="11">
        <f t="shared" si="101"/>
        <v>1.1973534338758935</v>
      </c>
      <c r="G144" s="200">
        <f t="shared" si="94"/>
        <v>4.0586097620390671E-2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0.33715064526178123</v>
      </c>
      <c r="C145" s="11">
        <v>0.82900132189549181</v>
      </c>
      <c r="D145" s="11">
        <f t="shared" si="99"/>
        <v>0.49185067663371057</v>
      </c>
      <c r="E145" s="11">
        <v>0.28027567992324381</v>
      </c>
      <c r="F145" s="11">
        <f t="shared" ref="F145:F146" si="102">SUM(D145:E145)</f>
        <v>0.77212635655695439</v>
      </c>
      <c r="G145" s="200">
        <f t="shared" si="94"/>
        <v>4.1159844384863531E-2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0.69441263956388588</v>
      </c>
      <c r="C146" s="11">
        <v>1.2845960378727399</v>
      </c>
      <c r="D146" s="11">
        <f t="shared" si="99"/>
        <v>0.59018339830885402</v>
      </c>
      <c r="E146" s="11">
        <v>0.62575750365090754</v>
      </c>
      <c r="F146" s="11">
        <f t="shared" si="102"/>
        <v>1.2159409019597616</v>
      </c>
      <c r="G146" s="200">
        <f t="shared" si="94"/>
        <v>4.3760408367776282E-2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0.31717344998746871</v>
      </c>
      <c r="C147" s="11">
        <v>0.44524762806781409</v>
      </c>
      <c r="D147" s="11">
        <f t="shared" si="99"/>
        <v>0.12807417808034538</v>
      </c>
      <c r="E147" s="11">
        <v>0.2064440495107048</v>
      </c>
      <c r="F147" s="11">
        <f t="shared" ref="F147" si="103">SUM(D147:E147)</f>
        <v>0.33451822759105021</v>
      </c>
      <c r="G147" s="200">
        <f t="shared" si="94"/>
        <v>3.3985595005309843E-2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2.2426648538809744</v>
      </c>
      <c r="C148" s="11">
        <v>3.9605192715188346</v>
      </c>
      <c r="D148" s="11">
        <f t="shared" ref="D148" si="104">C148-B148</f>
        <v>1.7178544176378603</v>
      </c>
      <c r="E148" s="11">
        <v>1.872245189359445</v>
      </c>
      <c r="F148" s="11">
        <f t="shared" ref="F148" si="105">SUM(D148:E148)</f>
        <v>3.5900996069973052</v>
      </c>
      <c r="G148" s="200">
        <f t="shared" ref="G148:G149" si="106">IF(B148&gt;0,(1+(E148/B148))^(1/($C$6-$B$6))-1,0)</f>
        <v>4.1293277333663836E-2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39.785746704574436</v>
      </c>
      <c r="C149" s="11">
        <f t="shared" ref="C149:F149" si="107">SUM(C123:C148)</f>
        <v>46.210657482609548</v>
      </c>
      <c r="D149" s="11">
        <f t="shared" si="107"/>
        <v>6.4249107780351062</v>
      </c>
      <c r="E149" s="11">
        <f t="shared" si="107"/>
        <v>22.362705404448</v>
      </c>
      <c r="F149" s="11">
        <f t="shared" si="107"/>
        <v>28.787616182483106</v>
      </c>
      <c r="G149" s="200">
        <f t="shared" si="106"/>
        <v>3.0180963077829359E-2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3.8004780295640073</v>
      </c>
      <c r="C152" s="11">
        <v>4.1987208398624931</v>
      </c>
      <c r="D152" s="11">
        <f>C152-B152</f>
        <v>0.39824281029848585</v>
      </c>
      <c r="E152" s="11">
        <v>1.9443247506151988</v>
      </c>
      <c r="F152" s="11">
        <f>SUM(D152:E152)</f>
        <v>2.3425675609136847</v>
      </c>
      <c r="G152" s="200">
        <f>IF(B152&gt;0,(1+(E152/B152))^(1/($C$6-$B$6))-1,0)</f>
        <v>2.7927440851335472E-2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1.5411562109351347</v>
      </c>
      <c r="C153" s="11">
        <v>2.5300395817808385</v>
      </c>
      <c r="D153" s="11">
        <f t="shared" ref="D153:D168" si="110">C153-B153</f>
        <v>0.98888337084570388</v>
      </c>
      <c r="E153" s="11">
        <v>1.2542106472837615</v>
      </c>
      <c r="F153" s="11">
        <f t="shared" ref="F153:F160" si="111">SUM(D153:E153)</f>
        <v>2.2430940181294652</v>
      </c>
      <c r="G153" s="200">
        <f t="shared" ref="G153:G155" si="112">IF(B153&gt;0,(1+(E153/B153))^(1/($C$6-$B$6))-1,0)</f>
        <v>4.0493752117954029E-2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4.0498234087404796</v>
      </c>
      <c r="C154" s="11">
        <v>4.1983214581335675</v>
      </c>
      <c r="D154" s="11">
        <f t="shared" si="110"/>
        <v>0.14849804939308786</v>
      </c>
      <c r="E154" s="11">
        <v>1.3436904588421004</v>
      </c>
      <c r="F154" s="11">
        <f t="shared" si="111"/>
        <v>1.4921885082351882</v>
      </c>
      <c r="G154" s="200">
        <f t="shared" si="112"/>
        <v>1.928519040736365E-2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0.84786688675370159</v>
      </c>
      <c r="C155" s="11">
        <v>1.1648024995275945</v>
      </c>
      <c r="D155" s="11">
        <f t="shared" si="110"/>
        <v>0.31693561277389293</v>
      </c>
      <c r="E155" s="11">
        <v>0.49186528804801971</v>
      </c>
      <c r="F155" s="11">
        <f t="shared" si="111"/>
        <v>0.80880090082191258</v>
      </c>
      <c r="G155" s="200">
        <f t="shared" si="112"/>
        <v>3.0969983050166405E-2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0.4036565426919082</v>
      </c>
      <c r="C156" s="11">
        <v>0.34774141028270272</v>
      </c>
      <c r="D156" s="11">
        <f t="shared" si="110"/>
        <v>-5.5915132409205481E-2</v>
      </c>
      <c r="E156" s="11">
        <v>0.17410364497839914</v>
      </c>
      <c r="F156" s="11">
        <f t="shared" si="111"/>
        <v>0.11818851256919366</v>
      </c>
      <c r="G156" s="200">
        <f>IF(B156&gt;0,(1+(E156/B156))^(1/($C$6-$B$6))-1,0)</f>
        <v>2.419434691806055E-2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2.4179671654669659</v>
      </c>
      <c r="C157" s="11">
        <v>3.3437272048065769</v>
      </c>
      <c r="D157" s="11">
        <f t="shared" si="110"/>
        <v>0.92576003933961104</v>
      </c>
      <c r="E157" s="11">
        <v>1.3825977507533673</v>
      </c>
      <c r="F157" s="11">
        <f t="shared" si="111"/>
        <v>2.3083577900929786</v>
      </c>
      <c r="G157" s="200">
        <f t="shared" ref="G157:G178" si="113">IF(B157&gt;0,(1+(E157/B157))^(1/($C$6-$B$6))-1,0)</f>
        <v>3.0607227367388301E-2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1.7274778997636795</v>
      </c>
      <c r="C158" s="11">
        <v>1.4894022766806965</v>
      </c>
      <c r="D158" s="11">
        <f t="shared" si="110"/>
        <v>-0.23807562308298302</v>
      </c>
      <c r="E158" s="11">
        <v>0.54945912120262186</v>
      </c>
      <c r="F158" s="11">
        <f t="shared" si="111"/>
        <v>0.31138349811963884</v>
      </c>
      <c r="G158" s="200">
        <f t="shared" si="113"/>
        <v>1.8581774863208889E-2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0.72492731329587612</v>
      </c>
      <c r="C159" s="11">
        <v>0.89911641250605245</v>
      </c>
      <c r="D159" s="11">
        <f t="shared" si="110"/>
        <v>0.17418909921017633</v>
      </c>
      <c r="E159" s="11">
        <v>0.44536961454786689</v>
      </c>
      <c r="F159" s="11">
        <f t="shared" si="111"/>
        <v>0.61955871375804317</v>
      </c>
      <c r="G159" s="200">
        <f t="shared" si="113"/>
        <v>3.2444638832485051E-2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0.41156062248929809</v>
      </c>
      <c r="C160" s="11">
        <v>0.52273355304948421</v>
      </c>
      <c r="D160" s="11">
        <f t="shared" si="110"/>
        <v>0.11117293056018612</v>
      </c>
      <c r="E160" s="11">
        <v>0.16860309961035164</v>
      </c>
      <c r="F160" s="11">
        <f t="shared" si="111"/>
        <v>0.27977603017053776</v>
      </c>
      <c r="G160" s="200">
        <f t="shared" si="113"/>
        <v>2.3154260157909334E-2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0.53217306655304242</v>
      </c>
      <c r="C161" s="11">
        <v>0.52801913709945925</v>
      </c>
      <c r="D161" s="11">
        <f t="shared" si="110"/>
        <v>-4.1539294535831717E-3</v>
      </c>
      <c r="E161" s="11">
        <v>0.2293448189116179</v>
      </c>
      <c r="F161" s="11">
        <f t="shared" ref="F161:F162" si="114">SUM(D161:E161)</f>
        <v>0.22519088945803473</v>
      </c>
      <c r="G161" s="200">
        <f t="shared" si="113"/>
        <v>2.4177304594400484E-2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2.5465340538390469</v>
      </c>
      <c r="C162" s="11">
        <v>2.9019385160232609</v>
      </c>
      <c r="D162" s="11">
        <f t="shared" si="110"/>
        <v>0.35540446218421406</v>
      </c>
      <c r="E162" s="11">
        <v>1.2393588941158273</v>
      </c>
      <c r="F162" s="11">
        <f t="shared" si="114"/>
        <v>1.5947633563000414</v>
      </c>
      <c r="G162" s="200">
        <f t="shared" si="113"/>
        <v>2.6789115042987532E-2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4.709215744454621</v>
      </c>
      <c r="C163" s="11">
        <v>5.5924964317062731</v>
      </c>
      <c r="D163" s="11">
        <f t="shared" si="110"/>
        <v>0.8832806872516521</v>
      </c>
      <c r="E163" s="11">
        <v>2.6826379911388178</v>
      </c>
      <c r="F163" s="11">
        <f t="shared" ref="F163:F166" si="115">SUM(D163:E163)</f>
        <v>3.5659186783904699</v>
      </c>
      <c r="G163" s="200">
        <f t="shared" si="113"/>
        <v>3.0513420049158801E-2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0.71152340758455368</v>
      </c>
      <c r="C164" s="11">
        <v>0.75960008311886695</v>
      </c>
      <c r="D164" s="11">
        <f t="shared" si="110"/>
        <v>4.8076675534313273E-2</v>
      </c>
      <c r="E164" s="11">
        <v>0.47287044892190888</v>
      </c>
      <c r="F164" s="11">
        <f t="shared" si="115"/>
        <v>0.52094712445622215</v>
      </c>
      <c r="G164" s="200">
        <f t="shared" si="113"/>
        <v>3.4555507258323015E-2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0.75236418037328412</v>
      </c>
      <c r="C165" s="11">
        <v>1.1752279403262498</v>
      </c>
      <c r="D165" s="11">
        <f t="shared" si="110"/>
        <v>0.42286375995296566</v>
      </c>
      <c r="E165" s="11">
        <v>0.59746999319371574</v>
      </c>
      <c r="F165" s="11">
        <f t="shared" si="115"/>
        <v>1.0203337531466814</v>
      </c>
      <c r="G165" s="200">
        <f t="shared" si="113"/>
        <v>3.9736971719209313E-2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2.1744670136557147</v>
      </c>
      <c r="C166" s="11">
        <v>3.0261202463680505</v>
      </c>
      <c r="D166" s="11">
        <f t="shared" si="110"/>
        <v>0.85165323271233584</v>
      </c>
      <c r="E166" s="11">
        <v>1.0753105252537678</v>
      </c>
      <c r="F166" s="11">
        <f t="shared" si="115"/>
        <v>1.9269637579661036</v>
      </c>
      <c r="G166" s="200">
        <f t="shared" si="113"/>
        <v>2.7148857109243307E-2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0.7395072410676351</v>
      </c>
      <c r="C167" s="11">
        <v>1.2154232743092628</v>
      </c>
      <c r="D167" s="11">
        <f t="shared" si="110"/>
        <v>0.47591603324162768</v>
      </c>
      <c r="E167" s="11">
        <v>0.50737890988811929</v>
      </c>
      <c r="F167" s="11">
        <f t="shared" ref="F167" si="116">SUM(D167:E167)</f>
        <v>0.98329494312974697</v>
      </c>
      <c r="G167" s="200">
        <f t="shared" si="113"/>
        <v>3.5441636820317646E-2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0.46691808338080365</v>
      </c>
      <c r="C168" s="11">
        <v>0.70972727789517887</v>
      </c>
      <c r="D168" s="11">
        <f t="shared" si="110"/>
        <v>0.24280919451437522</v>
      </c>
      <c r="E168" s="11">
        <v>0.31865347292584811</v>
      </c>
      <c r="F168" s="11">
        <f t="shared" ref="F168" si="117">SUM(D168:E168)</f>
        <v>0.56146266744022333</v>
      </c>
      <c r="G168" s="200">
        <f t="shared" si="113"/>
        <v>3.5292347176405281E-2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3.3962150071845811</v>
      </c>
      <c r="C169" s="11">
        <v>4.7332385229229743</v>
      </c>
      <c r="D169" s="11">
        <f>C169-B169</f>
        <v>1.3370235157383932</v>
      </c>
      <c r="E169" s="11">
        <v>2.5095213276108419</v>
      </c>
      <c r="F169" s="11">
        <f>SUM(D169:E169)</f>
        <v>3.8465448433492351</v>
      </c>
      <c r="G169" s="200">
        <f t="shared" si="113"/>
        <v>3.7572832533808942E-2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1.1479699730558022</v>
      </c>
      <c r="C170" s="11">
        <v>1.9691125715357745</v>
      </c>
      <c r="D170" s="11">
        <f t="shared" ref="D170:D176" si="118">C170-B170</f>
        <v>0.82114259847997229</v>
      </c>
      <c r="E170" s="11">
        <v>0.96858683360012054</v>
      </c>
      <c r="F170" s="11">
        <f t="shared" ref="F170:F171" si="119">SUM(D170:E170)</f>
        <v>1.7897294320800929</v>
      </c>
      <c r="G170" s="200">
        <f t="shared" si="113"/>
        <v>4.1629553511011164E-2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3.3926261132833202E-2</v>
      </c>
      <c r="C171" s="11">
        <v>3.2540803922110284E-2</v>
      </c>
      <c r="D171" s="11">
        <f t="shared" si="118"/>
        <v>-1.3854572107229179E-3</v>
      </c>
      <c r="E171" s="11">
        <v>1.7361512657107746E-2</v>
      </c>
      <c r="F171" s="11">
        <f t="shared" si="119"/>
        <v>1.5976055446384828E-2</v>
      </c>
      <c r="G171" s="200">
        <f t="shared" si="113"/>
        <v>2.7933902507831565E-2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1.7889785694017282</v>
      </c>
      <c r="C172" s="11">
        <v>2.2909438778490481</v>
      </c>
      <c r="D172" s="11">
        <f t="shared" si="118"/>
        <v>0.5019653084473199</v>
      </c>
      <c r="E172" s="11">
        <v>0.96326054276897966</v>
      </c>
      <c r="F172" s="11">
        <f t="shared" ref="F172:F173" si="120">SUM(D172:E172)</f>
        <v>1.4652258512162994</v>
      </c>
      <c r="G172" s="200">
        <f t="shared" si="113"/>
        <v>2.9134336132515593E-2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0.97784108881661413</v>
      </c>
      <c r="C173" s="11">
        <v>1.7276920158736269</v>
      </c>
      <c r="D173" s="11">
        <f t="shared" si="118"/>
        <v>0.74985092705701273</v>
      </c>
      <c r="E173" s="11">
        <v>0.66566617567451991</v>
      </c>
      <c r="F173" s="11">
        <f t="shared" si="120"/>
        <v>1.4155171027315325</v>
      </c>
      <c r="G173" s="200">
        <f t="shared" si="113"/>
        <v>3.5222151501919319E-2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0.69137701552328656</v>
      </c>
      <c r="C174" s="11">
        <v>1.4261568473396082</v>
      </c>
      <c r="D174" s="11">
        <f t="shared" si="118"/>
        <v>0.73477983181632167</v>
      </c>
      <c r="E174" s="11">
        <v>0.49618630247669954</v>
      </c>
      <c r="F174" s="11">
        <f t="shared" ref="F174:F175" si="121">SUM(D174:E174)</f>
        <v>1.2309661342930212</v>
      </c>
      <c r="G174" s="200">
        <f t="shared" si="113"/>
        <v>3.6723132570570138E-2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1.1468353968107856</v>
      </c>
      <c r="C175" s="11">
        <v>2.0756609757950799</v>
      </c>
      <c r="D175" s="11">
        <f t="shared" si="118"/>
        <v>0.9288255789842943</v>
      </c>
      <c r="E175" s="11">
        <v>1.0373888442722998</v>
      </c>
      <c r="F175" s="11">
        <f t="shared" si="121"/>
        <v>1.9662144232565941</v>
      </c>
      <c r="G175" s="200">
        <f t="shared" si="113"/>
        <v>4.3886005942405104E-2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0.35557674102600884</v>
      </c>
      <c r="C176" s="11">
        <v>0.41684406122184969</v>
      </c>
      <c r="D176" s="11">
        <f t="shared" si="118"/>
        <v>6.1267320195840858E-2</v>
      </c>
      <c r="E176" s="11">
        <v>0.17810777397854935</v>
      </c>
      <c r="F176" s="11">
        <f t="shared" ref="F176" si="122">SUM(D176:E176)</f>
        <v>0.23937509417439021</v>
      </c>
      <c r="G176" s="200">
        <f t="shared" si="113"/>
        <v>2.7440664537981663E-2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2.1047933495495914</v>
      </c>
      <c r="C177" s="11">
        <v>3.5063494192808347</v>
      </c>
      <c r="D177" s="11">
        <f t="shared" ref="D177" si="123">C177-B177</f>
        <v>1.4015560697312432</v>
      </c>
      <c r="E177" s="11">
        <v>1.6907658406716417</v>
      </c>
      <c r="F177" s="11">
        <f t="shared" ref="F177" si="124">SUM(D177:E177)</f>
        <v>3.0923219104028847</v>
      </c>
      <c r="G177" s="200">
        <f t="shared" si="113"/>
        <v>4.0090398011735306E-2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40.201130273110977</v>
      </c>
      <c r="C178" s="11">
        <f t="shared" ref="C178:F178" si="125">SUM(C152:C177)</f>
        <v>52.781697239217507</v>
      </c>
      <c r="D178" s="11">
        <f t="shared" si="125"/>
        <v>12.580566966106531</v>
      </c>
      <c r="E178" s="11">
        <f t="shared" si="125"/>
        <v>23.404094583942072</v>
      </c>
      <c r="F178" s="11">
        <f t="shared" si="125"/>
        <v>35.9846615500486</v>
      </c>
      <c r="G178" s="200">
        <f t="shared" si="113"/>
        <v>3.1059279517460014E-2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8.5566339069504807</v>
      </c>
      <c r="C181" s="11">
        <v>7.2176515676174864</v>
      </c>
      <c r="D181" s="11">
        <f>C181-B181</f>
        <v>-1.3389823393329943</v>
      </c>
      <c r="E181" s="11">
        <v>3.2553578833333408</v>
      </c>
      <c r="F181" s="11">
        <f>SUM(D181:E181)</f>
        <v>1.9163755440003465</v>
      </c>
      <c r="G181" s="200">
        <f>IF(B181&gt;0,(1+(E181/B181))^(1/($C$6-$B$6))-1,0)</f>
        <v>2.1726550375616993E-2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4.10356194375019</v>
      </c>
      <c r="C182" s="11">
        <v>4.692402572731071</v>
      </c>
      <c r="D182" s="11">
        <f t="shared" ref="D182:D197" si="128">C182-B182</f>
        <v>0.58884062898088096</v>
      </c>
      <c r="E182" s="11">
        <v>2.1926322065751438</v>
      </c>
      <c r="F182" s="11">
        <f t="shared" ref="F182:F189" si="129">SUM(D182:E182)</f>
        <v>2.7814728355560248</v>
      </c>
      <c r="G182" s="200">
        <f t="shared" ref="G182:G184" si="130">IF(B182&gt;0,(1+(E182/B182))^(1/($C$6-$B$6))-1,0)</f>
        <v>2.8950481021562169E-2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5.6495516000813675</v>
      </c>
      <c r="C183" s="11">
        <v>4.364394134211425</v>
      </c>
      <c r="D183" s="11">
        <f t="shared" si="128"/>
        <v>-1.2851574658699425</v>
      </c>
      <c r="E183" s="11">
        <v>1.4330243789146406</v>
      </c>
      <c r="F183" s="11">
        <f t="shared" si="129"/>
        <v>0.14786691304469812</v>
      </c>
      <c r="G183" s="200">
        <f t="shared" si="130"/>
        <v>1.5184903405456307E-2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3.5865867260363267</v>
      </c>
      <c r="C184" s="11">
        <v>4.2964955416529067</v>
      </c>
      <c r="D184" s="11">
        <f t="shared" si="128"/>
        <v>0.70990881561658004</v>
      </c>
      <c r="E184" s="11">
        <v>2.1386627698410896</v>
      </c>
      <c r="F184" s="11">
        <f t="shared" si="129"/>
        <v>2.8485715854576696</v>
      </c>
      <c r="G184" s="200">
        <f t="shared" si="130"/>
        <v>3.167016670442746E-2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2.1045206011835766</v>
      </c>
      <c r="C185" s="11">
        <v>2.4351279817023412</v>
      </c>
      <c r="D185" s="11">
        <f t="shared" si="128"/>
        <v>0.33060738051876459</v>
      </c>
      <c r="E185" s="11">
        <v>0.97005470369682978</v>
      </c>
      <c r="F185" s="11">
        <f t="shared" si="129"/>
        <v>1.3006620842155945</v>
      </c>
      <c r="G185" s="200">
        <f>IF(B185&gt;0,(1+(E185/B185))^(1/($C$6-$B$6))-1,0)</f>
        <v>2.5593981347697747E-2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5.6997470010213398</v>
      </c>
      <c r="C186" s="11">
        <v>6.0431592333262127</v>
      </c>
      <c r="D186" s="11">
        <f t="shared" si="128"/>
        <v>0.34341223230487294</v>
      </c>
      <c r="E186" s="11">
        <v>2.4841580479538048</v>
      </c>
      <c r="F186" s="11">
        <f t="shared" si="129"/>
        <v>2.8275702802586777</v>
      </c>
      <c r="G186" s="200">
        <f t="shared" ref="G186:G205" si="131">IF(B186&gt;0,(1+(E186/B186))^(1/($C$6-$B$6))-1,0)</f>
        <v>2.4409664121302077E-2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2.873037010451621</v>
      </c>
      <c r="C187" s="11">
        <v>1.6217143138342749</v>
      </c>
      <c r="D187" s="11">
        <f t="shared" si="128"/>
        <v>-1.2513226966173461</v>
      </c>
      <c r="E187" s="11">
        <v>0.6807397400211378</v>
      </c>
      <c r="F187" s="11">
        <f t="shared" si="129"/>
        <v>-0.57058295659620828</v>
      </c>
      <c r="G187" s="200">
        <f t="shared" si="131"/>
        <v>1.4277040448364531E-2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3.2475888060020099</v>
      </c>
      <c r="C188" s="11">
        <v>3.9932304571898394</v>
      </c>
      <c r="D188" s="11">
        <f t="shared" si="128"/>
        <v>0.74564165118782944</v>
      </c>
      <c r="E188" s="11">
        <v>2.0231322328614767</v>
      </c>
      <c r="F188" s="11">
        <f t="shared" si="129"/>
        <v>2.7687738840493061</v>
      </c>
      <c r="G188" s="200">
        <f t="shared" si="131"/>
        <v>3.2810393415509953E-2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1.4893579726152473</v>
      </c>
      <c r="C189" s="11">
        <v>1.3151750333179471</v>
      </c>
      <c r="D189" s="11">
        <f t="shared" si="128"/>
        <v>-0.17418293929730022</v>
      </c>
      <c r="E189" s="11">
        <v>0.36215437066582395</v>
      </c>
      <c r="F189" s="11">
        <f t="shared" si="129"/>
        <v>0.18797143136852373</v>
      </c>
      <c r="G189" s="200">
        <f t="shared" si="131"/>
        <v>1.4616298631218383E-2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1.3242143676975138</v>
      </c>
      <c r="C190" s="11">
        <v>1.07760392887763</v>
      </c>
      <c r="D190" s="11">
        <f t="shared" si="128"/>
        <v>-0.24661043881988376</v>
      </c>
      <c r="E190" s="11">
        <v>0.43067433443533593</v>
      </c>
      <c r="F190" s="11">
        <f t="shared" ref="F190:F191" si="132">SUM(D190:E190)</f>
        <v>0.18406389561545217</v>
      </c>
      <c r="G190" s="200">
        <f t="shared" si="131"/>
        <v>1.8949714960558639E-2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7.7755209666013991</v>
      </c>
      <c r="C191" s="11">
        <v>6.4335250908431068</v>
      </c>
      <c r="D191" s="11">
        <f t="shared" si="128"/>
        <v>-1.3419958757582924</v>
      </c>
      <c r="E191" s="11">
        <v>2.8655310718664806</v>
      </c>
      <c r="F191" s="11">
        <f t="shared" si="132"/>
        <v>1.5235351961081882</v>
      </c>
      <c r="G191" s="200">
        <f t="shared" si="131"/>
        <v>2.113619727237448E-2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15.84984040838656</v>
      </c>
      <c r="C192" s="11">
        <v>11.795601722946161</v>
      </c>
      <c r="D192" s="11">
        <f t="shared" si="128"/>
        <v>-4.0542386854403993</v>
      </c>
      <c r="E192" s="11">
        <v>6.0911580136638266</v>
      </c>
      <c r="F192" s="11">
        <f t="shared" ref="F192:F195" si="133">SUM(D192:E192)</f>
        <v>2.0369193282234273</v>
      </c>
      <c r="G192" s="200">
        <f t="shared" si="131"/>
        <v>2.1916550472196095E-2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2.9936525083455123</v>
      </c>
      <c r="C193" s="11">
        <v>1.1600851433677479</v>
      </c>
      <c r="D193" s="11">
        <f t="shared" si="128"/>
        <v>-1.8335673649777644</v>
      </c>
      <c r="E193" s="11">
        <v>1.1955767888155839</v>
      </c>
      <c r="F193" s="11">
        <f t="shared" si="133"/>
        <v>-0.63799057616218047</v>
      </c>
      <c r="G193" s="200">
        <f t="shared" si="131"/>
        <v>2.2654301968636492E-2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1.1843027782588453</v>
      </c>
      <c r="C194" s="11">
        <v>1.1153180360047625</v>
      </c>
      <c r="D194" s="11">
        <f t="shared" si="128"/>
        <v>-6.8984742254082798E-2</v>
      </c>
      <c r="E194" s="11">
        <v>0.6046583759304931</v>
      </c>
      <c r="F194" s="11">
        <f t="shared" si="133"/>
        <v>0.5356736336764103</v>
      </c>
      <c r="G194" s="200">
        <f t="shared" si="131"/>
        <v>2.7880303664054473E-2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11.329388149853147</v>
      </c>
      <c r="C195" s="11">
        <v>9.1286142234849645</v>
      </c>
      <c r="D195" s="11">
        <f t="shared" si="128"/>
        <v>-2.200773926368182</v>
      </c>
      <c r="E195" s="11">
        <v>3.53157802799831</v>
      </c>
      <c r="F195" s="11">
        <f t="shared" si="133"/>
        <v>1.330804101630128</v>
      </c>
      <c r="G195" s="200">
        <f t="shared" si="131"/>
        <v>1.8253799556542827E-2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7.7813736031935044</v>
      </c>
      <c r="C196" s="11">
        <v>7.1080044047942934</v>
      </c>
      <c r="D196" s="11">
        <f t="shared" si="128"/>
        <v>-0.67336919839921094</v>
      </c>
      <c r="E196" s="11">
        <v>2.8648736461297619</v>
      </c>
      <c r="F196" s="11">
        <f t="shared" ref="F196" si="134">SUM(D196:E196)</f>
        <v>2.191504447730551</v>
      </c>
      <c r="G196" s="200">
        <f t="shared" si="131"/>
        <v>2.1118204137408503E-2</v>
      </c>
    </row>
    <row r="197" spans="1:14" x14ac:dyDescent="0.2">
      <c r="A197" t="str">
        <f t="shared" si="127"/>
        <v>54 Textiles, printing and other skilled trades</v>
      </c>
      <c r="B197" s="11">
        <v>3.334229528997918</v>
      </c>
      <c r="C197" s="11">
        <v>3.2638653929697798</v>
      </c>
      <c r="D197" s="11">
        <f t="shared" si="128"/>
        <v>-7.036413602813818E-2</v>
      </c>
      <c r="E197" s="11">
        <v>1.4094818372930118</v>
      </c>
      <c r="F197" s="11">
        <f t="shared" ref="F197" si="135">SUM(D197:E197)</f>
        <v>1.3391177012648736</v>
      </c>
      <c r="G197" s="200">
        <f t="shared" si="131"/>
        <v>2.3783637451386008E-2</v>
      </c>
    </row>
    <row r="198" spans="1:14" x14ac:dyDescent="0.2">
      <c r="A198" t="str">
        <f t="shared" si="127"/>
        <v>61 Caring personal service occupations</v>
      </c>
      <c r="B198" s="11">
        <v>23.865709168864544</v>
      </c>
      <c r="C198" s="11">
        <v>31.822136878726305</v>
      </c>
      <c r="D198" s="11">
        <f>C198-B198</f>
        <v>7.9564277098617602</v>
      </c>
      <c r="E198" s="11">
        <v>15.640528766039143</v>
      </c>
      <c r="F198" s="11">
        <f>SUM(D198:E198)</f>
        <v>23.596956475900903</v>
      </c>
      <c r="G198" s="200">
        <f t="shared" si="131"/>
        <v>3.4171952963934826E-2</v>
      </c>
    </row>
    <row r="199" spans="1:14" x14ac:dyDescent="0.2">
      <c r="A199" t="str">
        <f t="shared" si="127"/>
        <v>62 Leisure, travel and related personal service occupations</v>
      </c>
      <c r="B199" s="11">
        <v>3.5101036021029661</v>
      </c>
      <c r="C199" s="11">
        <v>2.8966971508639854</v>
      </c>
      <c r="D199" s="11">
        <f t="shared" ref="D199:D205" si="136">C199-B199</f>
        <v>-0.61340645123898074</v>
      </c>
      <c r="E199" s="11">
        <v>1.4272301404438079</v>
      </c>
      <c r="F199" s="11">
        <f t="shared" ref="F199:F200" si="137">SUM(D199:E199)</f>
        <v>0.81382368920482717</v>
      </c>
      <c r="G199" s="200">
        <f t="shared" si="131"/>
        <v>2.3005974297312548E-2</v>
      </c>
    </row>
    <row r="200" spans="1:14" x14ac:dyDescent="0.2">
      <c r="A200" t="str">
        <f t="shared" si="127"/>
        <v>63 Community and civil enforcement occupations</v>
      </c>
      <c r="B200" s="11">
        <v>0.12388765413808454</v>
      </c>
      <c r="C200" s="11">
        <v>8.0216150553927501E-2</v>
      </c>
      <c r="D200" s="11">
        <f t="shared" si="136"/>
        <v>-4.3671503584157043E-2</v>
      </c>
      <c r="E200" s="11">
        <v>3.0216283843052444E-2</v>
      </c>
      <c r="F200" s="11">
        <f t="shared" si="137"/>
        <v>-1.3455219741104599E-2</v>
      </c>
      <c r="G200" s="200">
        <f t="shared" si="131"/>
        <v>1.465651239561061E-2</v>
      </c>
    </row>
    <row r="201" spans="1:14" x14ac:dyDescent="0.2">
      <c r="A201" t="str">
        <f t="shared" si="127"/>
        <v>71 Sales occupations</v>
      </c>
      <c r="B201" s="11">
        <v>15.039279563498203</v>
      </c>
      <c r="C201" s="11">
        <v>14.503859347891593</v>
      </c>
      <c r="D201" s="11">
        <f t="shared" si="136"/>
        <v>-0.53542021560661013</v>
      </c>
      <c r="E201" s="11">
        <v>6.739141585552372</v>
      </c>
      <c r="F201" s="11">
        <f t="shared" ref="F201:F202" si="138">SUM(D201:E201)</f>
        <v>6.2037213699457618</v>
      </c>
      <c r="G201" s="200">
        <f t="shared" si="131"/>
        <v>2.4990776350054089E-2</v>
      </c>
    </row>
    <row r="202" spans="1:14" x14ac:dyDescent="0.2">
      <c r="A202" t="str">
        <f t="shared" si="127"/>
        <v>72 Customer service occupations</v>
      </c>
      <c r="B202" s="11">
        <v>3.5550513554571945</v>
      </c>
      <c r="C202" s="11">
        <v>4.861646911616031</v>
      </c>
      <c r="D202" s="11">
        <f t="shared" si="136"/>
        <v>1.3065955561588365</v>
      </c>
      <c r="E202" s="11">
        <v>1.8962655935580688</v>
      </c>
      <c r="F202" s="11">
        <f t="shared" si="138"/>
        <v>3.2028611497169051</v>
      </c>
      <c r="G202" s="200">
        <f t="shared" si="131"/>
        <v>2.8909167977523964E-2</v>
      </c>
    </row>
    <row r="203" spans="1:14" x14ac:dyDescent="0.2">
      <c r="A203" t="str">
        <f t="shared" si="127"/>
        <v>81 Process, plant and machine operatives</v>
      </c>
      <c r="B203" s="11">
        <v>4.5589952647286553</v>
      </c>
      <c r="C203" s="11">
        <v>5.9494538625570668</v>
      </c>
      <c r="D203" s="11">
        <f t="shared" si="136"/>
        <v>1.3904585978284114</v>
      </c>
      <c r="E203" s="11">
        <v>2.0570669601961167</v>
      </c>
      <c r="F203" s="11">
        <f t="shared" ref="F203:F204" si="139">SUM(D203:E203)</f>
        <v>3.4475255580245281</v>
      </c>
      <c r="G203" s="200">
        <f t="shared" si="131"/>
        <v>2.513728481026356E-2</v>
      </c>
    </row>
    <row r="204" spans="1:14" x14ac:dyDescent="0.2">
      <c r="A204" t="str">
        <f t="shared" si="127"/>
        <v>82 Transport and mobile machine drivers and operatives</v>
      </c>
      <c r="B204" s="11">
        <v>5.638763085896227</v>
      </c>
      <c r="C204" s="11">
        <v>6.6859729796820977</v>
      </c>
      <c r="D204" s="11">
        <f t="shared" si="136"/>
        <v>1.0472098937858707</v>
      </c>
      <c r="E204" s="11">
        <v>3.1597370256509691</v>
      </c>
      <c r="F204" s="11">
        <f t="shared" si="139"/>
        <v>4.2069469194368398</v>
      </c>
      <c r="G204" s="200">
        <f t="shared" si="131"/>
        <v>3.0105374459718615E-2</v>
      </c>
    </row>
    <row r="205" spans="1:14" x14ac:dyDescent="0.2">
      <c r="A205" t="str">
        <f t="shared" si="127"/>
        <v>91 Elementary trades and related occupations</v>
      </c>
      <c r="B205" s="11">
        <v>1.4709302054085838</v>
      </c>
      <c r="C205" s="11">
        <v>1.326004948354258</v>
      </c>
      <c r="D205" s="11">
        <f t="shared" si="136"/>
        <v>-0.1449252570543258</v>
      </c>
      <c r="E205" s="11">
        <v>0.47502087945562815</v>
      </c>
      <c r="F205" s="11">
        <f t="shared" ref="F205" si="140">SUM(D205:E205)</f>
        <v>0.33009562240130236</v>
      </c>
      <c r="G205" s="200">
        <f t="shared" si="131"/>
        <v>1.8832187246098142E-2</v>
      </c>
    </row>
    <row r="206" spans="1:14" x14ac:dyDescent="0.2">
      <c r="A206" t="str">
        <f t="shared" si="127"/>
        <v>92 Elementary administration and service occupations</v>
      </c>
      <c r="B206" s="11">
        <v>11.291751812519395</v>
      </c>
      <c r="C206" s="11">
        <v>11.158735010679814</v>
      </c>
      <c r="D206" s="11">
        <f t="shared" ref="D206" si="141">C206-B206</f>
        <v>-0.13301680183958098</v>
      </c>
      <c r="E206" s="11">
        <v>5.4552610157542363</v>
      </c>
      <c r="F206" s="11">
        <f t="shared" ref="F206" si="142">SUM(D206:E206)</f>
        <v>5.3222442139146553</v>
      </c>
      <c r="G206" s="200">
        <f t="shared" ref="G206:G207" si="143">IF(B206&gt;0,(1+(E206/B206))^(1/($C$6-$B$6))-1,0)</f>
        <v>2.6624762267048796E-2</v>
      </c>
    </row>
    <row r="207" spans="1:14" x14ac:dyDescent="0.2">
      <c r="A207" t="str">
        <f t="shared" si="127"/>
        <v>All occupations</v>
      </c>
      <c r="B207" s="11">
        <f>SUM(B181:B206)</f>
        <v>157.93757959204041</v>
      </c>
      <c r="C207" s="11">
        <f t="shared" ref="C207:F207" si="144">SUM(C181:C206)</f>
        <v>156.34669201979702</v>
      </c>
      <c r="D207" s="11">
        <f t="shared" si="144"/>
        <v>-1.5908875722433848</v>
      </c>
      <c r="E207" s="11">
        <f t="shared" si="144"/>
        <v>71.413916680489493</v>
      </c>
      <c r="F207" s="11">
        <f t="shared" si="144"/>
        <v>69.823029108246104</v>
      </c>
      <c r="G207" s="200">
        <f t="shared" si="143"/>
        <v>2.5182238446341376E-2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6.5526590934681419</v>
      </c>
      <c r="C210" s="11">
        <v>4.5346187679540426</v>
      </c>
      <c r="D210" s="11">
        <f>C210-B210</f>
        <v>-2.0180403255140993</v>
      </c>
      <c r="E210" s="11">
        <v>2.3804005572139721</v>
      </c>
      <c r="F210" s="11">
        <f>SUM(D210:E210)</f>
        <v>0.36236023169987286</v>
      </c>
      <c r="G210" s="200">
        <f>IF(B210&gt;0,(1+(E210/B210))^(1/($C$6-$B$6))-1,0)</f>
        <v>2.0874080265849582E-2</v>
      </c>
    </row>
    <row r="211" spans="1:7" x14ac:dyDescent="0.2">
      <c r="A211" t="str">
        <f t="shared" si="146"/>
        <v>12 Other managers and proprietors</v>
      </c>
      <c r="B211" s="11">
        <v>4.0265720797236702</v>
      </c>
      <c r="C211" s="11">
        <v>4.5529464646609155</v>
      </c>
      <c r="D211" s="11">
        <f t="shared" ref="D211:D226" si="147">C211-B211</f>
        <v>0.52637438493724531</v>
      </c>
      <c r="E211" s="11">
        <v>2.4339818543309288</v>
      </c>
      <c r="F211" s="11">
        <f t="shared" ref="F211:F218" si="148">SUM(D211:E211)</f>
        <v>2.9603562392681741</v>
      </c>
      <c r="G211" s="200">
        <f t="shared" ref="G211:G213" si="149">IF(B211&gt;0,(1+(E211/B211))^(1/($C$6-$B$6))-1,0)</f>
        <v>3.2021991679982431E-2</v>
      </c>
    </row>
    <row r="212" spans="1:7" x14ac:dyDescent="0.2">
      <c r="A212" t="str">
        <f t="shared" si="146"/>
        <v>21 Science, research, engineering and technology professionals</v>
      </c>
      <c r="B212" s="11">
        <v>3.8995540067272949</v>
      </c>
      <c r="C212" s="11">
        <v>3.1711300272825111</v>
      </c>
      <c r="D212" s="11">
        <f t="shared" si="147"/>
        <v>-0.72842397944478376</v>
      </c>
      <c r="E212" s="11">
        <v>1.1907256465715288</v>
      </c>
      <c r="F212" s="11">
        <f t="shared" si="148"/>
        <v>0.46230166712674503</v>
      </c>
      <c r="G212" s="200">
        <f t="shared" si="149"/>
        <v>1.7923436350059108E-2</v>
      </c>
    </row>
    <row r="213" spans="1:7" x14ac:dyDescent="0.2">
      <c r="A213" t="str">
        <f t="shared" si="146"/>
        <v>22 Health professionals</v>
      </c>
      <c r="B213" s="11">
        <v>2.338489055476785</v>
      </c>
      <c r="C213" s="11">
        <v>1.9732903843296561</v>
      </c>
      <c r="D213" s="11">
        <f t="shared" si="147"/>
        <v>-0.36519867114712889</v>
      </c>
      <c r="E213" s="11">
        <v>1.0297136104486126</v>
      </c>
      <c r="F213" s="11">
        <f t="shared" si="148"/>
        <v>0.66451493930148375</v>
      </c>
      <c r="G213" s="200">
        <f t="shared" si="149"/>
        <v>2.4623215148938504E-2</v>
      </c>
    </row>
    <row r="214" spans="1:7" x14ac:dyDescent="0.2">
      <c r="A214" t="str">
        <f t="shared" si="146"/>
        <v>23 Teaching and other educational professionals</v>
      </c>
      <c r="B214" s="11">
        <v>1.2188913909542662</v>
      </c>
      <c r="C214" s="11">
        <v>1.0677820338048205</v>
      </c>
      <c r="D214" s="11">
        <f t="shared" si="147"/>
        <v>-0.15110935714944573</v>
      </c>
      <c r="E214" s="11">
        <v>0.53054786404348719</v>
      </c>
      <c r="F214" s="11">
        <f t="shared" si="148"/>
        <v>0.37943850689404146</v>
      </c>
      <c r="G214" s="200">
        <f>IF(B214&gt;0,(1+(E214/B214))^(1/($C$6-$B$6))-1,0)</f>
        <v>2.4382751368526634E-2</v>
      </c>
    </row>
    <row r="215" spans="1:7" x14ac:dyDescent="0.2">
      <c r="A215" t="str">
        <f t="shared" si="146"/>
        <v>24 Business, media and public service professionals</v>
      </c>
      <c r="B215" s="11">
        <v>3.6457602255114638</v>
      </c>
      <c r="C215" s="11">
        <v>3.1093635089575851</v>
      </c>
      <c r="D215" s="11">
        <f t="shared" si="147"/>
        <v>-0.53639671655387877</v>
      </c>
      <c r="E215" s="11">
        <v>1.3870388526177737</v>
      </c>
      <c r="F215" s="11">
        <f t="shared" si="148"/>
        <v>0.85064213606389494</v>
      </c>
      <c r="G215" s="200">
        <f t="shared" ref="G215:G234" si="150">IF(B215&gt;0,(1+(E215/B215))^(1/($C$6-$B$6))-1,0)</f>
        <v>2.1726755028500966E-2</v>
      </c>
    </row>
    <row r="216" spans="1:7" x14ac:dyDescent="0.2">
      <c r="A216" t="str">
        <f t="shared" si="146"/>
        <v>31 Science, engineering and technology associate professionals</v>
      </c>
      <c r="B216" s="11">
        <v>2.2601082707664526</v>
      </c>
      <c r="C216" s="11">
        <v>1.6398656305487118</v>
      </c>
      <c r="D216" s="11">
        <f t="shared" si="147"/>
        <v>-0.62024264021774078</v>
      </c>
      <c r="E216" s="11">
        <v>0.67353618948013594</v>
      </c>
      <c r="F216" s="11">
        <f t="shared" si="148"/>
        <v>5.3293549262395157E-2</v>
      </c>
      <c r="G216" s="200">
        <f t="shared" si="150"/>
        <v>1.7540917795088484E-2</v>
      </c>
    </row>
    <row r="217" spans="1:7" x14ac:dyDescent="0.2">
      <c r="A217" t="str">
        <f t="shared" si="146"/>
        <v>32 Health and social care associate professionals</v>
      </c>
      <c r="B217" s="11">
        <v>2.2141284342284022</v>
      </c>
      <c r="C217" s="11">
        <v>1.9198247549162322</v>
      </c>
      <c r="D217" s="11">
        <f t="shared" si="147"/>
        <v>-0.29430367931217005</v>
      </c>
      <c r="E217" s="11">
        <v>1.0657191212524122</v>
      </c>
      <c r="F217" s="11">
        <f t="shared" si="148"/>
        <v>0.77141544194024214</v>
      </c>
      <c r="G217" s="200">
        <f t="shared" si="150"/>
        <v>2.65420011012103E-2</v>
      </c>
    </row>
    <row r="218" spans="1:7" x14ac:dyDescent="0.2">
      <c r="A218" t="str">
        <f t="shared" si="146"/>
        <v>33 Protective service occupations</v>
      </c>
      <c r="B218" s="11">
        <v>1.6575086976066409</v>
      </c>
      <c r="C218" s="11">
        <v>1.4058610890619063</v>
      </c>
      <c r="D218" s="11">
        <f t="shared" si="147"/>
        <v>-0.25164760854473456</v>
      </c>
      <c r="E218" s="11">
        <v>0.4625809583377915</v>
      </c>
      <c r="F218" s="11">
        <f t="shared" si="148"/>
        <v>0.21093334979305695</v>
      </c>
      <c r="G218" s="200">
        <f t="shared" si="150"/>
        <v>1.6544888041728933E-2</v>
      </c>
    </row>
    <row r="219" spans="1:7" x14ac:dyDescent="0.2">
      <c r="A219" t="str">
        <f t="shared" si="146"/>
        <v>34 Culture, media and sports occupations</v>
      </c>
      <c r="B219" s="11">
        <v>0.61598080618247419</v>
      </c>
      <c r="C219" s="11">
        <v>0.33168150494950488</v>
      </c>
      <c r="D219" s="11">
        <f t="shared" si="147"/>
        <v>-0.28429930123296931</v>
      </c>
      <c r="E219" s="11">
        <v>0.15861090434314273</v>
      </c>
      <c r="F219" s="11">
        <f t="shared" ref="F219:F220" si="151">SUM(D219:E219)</f>
        <v>-0.12568839688982658</v>
      </c>
      <c r="G219" s="200">
        <f t="shared" si="150"/>
        <v>1.5391938309954334E-2</v>
      </c>
    </row>
    <row r="220" spans="1:7" x14ac:dyDescent="0.2">
      <c r="A220" t="str">
        <f t="shared" si="146"/>
        <v>35 Business and public service associate professionals</v>
      </c>
      <c r="B220" s="11">
        <v>5.7547010430047925</v>
      </c>
      <c r="C220" s="11">
        <v>4.0598996635961182</v>
      </c>
      <c r="D220" s="11">
        <f t="shared" si="147"/>
        <v>-1.6948013794086743</v>
      </c>
      <c r="E220" s="11">
        <v>1.8642913321320185</v>
      </c>
      <c r="F220" s="11">
        <f t="shared" si="151"/>
        <v>0.16948995272334422</v>
      </c>
      <c r="G220" s="200">
        <f t="shared" si="150"/>
        <v>1.8884568759115927E-2</v>
      </c>
    </row>
    <row r="221" spans="1:7" x14ac:dyDescent="0.2">
      <c r="A221" t="str">
        <f t="shared" si="146"/>
        <v>41 Administrative occupations</v>
      </c>
      <c r="B221" s="11">
        <v>16.505460541642119</v>
      </c>
      <c r="C221" s="11">
        <v>10.385348763783488</v>
      </c>
      <c r="D221" s="11">
        <f t="shared" si="147"/>
        <v>-6.1201117778586305</v>
      </c>
      <c r="E221" s="11">
        <v>5.6250648752742105</v>
      </c>
      <c r="F221" s="11">
        <f t="shared" ref="F221:F224" si="152">SUM(D221:E221)</f>
        <v>-0.49504690258441997</v>
      </c>
      <c r="G221" s="200">
        <f t="shared" si="150"/>
        <v>1.9743483122504513E-2</v>
      </c>
    </row>
    <row r="222" spans="1:7" x14ac:dyDescent="0.2">
      <c r="A222" t="str">
        <f t="shared" si="146"/>
        <v>42 Secretarial and related occupations</v>
      </c>
      <c r="B222" s="11">
        <v>2.9494360251114156</v>
      </c>
      <c r="C222" s="11">
        <v>0.87305755199495438</v>
      </c>
      <c r="D222" s="11">
        <f t="shared" si="147"/>
        <v>-2.0763784731164612</v>
      </c>
      <c r="E222" s="11">
        <v>0.91466642595356951</v>
      </c>
      <c r="F222" s="11">
        <f t="shared" si="152"/>
        <v>-1.1617120471628917</v>
      </c>
      <c r="G222" s="200">
        <f t="shared" si="150"/>
        <v>1.8170813295251387E-2</v>
      </c>
    </row>
    <row r="223" spans="1:7" x14ac:dyDescent="0.2">
      <c r="A223" t="str">
        <f t="shared" si="146"/>
        <v>51 Skilled agricultural and related trades</v>
      </c>
      <c r="B223" s="11">
        <v>1.9464230926032744</v>
      </c>
      <c r="C223" s="11">
        <v>1.8363341517042571</v>
      </c>
      <c r="D223" s="11">
        <f t="shared" si="147"/>
        <v>-0.11008894089901733</v>
      </c>
      <c r="E223" s="11">
        <v>1.0273060232200251</v>
      </c>
      <c r="F223" s="11">
        <f t="shared" si="152"/>
        <v>0.91721708232100774</v>
      </c>
      <c r="G223" s="200">
        <f t="shared" si="150"/>
        <v>2.8657847876192299E-2</v>
      </c>
    </row>
    <row r="224" spans="1:7" x14ac:dyDescent="0.2">
      <c r="A224" t="str">
        <f t="shared" si="146"/>
        <v>52 Skilled metal, electrical and electronic trades</v>
      </c>
      <c r="B224" s="11">
        <v>6.4936297062374262</v>
      </c>
      <c r="C224" s="11">
        <v>4.8001160021672558</v>
      </c>
      <c r="D224" s="11">
        <f t="shared" si="147"/>
        <v>-1.6935137040701704</v>
      </c>
      <c r="E224" s="11">
        <v>2.0100476713134365</v>
      </c>
      <c r="F224" s="11">
        <f t="shared" si="152"/>
        <v>0.3165339672432661</v>
      </c>
      <c r="G224" s="200">
        <f t="shared" si="150"/>
        <v>1.8141055674749884E-2</v>
      </c>
    </row>
    <row r="225" spans="1:7" x14ac:dyDescent="0.2">
      <c r="A225" t="str">
        <f t="shared" si="146"/>
        <v>53 Skilled construction and building trades</v>
      </c>
      <c r="B225" s="11">
        <v>7.4480020201633046</v>
      </c>
      <c r="C225" s="11">
        <v>7.9243688380092614</v>
      </c>
      <c r="D225" s="11">
        <f t="shared" si="147"/>
        <v>0.4763668178459568</v>
      </c>
      <c r="E225" s="11">
        <v>3.4765766566622878</v>
      </c>
      <c r="F225" s="11">
        <f t="shared" ref="F225" si="153">SUM(D225:E225)</f>
        <v>3.9529434745082446</v>
      </c>
      <c r="G225" s="200">
        <f t="shared" si="150"/>
        <v>2.5866844973233105E-2</v>
      </c>
    </row>
    <row r="226" spans="1:7" x14ac:dyDescent="0.2">
      <c r="A226" t="str">
        <f t="shared" si="146"/>
        <v>54 Textiles, printing and other skilled trades</v>
      </c>
      <c r="B226" s="11">
        <v>3.5180130532456699</v>
      </c>
      <c r="C226" s="11">
        <v>2.9297690283607674</v>
      </c>
      <c r="D226" s="11">
        <f t="shared" si="147"/>
        <v>-0.58824402488490257</v>
      </c>
      <c r="E226" s="11">
        <v>1.2092962651328842</v>
      </c>
      <c r="F226" s="11">
        <f t="shared" ref="F226" si="154">SUM(D226:E226)</f>
        <v>0.62105224024798167</v>
      </c>
      <c r="G226" s="200">
        <f t="shared" si="150"/>
        <v>1.9892594216084358E-2</v>
      </c>
    </row>
    <row r="227" spans="1:7" x14ac:dyDescent="0.2">
      <c r="A227" t="str">
        <f t="shared" si="146"/>
        <v>61 Caring personal service occupations</v>
      </c>
      <c r="B227" s="11">
        <v>15.4490201921482</v>
      </c>
      <c r="C227" s="11">
        <v>14.476805725338053</v>
      </c>
      <c r="D227" s="11">
        <f>C227-B227</f>
        <v>-0.97221446681014712</v>
      </c>
      <c r="E227" s="11">
        <v>7.6297903093366388</v>
      </c>
      <c r="F227" s="11">
        <f>SUM(D227:E227)</f>
        <v>6.6575758425264917</v>
      </c>
      <c r="G227" s="200">
        <f t="shared" si="150"/>
        <v>2.7119163198053631E-2</v>
      </c>
    </row>
    <row r="228" spans="1:7" x14ac:dyDescent="0.2">
      <c r="A228" t="str">
        <f t="shared" si="146"/>
        <v>62 Leisure, travel and related personal service occupations</v>
      </c>
      <c r="B228" s="11">
        <v>3.241377297772928</v>
      </c>
      <c r="C228" s="11">
        <v>2.5132445917837298</v>
      </c>
      <c r="D228" s="11">
        <f t="shared" ref="D228:D234" si="155">C228-B228</f>
        <v>-0.72813270598919821</v>
      </c>
      <c r="E228" s="11">
        <v>1.3196345927181996</v>
      </c>
      <c r="F228" s="11">
        <f t="shared" ref="F228:F229" si="156">SUM(D228:E228)</f>
        <v>0.59150188672900139</v>
      </c>
      <c r="G228" s="200">
        <f t="shared" si="150"/>
        <v>2.3030954319950281E-2</v>
      </c>
    </row>
    <row r="229" spans="1:7" x14ac:dyDescent="0.2">
      <c r="A229" t="str">
        <f t="shared" si="146"/>
        <v>63 Community and civil enforcement occupations</v>
      </c>
      <c r="B229" s="11">
        <v>0.18658402155940199</v>
      </c>
      <c r="C229" s="11">
        <v>0.13382699746492308</v>
      </c>
      <c r="D229" s="11">
        <f t="shared" si="155"/>
        <v>-5.275702409447891E-2</v>
      </c>
      <c r="E229" s="11">
        <v>5.9154637398244572E-2</v>
      </c>
      <c r="F229" s="11">
        <f t="shared" si="156"/>
        <v>6.3976133037656618E-3</v>
      </c>
      <c r="G229" s="200">
        <f t="shared" si="150"/>
        <v>1.8528695189901745E-2</v>
      </c>
    </row>
    <row r="230" spans="1:7" x14ac:dyDescent="0.2">
      <c r="A230" t="str">
        <f t="shared" si="146"/>
        <v>71 Sales occupations</v>
      </c>
      <c r="B230" s="11">
        <v>13.689680343835224</v>
      </c>
      <c r="C230" s="11">
        <v>10.714269863113538</v>
      </c>
      <c r="D230" s="11">
        <f t="shared" si="155"/>
        <v>-2.9754104807216866</v>
      </c>
      <c r="E230" s="11">
        <v>5.6380918751895885</v>
      </c>
      <c r="F230" s="11">
        <f t="shared" ref="F230:F231" si="157">SUM(D230:E230)</f>
        <v>2.662681394467902</v>
      </c>
      <c r="G230" s="200">
        <f t="shared" si="150"/>
        <v>2.3259768767724953E-2</v>
      </c>
    </row>
    <row r="231" spans="1:7" x14ac:dyDescent="0.2">
      <c r="A231" t="str">
        <f t="shared" si="146"/>
        <v>72 Customer service occupations</v>
      </c>
      <c r="B231" s="11">
        <v>3.2854599892009761</v>
      </c>
      <c r="C231" s="11">
        <v>4.0118993975219794</v>
      </c>
      <c r="D231" s="11">
        <f t="shared" si="155"/>
        <v>0.72643940832100329</v>
      </c>
      <c r="E231" s="11">
        <v>1.8133903055556908</v>
      </c>
      <c r="F231" s="11">
        <f t="shared" si="157"/>
        <v>2.5398297138766939</v>
      </c>
      <c r="G231" s="200">
        <f t="shared" si="150"/>
        <v>2.9734045700029688E-2</v>
      </c>
    </row>
    <row r="232" spans="1:7" x14ac:dyDescent="0.2">
      <c r="A232" t="str">
        <f t="shared" si="146"/>
        <v>81 Process, plant and machine operatives</v>
      </c>
      <c r="B232" s="11">
        <v>5.6309380235578441</v>
      </c>
      <c r="C232" s="11">
        <v>6.6324676259805244</v>
      </c>
      <c r="D232" s="11">
        <f t="shared" si="155"/>
        <v>1.0015296024226803</v>
      </c>
      <c r="E232" s="11">
        <v>2.6200051036968026</v>
      </c>
      <c r="F232" s="11">
        <f t="shared" ref="F232:F233" si="158">SUM(D232:E232)</f>
        <v>3.6215347061194829</v>
      </c>
      <c r="G232" s="200">
        <f t="shared" si="150"/>
        <v>2.5797232583709473E-2</v>
      </c>
    </row>
    <row r="233" spans="1:7" x14ac:dyDescent="0.2">
      <c r="A233" t="str">
        <f t="shared" si="146"/>
        <v>82 Transport and mobile machine drivers and operatives</v>
      </c>
      <c r="B233" s="11">
        <v>9.1679116685319837</v>
      </c>
      <c r="C233" s="11">
        <v>10.274536896530158</v>
      </c>
      <c r="D233" s="11">
        <f t="shared" si="155"/>
        <v>1.1066252279981743</v>
      </c>
      <c r="E233" s="11">
        <v>5.3631001230672366</v>
      </c>
      <c r="F233" s="11">
        <f t="shared" si="158"/>
        <v>6.4697253510654109</v>
      </c>
      <c r="G233" s="200">
        <f t="shared" si="150"/>
        <v>3.1181300732974204E-2</v>
      </c>
    </row>
    <row r="234" spans="1:7" x14ac:dyDescent="0.2">
      <c r="A234" t="str">
        <f t="shared" si="146"/>
        <v>91 Elementary trades and related occupations</v>
      </c>
      <c r="B234" s="11">
        <v>2.6435621907800568</v>
      </c>
      <c r="C234" s="11">
        <v>2.0939618694437208</v>
      </c>
      <c r="D234" s="11">
        <f t="shared" si="155"/>
        <v>-0.54960032133633607</v>
      </c>
      <c r="E234" s="11">
        <v>0.82898422600344912</v>
      </c>
      <c r="F234" s="11">
        <f t="shared" ref="F234" si="159">SUM(D234:E234)</f>
        <v>0.27938390466711305</v>
      </c>
      <c r="G234" s="200">
        <f t="shared" si="150"/>
        <v>1.8350392653857295E-2</v>
      </c>
    </row>
    <row r="235" spans="1:7" x14ac:dyDescent="0.2">
      <c r="A235" t="str">
        <f t="shared" si="146"/>
        <v>92 Elementary administration and service occupations</v>
      </c>
      <c r="B235" s="11">
        <v>17.664746635139846</v>
      </c>
      <c r="C235" s="11">
        <v>17.296436484547765</v>
      </c>
      <c r="D235" s="11">
        <f t="shared" ref="D235" si="160">C235-B235</f>
        <v>-0.36831015059208028</v>
      </c>
      <c r="E235" s="11">
        <v>8.5956021408722254</v>
      </c>
      <c r="F235" s="11">
        <f t="shared" ref="F235" si="161">SUM(D235:E235)</f>
        <v>8.2272919902801451</v>
      </c>
      <c r="G235" s="200">
        <f t="shared" ref="G235:G236" si="162">IF(B235&gt;0,(1+(E235/B235))^(1/($C$6-$B$6))-1,0)</f>
        <v>2.6785054162767885E-2</v>
      </c>
    </row>
    <row r="236" spans="1:7" x14ac:dyDescent="0.2">
      <c r="A236" t="str">
        <f t="shared" si="146"/>
        <v>All occupations</v>
      </c>
      <c r="B236" s="11">
        <f>SUM(B210:B235)</f>
        <v>144.00459790518005</v>
      </c>
      <c r="C236" s="11">
        <f t="shared" ref="C236:F236" si="163">SUM(C210:C235)</f>
        <v>124.66270761780638</v>
      </c>
      <c r="D236" s="11">
        <f t="shared" si="163"/>
        <v>-19.34189028737368</v>
      </c>
      <c r="E236" s="11">
        <f t="shared" si="163"/>
        <v>61.307858122166294</v>
      </c>
      <c r="F236" s="11">
        <f t="shared" si="163"/>
        <v>41.965967834792622</v>
      </c>
      <c r="G236" s="200">
        <f t="shared" si="162"/>
        <v>2.3927630762220709E-2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4.4572431707948343</v>
      </c>
      <c r="C239" s="11">
        <v>2.8835262487885287</v>
      </c>
      <c r="D239" s="11">
        <f>C239-B239</f>
        <v>-1.5737169220063056</v>
      </c>
      <c r="E239" s="11">
        <v>1.5941891518312159</v>
      </c>
      <c r="F239" s="11">
        <f>SUM(D239:E239)</f>
        <v>2.047222982491026E-2</v>
      </c>
      <c r="G239" s="200">
        <f>IF(B239&gt;0,(1+(E239/B239))^(1/($C$6-$B$6))-1,0)</f>
        <v>2.0593481453585749E-2</v>
      </c>
    </row>
    <row r="240" spans="1:7" x14ac:dyDescent="0.2">
      <c r="A240" t="str">
        <f t="shared" si="165"/>
        <v>12 Other managers and proprietors</v>
      </c>
      <c r="B240" s="11">
        <v>2.5308831134248924</v>
      </c>
      <c r="C240" s="11">
        <v>1.9400643083363465</v>
      </c>
      <c r="D240" s="11">
        <f t="shared" ref="D240:D255" si="166">C240-B240</f>
        <v>-0.5908188050885459</v>
      </c>
      <c r="E240" s="11">
        <v>1.1434896411109658</v>
      </c>
      <c r="F240" s="11">
        <f t="shared" ref="F240:F247" si="167">SUM(D240:E240)</f>
        <v>0.55267083602241995</v>
      </c>
      <c r="G240" s="200">
        <f t="shared" ref="G240:G242" si="168">IF(B240&gt;0,(1+(E240/B240))^(1/($C$6-$B$6))-1,0)</f>
        <v>2.5165718426483075E-2</v>
      </c>
    </row>
    <row r="241" spans="1:7" x14ac:dyDescent="0.2">
      <c r="A241" t="str">
        <f t="shared" si="165"/>
        <v>21 Science, research, engineering and technology professionals</v>
      </c>
      <c r="B241" s="11">
        <v>2.3359182221061805</v>
      </c>
      <c r="C241" s="11">
        <v>1.571035286914594</v>
      </c>
      <c r="D241" s="11">
        <f t="shared" si="166"/>
        <v>-0.76488293519158645</v>
      </c>
      <c r="E241" s="11">
        <v>0.61957923429874839</v>
      </c>
      <c r="F241" s="11">
        <f t="shared" si="167"/>
        <v>-0.14530370089283806</v>
      </c>
      <c r="G241" s="200">
        <f t="shared" si="168"/>
        <v>1.5807769760839196E-2</v>
      </c>
    </row>
    <row r="242" spans="1:7" x14ac:dyDescent="0.2">
      <c r="A242" t="str">
        <f t="shared" si="165"/>
        <v>22 Health professionals</v>
      </c>
      <c r="B242" s="11">
        <v>1.3512900346641894</v>
      </c>
      <c r="C242" s="11">
        <v>0.91847429008338222</v>
      </c>
      <c r="D242" s="11">
        <f t="shared" si="166"/>
        <v>-0.43281574458080718</v>
      </c>
      <c r="E242" s="11">
        <v>0.53474214303099432</v>
      </c>
      <c r="F242" s="11">
        <f t="shared" si="167"/>
        <v>0.10192639845018714</v>
      </c>
      <c r="G242" s="200">
        <f t="shared" si="168"/>
        <v>2.2476577791351371E-2</v>
      </c>
    </row>
    <row r="243" spans="1:7" x14ac:dyDescent="0.2">
      <c r="A243" t="str">
        <f t="shared" si="165"/>
        <v>23 Teaching and other educational professionals</v>
      </c>
      <c r="B243" s="11">
        <v>0.96275359152931661</v>
      </c>
      <c r="C243" s="11">
        <v>0.68347661888692612</v>
      </c>
      <c r="D243" s="11">
        <f t="shared" si="166"/>
        <v>-0.27927697264239049</v>
      </c>
      <c r="E243" s="11">
        <v>0.37231639084386703</v>
      </c>
      <c r="F243" s="11">
        <f t="shared" si="167"/>
        <v>9.3039418201476543E-2</v>
      </c>
      <c r="G243" s="200">
        <f>IF(B243&gt;0,(1+(E243/B243))^(1/($C$6-$B$6))-1,0)</f>
        <v>2.2035369362069623E-2</v>
      </c>
    </row>
    <row r="244" spans="1:7" x14ac:dyDescent="0.2">
      <c r="A244" t="str">
        <f t="shared" si="165"/>
        <v>24 Business, media and public service professionals</v>
      </c>
      <c r="B244" s="11">
        <v>2.2842150030971995</v>
      </c>
      <c r="C244" s="11">
        <v>1.5225688635125008</v>
      </c>
      <c r="D244" s="11">
        <f t="shared" si="166"/>
        <v>-0.76164613958469873</v>
      </c>
      <c r="E244" s="11">
        <v>0.78914008624981535</v>
      </c>
      <c r="F244" s="11">
        <f t="shared" si="167"/>
        <v>2.749394666511662E-2</v>
      </c>
      <c r="G244" s="200">
        <f t="shared" ref="G244:G263" si="169">IF(B244&gt;0,(1+(E244/B244))^(1/($C$6-$B$6))-1,0)</f>
        <v>1.9980143960478314E-2</v>
      </c>
    </row>
    <row r="245" spans="1:7" x14ac:dyDescent="0.2">
      <c r="A245" t="str">
        <f t="shared" si="165"/>
        <v>31 Science, engineering and technology associate professionals</v>
      </c>
      <c r="B245" s="11">
        <v>1.6959856902992008</v>
      </c>
      <c r="C245" s="11">
        <v>1.0313409527890842</v>
      </c>
      <c r="D245" s="11">
        <f t="shared" si="166"/>
        <v>-0.66464473751011655</v>
      </c>
      <c r="E245" s="11">
        <v>0.45290056085102609</v>
      </c>
      <c r="F245" s="11">
        <f t="shared" si="167"/>
        <v>-0.21174417665909046</v>
      </c>
      <c r="G245" s="200">
        <f>IF(B245&gt;0,(1+(E245/B245))^(1/($C$6-$B$6))-1,0)</f>
        <v>1.5904185412163985E-2</v>
      </c>
    </row>
    <row r="246" spans="1:7" x14ac:dyDescent="0.2">
      <c r="A246" t="str">
        <f t="shared" si="165"/>
        <v>32 Health and social care associate professionals</v>
      </c>
      <c r="B246" s="11">
        <v>0.65442865723620092</v>
      </c>
      <c r="C246" s="11">
        <v>0.37361424108258906</v>
      </c>
      <c r="D246" s="11">
        <f t="shared" si="166"/>
        <v>-0.28081441615361186</v>
      </c>
      <c r="E246" s="11">
        <v>0.23064768924676199</v>
      </c>
      <c r="F246" s="11">
        <f t="shared" si="167"/>
        <v>-5.0166726906849868E-2</v>
      </c>
      <c r="G246" s="200">
        <f t="shared" si="169"/>
        <v>2.0331344577873001E-2</v>
      </c>
    </row>
    <row r="247" spans="1:7" x14ac:dyDescent="0.2">
      <c r="A247" t="str">
        <f t="shared" si="165"/>
        <v>33 Protective service occupations</v>
      </c>
      <c r="B247" s="11">
        <v>0.88846530242027044</v>
      </c>
      <c r="C247" s="11">
        <v>0.71317296678960984</v>
      </c>
      <c r="D247" s="11">
        <f t="shared" si="166"/>
        <v>-0.1752923356306606</v>
      </c>
      <c r="E247" s="11">
        <v>0.30099876354159955</v>
      </c>
      <c r="F247" s="11">
        <f t="shared" si="167"/>
        <v>0.12570642791093894</v>
      </c>
      <c r="G247" s="200">
        <f t="shared" si="169"/>
        <v>1.9641234963803988E-2</v>
      </c>
    </row>
    <row r="248" spans="1:7" x14ac:dyDescent="0.2">
      <c r="A248" t="str">
        <f t="shared" si="165"/>
        <v>34 Culture, media and sports occupations</v>
      </c>
      <c r="B248" s="11">
        <v>0.57296813078591957</v>
      </c>
      <c r="C248" s="11">
        <v>0.3216500875747918</v>
      </c>
      <c r="D248" s="11">
        <f t="shared" si="166"/>
        <v>-0.25131804321112777</v>
      </c>
      <c r="E248" s="11">
        <v>0.16646465192989116</v>
      </c>
      <c r="F248" s="11">
        <f t="shared" ref="F248:F249" si="170">SUM(D248:E248)</f>
        <v>-8.4853391281236618E-2</v>
      </c>
      <c r="G248" s="200">
        <f t="shared" si="169"/>
        <v>1.7148935600898474E-2</v>
      </c>
    </row>
    <row r="249" spans="1:7" x14ac:dyDescent="0.2">
      <c r="A249" t="str">
        <f t="shared" si="165"/>
        <v>35 Business and public service associate professionals</v>
      </c>
      <c r="B249" s="11">
        <v>3.2974111897888339</v>
      </c>
      <c r="C249" s="11">
        <v>1.5630915608354894</v>
      </c>
      <c r="D249" s="11">
        <f t="shared" si="166"/>
        <v>-1.7343196289533445</v>
      </c>
      <c r="E249" s="11">
        <v>0.85848529346759239</v>
      </c>
      <c r="F249" s="11">
        <f t="shared" si="170"/>
        <v>-0.87583433548575207</v>
      </c>
      <c r="G249" s="200">
        <f t="shared" si="169"/>
        <v>1.5545628246484311E-2</v>
      </c>
    </row>
    <row r="250" spans="1:7" x14ac:dyDescent="0.2">
      <c r="A250" t="str">
        <f t="shared" si="165"/>
        <v>41 Administrative occupations</v>
      </c>
      <c r="B250" s="11">
        <v>7.7628909138763156</v>
      </c>
      <c r="C250" s="11">
        <v>2.2654787263715277</v>
      </c>
      <c r="D250" s="11">
        <f t="shared" si="166"/>
        <v>-5.4974121875047874</v>
      </c>
      <c r="E250" s="11">
        <v>1.7390231511427541</v>
      </c>
      <c r="F250" s="11">
        <f t="shared" ref="F250:F253" si="171">SUM(D250:E250)</f>
        <v>-3.7583890363620336</v>
      </c>
      <c r="G250" s="200">
        <f t="shared" si="169"/>
        <v>1.3567106051415534E-2</v>
      </c>
    </row>
    <row r="251" spans="1:7" x14ac:dyDescent="0.2">
      <c r="A251" t="str">
        <f t="shared" si="165"/>
        <v>42 Secretarial and related occupations</v>
      </c>
      <c r="B251" s="11">
        <v>2.7033570340056099</v>
      </c>
      <c r="C251" s="11">
        <v>0.40238740424714964</v>
      </c>
      <c r="D251" s="11">
        <f t="shared" si="166"/>
        <v>-2.3009696297584603</v>
      </c>
      <c r="E251" s="11">
        <v>0.6215341228762199</v>
      </c>
      <c r="F251" s="11">
        <f t="shared" si="171"/>
        <v>-1.6794355068822404</v>
      </c>
      <c r="G251" s="200">
        <f t="shared" si="169"/>
        <v>1.3891779165161822E-2</v>
      </c>
    </row>
    <row r="252" spans="1:7" x14ac:dyDescent="0.2">
      <c r="A252" t="str">
        <f t="shared" si="165"/>
        <v>51 Skilled agricultural and related trades</v>
      </c>
      <c r="B252" s="11">
        <v>1.3831434532825779</v>
      </c>
      <c r="C252" s="11">
        <v>1.1522396359464249</v>
      </c>
      <c r="D252" s="11">
        <f t="shared" si="166"/>
        <v>-0.23090381733615306</v>
      </c>
      <c r="E252" s="11">
        <v>0.57426225877851778</v>
      </c>
      <c r="F252" s="11">
        <f t="shared" si="171"/>
        <v>0.34335844144236471</v>
      </c>
      <c r="G252" s="200">
        <f t="shared" si="169"/>
        <v>2.3420805653390886E-2</v>
      </c>
    </row>
    <row r="253" spans="1:7" x14ac:dyDescent="0.2">
      <c r="A253" t="str">
        <f t="shared" si="165"/>
        <v>52 Skilled metal, electrical and electronic trades</v>
      </c>
      <c r="B253" s="11">
        <v>2.9011307443248167</v>
      </c>
      <c r="C253" s="11">
        <v>1.3374091890299007</v>
      </c>
      <c r="D253" s="11">
        <f t="shared" si="166"/>
        <v>-1.563721555294916</v>
      </c>
      <c r="E253" s="11">
        <v>0.77631784685876926</v>
      </c>
      <c r="F253" s="11">
        <f t="shared" si="171"/>
        <v>-0.78740370843614671</v>
      </c>
      <c r="G253" s="200">
        <f t="shared" si="169"/>
        <v>1.5933514047331565E-2</v>
      </c>
    </row>
    <row r="254" spans="1:7" x14ac:dyDescent="0.2">
      <c r="A254" t="str">
        <f t="shared" si="165"/>
        <v>53 Skilled construction and building trades</v>
      </c>
      <c r="B254" s="11">
        <v>3.3879452082896755</v>
      </c>
      <c r="C254" s="11">
        <v>2.6793918998406463</v>
      </c>
      <c r="D254" s="11">
        <f t="shared" si="166"/>
        <v>-0.7085533084490292</v>
      </c>
      <c r="E254" s="11">
        <v>1.2302127364394591</v>
      </c>
      <c r="F254" s="11">
        <f t="shared" ref="F254" si="172">SUM(D254:E254)</f>
        <v>0.52165942799042986</v>
      </c>
      <c r="G254" s="200">
        <f t="shared" si="169"/>
        <v>2.0866204689889978E-2</v>
      </c>
    </row>
    <row r="255" spans="1:7" x14ac:dyDescent="0.2">
      <c r="A255" t="str">
        <f t="shared" si="165"/>
        <v>54 Textiles, printing and other skilled trades</v>
      </c>
      <c r="B255" s="11">
        <v>2.8387095389312886</v>
      </c>
      <c r="C255" s="11">
        <v>1.8083728494238636</v>
      </c>
      <c r="D255" s="11">
        <f t="shared" si="166"/>
        <v>-1.0303366895074251</v>
      </c>
      <c r="E255" s="11">
        <v>0.8878678287616677</v>
      </c>
      <c r="F255" s="11">
        <f t="shared" ref="F255" si="173">SUM(D255:E255)</f>
        <v>-0.14246886074575738</v>
      </c>
      <c r="G255" s="200">
        <f t="shared" si="169"/>
        <v>1.8308289163722513E-2</v>
      </c>
    </row>
    <row r="256" spans="1:7" x14ac:dyDescent="0.2">
      <c r="A256" t="str">
        <f t="shared" si="165"/>
        <v>61 Caring personal service occupations</v>
      </c>
      <c r="B256" s="11">
        <v>2.1072645320602277</v>
      </c>
      <c r="C256" s="11">
        <v>1.2091740435426803</v>
      </c>
      <c r="D256" s="11">
        <f>C256-B256</f>
        <v>-0.89809048851754736</v>
      </c>
      <c r="E256" s="11">
        <v>0.47435510493084015</v>
      </c>
      <c r="F256" s="11">
        <f>SUM(D256:E256)</f>
        <v>-0.4237353835867072</v>
      </c>
      <c r="G256" s="200">
        <f t="shared" si="169"/>
        <v>1.3627100092320266E-2</v>
      </c>
    </row>
    <row r="257" spans="1:7" x14ac:dyDescent="0.2">
      <c r="A257" t="str">
        <f t="shared" si="165"/>
        <v>62 Leisure, travel and related personal service occupations</v>
      </c>
      <c r="B257" s="11">
        <v>2.2373003626062191</v>
      </c>
      <c r="C257" s="11">
        <v>1.5446557134142218</v>
      </c>
      <c r="D257" s="11">
        <f t="shared" ref="D257:D263" si="174">C257-B257</f>
        <v>-0.69264464919199731</v>
      </c>
      <c r="E257" s="11">
        <v>0.83160628509297596</v>
      </c>
      <c r="F257" s="11">
        <f t="shared" ref="F257:F258" si="175">SUM(D257:E257)</f>
        <v>0.13896163590097865</v>
      </c>
      <c r="G257" s="200">
        <f t="shared" si="169"/>
        <v>2.1293635928629984E-2</v>
      </c>
    </row>
    <row r="258" spans="1:7" x14ac:dyDescent="0.2">
      <c r="A258" t="str">
        <f t="shared" si="165"/>
        <v>63 Community and civil enforcement occupations</v>
      </c>
      <c r="B258" s="11">
        <v>0.15046746457482668</v>
      </c>
      <c r="C258" s="11">
        <v>9.5669711342682387E-2</v>
      </c>
      <c r="D258" s="11">
        <f t="shared" si="174"/>
        <v>-5.4797753232144294E-2</v>
      </c>
      <c r="E258" s="11">
        <v>4.5829734323565345E-2</v>
      </c>
      <c r="F258" s="11">
        <f t="shared" si="175"/>
        <v>-8.9680189085789494E-3</v>
      </c>
      <c r="G258" s="200">
        <f t="shared" si="169"/>
        <v>1.7883559755267342E-2</v>
      </c>
    </row>
    <row r="259" spans="1:7" x14ac:dyDescent="0.2">
      <c r="A259" t="str">
        <f t="shared" si="165"/>
        <v>71 Sales occupations</v>
      </c>
      <c r="B259" s="11">
        <v>9.2629053461144881</v>
      </c>
      <c r="C259" s="11">
        <v>3.0832164761615437</v>
      </c>
      <c r="D259" s="11">
        <f t="shared" si="174"/>
        <v>-6.179688869952944</v>
      </c>
      <c r="E259" s="11">
        <v>2.5126199874574335</v>
      </c>
      <c r="F259" s="11">
        <f t="shared" ref="F259:F260" si="176">SUM(D259:E259)</f>
        <v>-3.6670688824955104</v>
      </c>
      <c r="G259" s="200">
        <f t="shared" si="169"/>
        <v>1.6129058087959613E-2</v>
      </c>
    </row>
    <row r="260" spans="1:7" x14ac:dyDescent="0.2">
      <c r="A260" t="str">
        <f t="shared" si="165"/>
        <v>72 Customer service occupations</v>
      </c>
      <c r="B260" s="11">
        <v>1.7481018923740161</v>
      </c>
      <c r="C260" s="11">
        <v>1.747352972292562</v>
      </c>
      <c r="D260" s="11">
        <f t="shared" si="174"/>
        <v>-7.4892008145410749E-4</v>
      </c>
      <c r="E260" s="11">
        <v>0.64662752171249516</v>
      </c>
      <c r="F260" s="11">
        <f t="shared" si="176"/>
        <v>0.64587860163104105</v>
      </c>
      <c r="G260" s="200">
        <f t="shared" si="169"/>
        <v>2.1204328728338329E-2</v>
      </c>
    </row>
    <row r="261" spans="1:7" x14ac:dyDescent="0.2">
      <c r="A261" t="str">
        <f t="shared" si="165"/>
        <v>81 Process, plant and machine operatives</v>
      </c>
      <c r="B261" s="11">
        <v>4.3552174991861063</v>
      </c>
      <c r="C261" s="11">
        <v>1.5080138678840467</v>
      </c>
      <c r="D261" s="11">
        <f t="shared" si="174"/>
        <v>-2.8472036313020599</v>
      </c>
      <c r="E261" s="11">
        <v>1.2531115848011942</v>
      </c>
      <c r="F261" s="11">
        <f t="shared" ref="F261:F262" si="177">SUM(D261:E261)</f>
        <v>-1.5940920465008657</v>
      </c>
      <c r="G261" s="200">
        <f t="shared" si="169"/>
        <v>1.7001459173428879E-2</v>
      </c>
    </row>
    <row r="262" spans="1:7" x14ac:dyDescent="0.2">
      <c r="A262" t="str">
        <f t="shared" si="165"/>
        <v>82 Transport and mobile machine drivers and operatives</v>
      </c>
      <c r="B262" s="11">
        <v>7.1341660764022663</v>
      </c>
      <c r="C262" s="11">
        <v>5.1578024799719717</v>
      </c>
      <c r="D262" s="11">
        <f t="shared" si="174"/>
        <v>-1.9763635964302946</v>
      </c>
      <c r="E262" s="11">
        <v>2.9297619893022238</v>
      </c>
      <c r="F262" s="11">
        <f t="shared" si="177"/>
        <v>0.95339839287192918</v>
      </c>
      <c r="G262" s="200">
        <f t="shared" si="169"/>
        <v>2.3202565969308253E-2</v>
      </c>
    </row>
    <row r="263" spans="1:7" x14ac:dyDescent="0.2">
      <c r="A263" t="str">
        <f t="shared" si="165"/>
        <v>91 Elementary trades and related occupations</v>
      </c>
      <c r="B263" s="11">
        <v>3.2491807696510921</v>
      </c>
      <c r="C263" s="11">
        <v>2.0138587715707783</v>
      </c>
      <c r="D263" s="11">
        <f t="shared" si="174"/>
        <v>-1.2353219980803138</v>
      </c>
      <c r="E263" s="11">
        <v>0.95550604386945792</v>
      </c>
      <c r="F263" s="11">
        <f t="shared" ref="F263" si="178">SUM(D263:E263)</f>
        <v>-0.27981595421085592</v>
      </c>
      <c r="G263" s="200">
        <f t="shared" si="169"/>
        <v>1.7334998106187438E-2</v>
      </c>
    </row>
    <row r="264" spans="1:7" x14ac:dyDescent="0.2">
      <c r="A264" t="str">
        <f t="shared" si="165"/>
        <v>92 Elementary administration and service occupations</v>
      </c>
      <c r="B264" s="11">
        <v>14.823817643076248</v>
      </c>
      <c r="C264" s="11">
        <v>9.2666691286897027</v>
      </c>
      <c r="D264" s="11">
        <f t="shared" ref="D264" si="179">C264-B264</f>
        <v>-5.5571485143865456</v>
      </c>
      <c r="E264" s="11">
        <v>5.2048498180622511</v>
      </c>
      <c r="F264" s="11">
        <f>SUM(D264:E264)</f>
        <v>-0.35229869632429445</v>
      </c>
      <c r="G264" s="200">
        <f t="shared" ref="G264:G265" si="180">IF(B264&gt;0,(1+(E264/B264))^(1/($C$6-$B$6))-1,0)</f>
        <v>2.0264555895888936E-2</v>
      </c>
    </row>
    <row r="265" spans="1:7" x14ac:dyDescent="0.2">
      <c r="A265" t="str">
        <f t="shared" si="165"/>
        <v>All occupations</v>
      </c>
      <c r="B265" s="11">
        <f>SUM(B239:B264)</f>
        <v>87.077160584902828</v>
      </c>
      <c r="C265" s="11">
        <f t="shared" ref="C265:F265" si="181">SUM(C239:C264)</f>
        <v>48.793708295323555</v>
      </c>
      <c r="D265" s="11">
        <f t="shared" si="181"/>
        <v>-38.283452289579273</v>
      </c>
      <c r="E265" s="11">
        <f t="shared" si="181"/>
        <v>27.7464396208123</v>
      </c>
      <c r="F265" s="11">
        <f t="shared" si="181"/>
        <v>-10.537012668766963</v>
      </c>
      <c r="G265" s="200">
        <f t="shared" si="180"/>
        <v>1.8611230369592668E-2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1.0725931533921831</v>
      </c>
      <c r="C268" s="11">
        <v>1.2642805989173298</v>
      </c>
      <c r="D268" s="11">
        <f>C268-B268</f>
        <v>0.19168744552514672</v>
      </c>
      <c r="E268" s="11">
        <v>0.36366747753921796</v>
      </c>
      <c r="F268" s="11">
        <f>SUM(D268:E268)</f>
        <v>0.55535492306436463</v>
      </c>
      <c r="G268" s="200">
        <f>IF(B268&gt;0,(1+(E268/B268))^(1/($C$6-$B$6))-1,0)</f>
        <v>1.9654912027457616E-2</v>
      </c>
    </row>
    <row r="269" spans="1:7" x14ac:dyDescent="0.2">
      <c r="A269" t="str">
        <f t="shared" si="183"/>
        <v>12 Other managers and proprietors</v>
      </c>
      <c r="B269" s="11">
        <v>1.0994380669422181</v>
      </c>
      <c r="C269" s="11">
        <v>1.874460007675248</v>
      </c>
      <c r="D269" s="11">
        <f t="shared" ref="D269:D284" si="184">C269-B269</f>
        <v>0.77502194073302988</v>
      </c>
      <c r="E269" s="11">
        <v>0.60164383768108221</v>
      </c>
      <c r="F269" s="11">
        <f t="shared" ref="F269:F276" si="185">SUM(D269:E269)</f>
        <v>1.3766657784141121</v>
      </c>
      <c r="G269" s="200">
        <f t="shared" ref="G269:G271" si="186">IF(B269&gt;0,(1+(E269/B269))^(1/($C$6-$B$6))-1,0)</f>
        <v>2.9525157841475691E-2</v>
      </c>
    </row>
    <row r="270" spans="1:7" x14ac:dyDescent="0.2">
      <c r="A270" t="str">
        <f t="shared" si="183"/>
        <v>21 Science, research, engineering and technology professionals</v>
      </c>
      <c r="B270" s="11">
        <v>0.56692037831327358</v>
      </c>
      <c r="C270" s="11">
        <v>0.9963938793618442</v>
      </c>
      <c r="D270" s="11">
        <f t="shared" si="184"/>
        <v>0.42947350104857063</v>
      </c>
      <c r="E270" s="11">
        <v>0.25334098107013814</v>
      </c>
      <c r="F270" s="11">
        <f t="shared" si="185"/>
        <v>0.68281448211870877</v>
      </c>
      <c r="G270" s="200">
        <f t="shared" si="186"/>
        <v>2.4932691414165875E-2</v>
      </c>
    </row>
    <row r="271" spans="1:7" x14ac:dyDescent="0.2">
      <c r="A271" t="str">
        <f t="shared" si="183"/>
        <v>22 Health professionals</v>
      </c>
      <c r="B271" s="11">
        <v>0.2198364285408313</v>
      </c>
      <c r="C271" s="11">
        <v>0.46961675495176464</v>
      </c>
      <c r="D271" s="11">
        <f t="shared" si="184"/>
        <v>0.24978032641093334</v>
      </c>
      <c r="E271" s="11">
        <v>0.12884273751853328</v>
      </c>
      <c r="F271" s="11">
        <f t="shared" si="185"/>
        <v>0.37862306392946665</v>
      </c>
      <c r="G271" s="200">
        <f t="shared" si="186"/>
        <v>3.1228932551126576E-2</v>
      </c>
    </row>
    <row r="272" spans="1:7" x14ac:dyDescent="0.2">
      <c r="A272" t="str">
        <f t="shared" si="183"/>
        <v>23 Teaching and other educational professionals</v>
      </c>
      <c r="B272" s="11">
        <v>0.31943540838052642</v>
      </c>
      <c r="C272" s="11">
        <v>0.50739248764741085</v>
      </c>
      <c r="D272" s="11">
        <f t="shared" si="184"/>
        <v>0.18795707926688443</v>
      </c>
      <c r="E272" s="11">
        <v>0.16948311213808193</v>
      </c>
      <c r="F272" s="11">
        <f t="shared" si="185"/>
        <v>0.35744019140496636</v>
      </c>
      <c r="G272" s="200">
        <f>IF(B272&gt;0,(1+(E272/B272))^(1/($C$6-$B$6))-1,0)</f>
        <v>2.8782486178893674E-2</v>
      </c>
    </row>
    <row r="273" spans="1:7" x14ac:dyDescent="0.2">
      <c r="A273" t="str">
        <f t="shared" si="183"/>
        <v>24 Business, media and public service professionals</v>
      </c>
      <c r="B273" s="11">
        <v>0.6266361890803045</v>
      </c>
      <c r="C273" s="11">
        <v>0.9702266791918559</v>
      </c>
      <c r="D273" s="11">
        <f t="shared" si="184"/>
        <v>0.34359049011155141</v>
      </c>
      <c r="E273" s="11">
        <v>0.29108434412693468</v>
      </c>
      <c r="F273" s="11">
        <f t="shared" si="185"/>
        <v>0.63467483423848603</v>
      </c>
      <c r="G273" s="200">
        <f t="shared" ref="G273" si="187">IF(B273&gt;0,(1+(E273/B273))^(1/($C$6-$B$6))-1,0)</f>
        <v>2.5761351531034871E-2</v>
      </c>
    </row>
    <row r="274" spans="1:7" x14ac:dyDescent="0.2">
      <c r="A274" t="str">
        <f t="shared" si="183"/>
        <v>31 Science, engineering and technology associate professionals</v>
      </c>
      <c r="B274" s="11">
        <v>0.3948323499769093</v>
      </c>
      <c r="C274" s="11">
        <v>0.66626166454928604</v>
      </c>
      <c r="D274" s="11">
        <f t="shared" si="184"/>
        <v>0.27142931457237673</v>
      </c>
      <c r="E274" s="11">
        <v>0.19495061757737406</v>
      </c>
      <c r="F274" s="11">
        <f t="shared" si="185"/>
        <v>0.46637993214975082</v>
      </c>
      <c r="G274" s="200">
        <f>IF(B274&gt;0,(1+(E274/B274))^(1/($C$6-$B$6))-1,0)</f>
        <v>2.7113962862865604E-2</v>
      </c>
    </row>
    <row r="275" spans="1:7" x14ac:dyDescent="0.2">
      <c r="A275" t="str">
        <f t="shared" si="183"/>
        <v>32 Health and social care associate professionals</v>
      </c>
      <c r="B275" s="11">
        <v>0.13696957120237235</v>
      </c>
      <c r="C275" s="11">
        <v>0.26649818483276799</v>
      </c>
      <c r="D275" s="11">
        <f t="shared" si="184"/>
        <v>0.12952861363039564</v>
      </c>
      <c r="E275" s="11">
        <v>7.8509291298841211E-2</v>
      </c>
      <c r="F275" s="11">
        <f t="shared" si="185"/>
        <v>0.20803790492923685</v>
      </c>
      <c r="G275" s="200">
        <f t="shared" ref="G275:G292" si="188">IF(B275&gt;0,(1+(E275/B275))^(1/($C$6-$B$6))-1,0)</f>
        <v>3.0667793178338565E-2</v>
      </c>
    </row>
    <row r="276" spans="1:7" x14ac:dyDescent="0.2">
      <c r="A276" t="str">
        <f t="shared" si="183"/>
        <v>33 Protective service occupations</v>
      </c>
      <c r="B276" s="11">
        <v>0.13990294748273943</v>
      </c>
      <c r="C276" s="11">
        <v>0.11877534851738104</v>
      </c>
      <c r="D276" s="11">
        <f t="shared" si="184"/>
        <v>-2.1127598965358388E-2</v>
      </c>
      <c r="E276" s="11">
        <v>2.6076786634705799E-2</v>
      </c>
      <c r="F276" s="11">
        <f t="shared" si="185"/>
        <v>4.9491876693474116E-3</v>
      </c>
      <c r="G276" s="200">
        <f t="shared" si="188"/>
        <v>1.145961383268479E-2</v>
      </c>
    </row>
    <row r="277" spans="1:7" x14ac:dyDescent="0.2">
      <c r="A277" t="str">
        <f t="shared" si="183"/>
        <v>34 Culture, media and sports occupations</v>
      </c>
      <c r="B277" s="11">
        <v>0.21959243627023739</v>
      </c>
      <c r="C277" s="11">
        <v>0.37324334572537771</v>
      </c>
      <c r="D277" s="11">
        <f t="shared" si="184"/>
        <v>0.15365090945514032</v>
      </c>
      <c r="E277" s="11">
        <v>9.5790057921011251E-2</v>
      </c>
      <c r="F277" s="11">
        <f t="shared" ref="F277:F278" si="189">SUM(D277:E277)</f>
        <v>0.24944096737615157</v>
      </c>
      <c r="G277" s="200">
        <f t="shared" si="188"/>
        <v>2.4427780294651535E-2</v>
      </c>
    </row>
    <row r="278" spans="1:7" x14ac:dyDescent="0.2">
      <c r="A278" t="str">
        <f t="shared" si="183"/>
        <v>35 Business and public service associate professionals</v>
      </c>
      <c r="B278" s="11">
        <v>0.84960385612627454</v>
      </c>
      <c r="C278" s="11">
        <v>1.1634437720155566</v>
      </c>
      <c r="D278" s="11">
        <f t="shared" si="184"/>
        <v>0.31383991588928206</v>
      </c>
      <c r="E278" s="11">
        <v>0.31387110186138489</v>
      </c>
      <c r="F278" s="11">
        <f t="shared" si="189"/>
        <v>0.62771101775066696</v>
      </c>
      <c r="G278" s="200">
        <f t="shared" si="188"/>
        <v>2.1180949657575443E-2</v>
      </c>
    </row>
    <row r="279" spans="1:7" x14ac:dyDescent="0.2">
      <c r="A279" t="str">
        <f t="shared" si="183"/>
        <v>41 Administrative occupations</v>
      </c>
      <c r="B279" s="11">
        <v>2.2757058394909682</v>
      </c>
      <c r="C279" s="11">
        <v>1.9605001573975667</v>
      </c>
      <c r="D279" s="11">
        <f t="shared" si="184"/>
        <v>-0.3152056820934015</v>
      </c>
      <c r="E279" s="11">
        <v>0.61717175909938671</v>
      </c>
      <c r="F279" s="11">
        <f t="shared" ref="F279:F282" si="190">SUM(D279:E279)</f>
        <v>0.30196607700598521</v>
      </c>
      <c r="G279" s="200">
        <f t="shared" si="188"/>
        <v>1.6126074107115418E-2</v>
      </c>
    </row>
    <row r="280" spans="1:7" x14ac:dyDescent="0.2">
      <c r="A280" t="str">
        <f t="shared" si="183"/>
        <v>42 Secretarial and related occupations</v>
      </c>
      <c r="B280" s="11">
        <v>0.85449525163258877</v>
      </c>
      <c r="C280" s="11">
        <v>0.84605056669427292</v>
      </c>
      <c r="D280" s="11">
        <f t="shared" si="184"/>
        <v>-8.4446849383158495E-3</v>
      </c>
      <c r="E280" s="11">
        <v>0.35331522531544496</v>
      </c>
      <c r="F280" s="11">
        <f t="shared" si="190"/>
        <v>0.34487054037712911</v>
      </c>
      <c r="G280" s="200">
        <f t="shared" si="188"/>
        <v>2.3338411578462503E-2</v>
      </c>
    </row>
    <row r="281" spans="1:7" x14ac:dyDescent="0.2">
      <c r="A281" t="str">
        <f t="shared" si="183"/>
        <v>51 Skilled agricultural and related trades</v>
      </c>
      <c r="B281" s="11">
        <v>1.0815765581759023</v>
      </c>
      <c r="C281" s="11">
        <v>0.64151694794983438</v>
      </c>
      <c r="D281" s="11">
        <f t="shared" si="184"/>
        <v>-0.44005961022606788</v>
      </c>
      <c r="E281" s="11">
        <v>0.35720415933416411</v>
      </c>
      <c r="F281" s="11">
        <f t="shared" si="190"/>
        <v>-8.285545089190377E-2</v>
      </c>
      <c r="G281" s="200">
        <f t="shared" si="188"/>
        <v>1.9207215325515392E-2</v>
      </c>
    </row>
    <row r="282" spans="1:7" x14ac:dyDescent="0.2">
      <c r="A282" t="str">
        <f t="shared" si="183"/>
        <v>52 Skilled metal, electrical and electronic trades</v>
      </c>
      <c r="B282" s="11">
        <v>1.3237742390270246</v>
      </c>
      <c r="C282" s="11">
        <v>0.86118245686774064</v>
      </c>
      <c r="D282" s="11">
        <f t="shared" si="184"/>
        <v>-0.46259178215928398</v>
      </c>
      <c r="E282" s="11">
        <v>0.37378706451252108</v>
      </c>
      <c r="F282" s="11">
        <f t="shared" si="190"/>
        <v>-8.8804717646762898E-2</v>
      </c>
      <c r="G282" s="200">
        <f t="shared" si="188"/>
        <v>1.6718601759652341E-2</v>
      </c>
    </row>
    <row r="283" spans="1:7" x14ac:dyDescent="0.2">
      <c r="A283" t="str">
        <f t="shared" si="183"/>
        <v>53 Skilled construction and building trades</v>
      </c>
      <c r="B283" s="11">
        <v>1.7633995003829994</v>
      </c>
      <c r="C283" s="11">
        <v>0.28607110327456886</v>
      </c>
      <c r="D283" s="11">
        <f t="shared" si="184"/>
        <v>-1.4773283971084306</v>
      </c>
      <c r="E283" s="11">
        <v>0.27209530988676012</v>
      </c>
      <c r="F283" s="11">
        <f t="shared" ref="F283" si="191">SUM(D283:E283)</f>
        <v>-1.2052330872216706</v>
      </c>
      <c r="G283" s="200">
        <f t="shared" si="188"/>
        <v>9.6122678541121775E-3</v>
      </c>
    </row>
    <row r="284" spans="1:7" x14ac:dyDescent="0.2">
      <c r="A284" t="str">
        <f t="shared" si="183"/>
        <v>54 Textiles, printing and other skilled trades</v>
      </c>
      <c r="B284" s="11">
        <v>1.4163240905898566</v>
      </c>
      <c r="C284" s="11">
        <v>0.80012790863776917</v>
      </c>
      <c r="D284" s="11">
        <f t="shared" si="184"/>
        <v>-0.61619618195208747</v>
      </c>
      <c r="E284" s="11">
        <v>0.30033819794051142</v>
      </c>
      <c r="F284" s="11">
        <f t="shared" ref="F284" si="192">SUM(D284:E284)</f>
        <v>-0.31585798401157605</v>
      </c>
      <c r="G284" s="200">
        <f t="shared" si="188"/>
        <v>1.2903678410841168E-2</v>
      </c>
    </row>
    <row r="285" spans="1:7" x14ac:dyDescent="0.2">
      <c r="A285" t="str">
        <f t="shared" si="183"/>
        <v>61 Caring personal service occupations</v>
      </c>
      <c r="B285" s="11">
        <v>0.63757691934822947</v>
      </c>
      <c r="C285" s="11">
        <v>0.9474433864124836</v>
      </c>
      <c r="D285" s="11">
        <f>C285-B285</f>
        <v>0.30986646706425414</v>
      </c>
      <c r="E285" s="11">
        <v>0.21853576696082344</v>
      </c>
      <c r="F285" s="11">
        <f>SUM(D285:E285)</f>
        <v>0.52840223402507758</v>
      </c>
      <c r="G285" s="200">
        <f t="shared" si="188"/>
        <v>1.9842773907674971E-2</v>
      </c>
    </row>
    <row r="286" spans="1:7" x14ac:dyDescent="0.2">
      <c r="A286" t="str">
        <f t="shared" si="183"/>
        <v>62 Leisure, travel and related personal service occupations</v>
      </c>
      <c r="B286" s="11">
        <v>0.91821120338058659</v>
      </c>
      <c r="C286" s="11">
        <v>0.59166682340004029</v>
      </c>
      <c r="D286" s="11">
        <f t="shared" ref="D286:D292" si="193">C286-B286</f>
        <v>-0.32654437998054631</v>
      </c>
      <c r="E286" s="11">
        <v>0.23101231828068794</v>
      </c>
      <c r="F286" s="11">
        <f t="shared" ref="F286:F287" si="194">SUM(D286:E286)</f>
        <v>-9.5532061699858367E-2</v>
      </c>
      <c r="G286" s="200">
        <f t="shared" si="188"/>
        <v>1.5073432773406559E-2</v>
      </c>
    </row>
    <row r="287" spans="1:7" x14ac:dyDescent="0.2">
      <c r="A287" t="str">
        <f t="shared" si="183"/>
        <v>63 Community and civil enforcement occupations</v>
      </c>
      <c r="B287" s="11">
        <v>4.9214219640781931E-2</v>
      </c>
      <c r="C287" s="11">
        <v>2.8588819226057712E-2</v>
      </c>
      <c r="D287" s="11">
        <f t="shared" si="193"/>
        <v>-2.0625400414724219E-2</v>
      </c>
      <c r="E287" s="11">
        <v>8.0532430217373704E-3</v>
      </c>
      <c r="F287" s="11">
        <f t="shared" si="194"/>
        <v>-1.2572157392986848E-2</v>
      </c>
      <c r="G287" s="200">
        <f t="shared" si="188"/>
        <v>1.0154545793345182E-2</v>
      </c>
    </row>
    <row r="288" spans="1:7" x14ac:dyDescent="0.2">
      <c r="A288" t="str">
        <f t="shared" si="183"/>
        <v>71 Sales occupations</v>
      </c>
      <c r="B288" s="11">
        <v>4.2928913471271768</v>
      </c>
      <c r="C288" s="11">
        <v>2.1229054685660089</v>
      </c>
      <c r="D288" s="11">
        <f t="shared" si="193"/>
        <v>-2.1699858785611679</v>
      </c>
      <c r="E288" s="11">
        <v>0.7596191405988888</v>
      </c>
      <c r="F288" s="11">
        <f t="shared" ref="F288:F289" si="195">SUM(D288:E288)</f>
        <v>-1.4103667379622791</v>
      </c>
      <c r="G288" s="200">
        <f t="shared" si="188"/>
        <v>1.0920852976993078E-2</v>
      </c>
    </row>
    <row r="289" spans="1:7" x14ac:dyDescent="0.2">
      <c r="A289" t="str">
        <f t="shared" si="183"/>
        <v>72 Customer service occupations</v>
      </c>
      <c r="B289" s="11">
        <v>0.7181776156384676</v>
      </c>
      <c r="C289" s="11">
        <v>1.4599057439906933</v>
      </c>
      <c r="D289" s="11">
        <f t="shared" si="193"/>
        <v>0.74172812835222568</v>
      </c>
      <c r="E289" s="11">
        <v>0.37985311869039362</v>
      </c>
      <c r="F289" s="11">
        <f t="shared" si="195"/>
        <v>1.1215812470426192</v>
      </c>
      <c r="G289" s="200">
        <f t="shared" si="188"/>
        <v>2.870813784129278E-2</v>
      </c>
    </row>
    <row r="290" spans="1:7" x14ac:dyDescent="0.2">
      <c r="A290" t="str">
        <f t="shared" si="183"/>
        <v>81 Process, plant and machine operatives</v>
      </c>
      <c r="B290" s="11">
        <v>2.1145965510924993</v>
      </c>
      <c r="C290" s="11">
        <v>0.49629426039942692</v>
      </c>
      <c r="D290" s="11">
        <f t="shared" si="193"/>
        <v>-1.6183022906930724</v>
      </c>
      <c r="E290" s="11">
        <v>0.25668051393625801</v>
      </c>
      <c r="F290" s="11">
        <f t="shared" ref="F290:F291" si="196">SUM(D290:E290)</f>
        <v>-1.3616217767568144</v>
      </c>
      <c r="G290" s="200">
        <f t="shared" si="188"/>
        <v>7.6668823590710922E-3</v>
      </c>
    </row>
    <row r="291" spans="1:7" x14ac:dyDescent="0.2">
      <c r="A291" t="str">
        <f t="shared" si="183"/>
        <v>82 Transport and mobile machine drivers and operatives</v>
      </c>
      <c r="B291" s="11">
        <v>3.6978444413662488</v>
      </c>
      <c r="C291" s="11">
        <v>2.0827877715099405</v>
      </c>
      <c r="D291" s="11">
        <f t="shared" si="193"/>
        <v>-1.6150566698563082</v>
      </c>
      <c r="E291" s="11">
        <v>1.1081792760527178</v>
      </c>
      <c r="F291" s="11">
        <f t="shared" si="196"/>
        <v>-0.50687739380359043</v>
      </c>
      <c r="G291" s="200">
        <f t="shared" si="188"/>
        <v>1.7628242301851893E-2</v>
      </c>
    </row>
    <row r="292" spans="1:7" x14ac:dyDescent="0.2">
      <c r="A292" t="str">
        <f t="shared" si="183"/>
        <v>91 Elementary trades and related occupations</v>
      </c>
      <c r="B292" s="11">
        <v>1.8409379986779786</v>
      </c>
      <c r="C292" s="11">
        <v>1.0462215102793477</v>
      </c>
      <c r="D292" s="11">
        <f t="shared" si="193"/>
        <v>-0.79471648839863085</v>
      </c>
      <c r="E292" s="11">
        <v>0.39680200614874345</v>
      </c>
      <c r="F292" s="11">
        <f t="shared" ref="F292" si="197">SUM(D292:E292)</f>
        <v>-0.3979144822498874</v>
      </c>
      <c r="G292" s="200">
        <f t="shared" si="188"/>
        <v>1.3097781337917613E-2</v>
      </c>
    </row>
    <row r="293" spans="1:7" x14ac:dyDescent="0.2">
      <c r="A293" t="str">
        <f t="shared" si="183"/>
        <v>92 Elementary administration and service occupations</v>
      </c>
      <c r="B293" s="11">
        <v>6.4479169167909882</v>
      </c>
      <c r="C293" s="11">
        <v>4.0025071013859197</v>
      </c>
      <c r="D293" s="11">
        <f t="shared" ref="D293" si="198">C293-B293</f>
        <v>-2.4454098154050685</v>
      </c>
      <c r="E293" s="11">
        <v>1.2776814106520586</v>
      </c>
      <c r="F293" s="11">
        <f t="shared" ref="F293" si="199">SUM(D293:E293)</f>
        <v>-1.1677284047530099</v>
      </c>
      <c r="G293" s="200">
        <f t="shared" ref="G293:G294" si="200">IF(B293&gt;0,(1+(E293/B293))^(1/($C$6-$B$6))-1,0)</f>
        <v>1.2125063278378256E-2</v>
      </c>
    </row>
    <row r="294" spans="1:7" x14ac:dyDescent="0.2">
      <c r="A294" s="24" t="str">
        <f t="shared" si="183"/>
        <v>All occupations</v>
      </c>
      <c r="B294" s="34">
        <f>SUM(B268:B293)</f>
        <v>35.078403478070165</v>
      </c>
      <c r="C294" s="34">
        <f t="shared" ref="C294:F294" si="201">SUM(C268:C293)</f>
        <v>26.844362749377495</v>
      </c>
      <c r="D294" s="34">
        <f t="shared" si="201"/>
        <v>-8.2340407286926727</v>
      </c>
      <c r="E294" s="34">
        <f t="shared" si="201"/>
        <v>9.4275888557984011</v>
      </c>
      <c r="F294" s="34">
        <f t="shared" si="201"/>
        <v>1.1935481271057296</v>
      </c>
      <c r="G294" s="234">
        <f t="shared" si="200"/>
        <v>1.5995796909436422E-2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Lancashire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-2.7335786583402921</v>
      </c>
      <c r="Q7" s="11">
        <f>'Occ T1'!J16</f>
        <v>30.203443534276083</v>
      </c>
    </row>
    <row r="8" spans="1:17" x14ac:dyDescent="0.2">
      <c r="O8" t="str">
        <f>name!E11</f>
        <v>Process, plant and machine operatives</v>
      </c>
      <c r="P8" s="11">
        <f>'Occ T1'!H15</f>
        <v>2.6762171452120214</v>
      </c>
      <c r="Q8" s="11">
        <f>'Occ T1'!J15</f>
        <v>26.544151454224931</v>
      </c>
    </row>
    <row r="9" spans="1:17" x14ac:dyDescent="0.2">
      <c r="O9" t="str">
        <f>name!E10</f>
        <v>Sales and customer service occupations</v>
      </c>
      <c r="P9" s="11">
        <f>'Occ T1'!H14</f>
        <v>1.1790030765409227</v>
      </c>
      <c r="Q9" s="11">
        <f>'Occ T1'!J14</f>
        <v>33.164709711755826</v>
      </c>
    </row>
    <row r="10" spans="1:17" x14ac:dyDescent="0.2">
      <c r="O10" t="str">
        <f>name!E9</f>
        <v>Caring, leisure and other service occupations</v>
      </c>
      <c r="P10" s="11">
        <f>'Occ T1'!H13</f>
        <v>15.785138707471106</v>
      </c>
      <c r="Q10" s="11">
        <f>'Occ T1'!J13</f>
        <v>61.340151437501547</v>
      </c>
    </row>
    <row r="11" spans="1:17" x14ac:dyDescent="0.2">
      <c r="O11" t="str">
        <f>name!E8</f>
        <v>Skilled trades occupations</v>
      </c>
      <c r="P11" s="11">
        <f>'Occ T1'!H12</f>
        <v>-4.6095945511275573</v>
      </c>
      <c r="Q11" s="11">
        <f>'Occ T1'!J12</f>
        <v>24.109038797091603</v>
      </c>
    </row>
    <row r="12" spans="1:17" x14ac:dyDescent="0.2">
      <c r="O12" t="str">
        <f>name!E7</f>
        <v>Administrative and secretarial occupations</v>
      </c>
      <c r="P12" s="11">
        <f>'Occ T1'!H11</f>
        <v>-10.199621075801247</v>
      </c>
      <c r="Q12" s="11">
        <f>'Occ T1'!J11</f>
        <v>28.480549564212822</v>
      </c>
    </row>
    <row r="13" spans="1:17" x14ac:dyDescent="0.2">
      <c r="O13" t="str">
        <f>name!E6</f>
        <v>Associate professional occupations</v>
      </c>
      <c r="P13" s="11">
        <f>'Occ T1'!H10</f>
        <v>4.3601484197142923</v>
      </c>
      <c r="Q13" s="11">
        <f>'Occ T1'!J10</f>
        <v>43.291267956107333</v>
      </c>
    </row>
    <row r="14" spans="1:17" x14ac:dyDescent="0.2">
      <c r="O14" t="str">
        <f>name!E5</f>
        <v>Professional occupations</v>
      </c>
      <c r="P14" s="11">
        <f>'Occ T1'!H9</f>
        <v>34.06575847748573</v>
      </c>
      <c r="Q14" s="11">
        <f>'Occ T1'!J9</f>
        <v>114.35303110196037</v>
      </c>
    </row>
    <row r="15" spans="1:17" x14ac:dyDescent="0.2">
      <c r="O15" t="str">
        <f>name!E4</f>
        <v>Managers, directors and senior officials</v>
      </c>
      <c r="P15" s="11">
        <f>'Occ T1'!H8</f>
        <v>10.214528458845123</v>
      </c>
      <c r="Q15" s="11">
        <f>'Occ T1'!J8</f>
        <v>47.599442131901057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Lancashire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0.92061904015950802</v>
      </c>
      <c r="Q37" s="11">
        <f>'Occ T2'!J8</f>
        <v>22.981752469273832</v>
      </c>
    </row>
    <row r="38" spans="1:17" x14ac:dyDescent="0.2">
      <c r="O38" s="10" t="str">
        <f>name!D5</f>
        <v>12 Other managers and proprietors</v>
      </c>
      <c r="P38" s="11">
        <f>'Occ T2'!H9</f>
        <v>9.2939094186856153</v>
      </c>
      <c r="Q38" s="11">
        <f>'Occ T2'!J9</f>
        <v>24.617689662627228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6.0073883056523201</v>
      </c>
      <c r="Q39" s="11">
        <f>'Occ T2'!J10</f>
        <v>21.773194231187325</v>
      </c>
    </row>
    <row r="40" spans="1:17" x14ac:dyDescent="0.2">
      <c r="O40" s="10" t="str">
        <f>name!D7</f>
        <v>22 Health professionals</v>
      </c>
      <c r="P40" s="11">
        <f>'Occ T2'!H11</f>
        <v>8.2364982248985328</v>
      </c>
      <c r="Q40" s="11">
        <f>'Occ T2'!J11</f>
        <v>28.906840516737425</v>
      </c>
    </row>
    <row r="41" spans="1:17" x14ac:dyDescent="0.2">
      <c r="O41" s="10" t="str">
        <f>name!D8</f>
        <v>23 Teaching and other educational professionals</v>
      </c>
      <c r="P41" s="11">
        <f>'Occ T2'!H12</f>
        <v>9.4801717386152262</v>
      </c>
      <c r="Q41" s="11">
        <f>'Occ T2'!J12</f>
        <v>31.943485261602905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10.341700208319658</v>
      </c>
      <c r="Q42" s="11">
        <f>'Occ T2'!J13</f>
        <v>31.729511092432727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-1.2799207469341081</v>
      </c>
      <c r="Q43" s="11">
        <f>'Occ T2'!J14</f>
        <v>4.1057923103007026</v>
      </c>
    </row>
    <row r="44" spans="1:17" x14ac:dyDescent="0.2">
      <c r="O44" s="10" t="str">
        <f>name!D11</f>
        <v>32 Health and social care associate professionals</v>
      </c>
      <c r="P44" s="11">
        <f>'Occ T2'!H15</f>
        <v>3.0388544015578063</v>
      </c>
      <c r="Q44" s="11">
        <f>'Occ T2'!J15</f>
        <v>12.897491206296992</v>
      </c>
    </row>
    <row r="45" spans="1:17" x14ac:dyDescent="0.2">
      <c r="O45" s="10" t="str">
        <f>name!D12</f>
        <v>33 Protective service occupations</v>
      </c>
      <c r="P45" s="11">
        <f>'Occ T2'!H16</f>
        <v>2.0896679759752965</v>
      </c>
      <c r="Q45" s="11">
        <f>'Occ T2'!J16</f>
        <v>4.9678205803946733</v>
      </c>
    </row>
    <row r="46" spans="1:17" x14ac:dyDescent="0.2">
      <c r="O46" s="10" t="str">
        <f>name!D13</f>
        <v>34 Culture, media and sports occupations</v>
      </c>
      <c r="P46" s="11">
        <f>'Occ T2'!H17</f>
        <v>0.5453987788704211</v>
      </c>
      <c r="Q46" s="11">
        <f>'Occ T2'!J17</f>
        <v>4.3683996028960141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-3.3851989755127931E-2</v>
      </c>
      <c r="Q47" s="11">
        <f>'Occ T2'!J18</f>
        <v>16.951764256218947</v>
      </c>
    </row>
    <row r="48" spans="1:17" x14ac:dyDescent="0.2">
      <c r="O48" s="10" t="str">
        <f>name!D15</f>
        <v>41 Administrative occupations</v>
      </c>
      <c r="P48" s="11">
        <f>'Occ T2'!H19</f>
        <v>-7.0033154815511125</v>
      </c>
      <c r="Q48" s="11">
        <f>'Occ T2'!J19</f>
        <v>24.70434673966961</v>
      </c>
    </row>
    <row r="49" spans="15:17" x14ac:dyDescent="0.2">
      <c r="O49" s="10" t="str">
        <f>name!D16</f>
        <v>42 Secretarial and related occupations</v>
      </c>
      <c r="P49" s="11">
        <f>'Occ T2'!H20</f>
        <v>-3.1963055942501395</v>
      </c>
      <c r="Q49" s="11">
        <f>'Occ T2'!J20</f>
        <v>3.7762028245432031</v>
      </c>
    </row>
    <row r="50" spans="15:17" x14ac:dyDescent="0.2">
      <c r="O50" s="10" t="str">
        <f>name!D17</f>
        <v>51 Skilled agricultural and related trades</v>
      </c>
      <c r="P50" s="11">
        <f>'Occ T2'!H21</f>
        <v>0.67508191421181074</v>
      </c>
      <c r="Q50" s="11">
        <f>'Occ T2'!J21</f>
        <v>5.3265394236626129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-3.5094384502343487</v>
      </c>
      <c r="Q51" s="11">
        <f>'Occ T2'!J22</f>
        <v>5.6650726037796684</v>
      </c>
    </row>
    <row r="52" spans="15:17" x14ac:dyDescent="0.2">
      <c r="O52" s="10" t="str">
        <f>name!D19</f>
        <v>53 Skilled construction and building trades</v>
      </c>
      <c r="P52" s="11">
        <f>'Occ T2'!H23</f>
        <v>-0.79865659198566519</v>
      </c>
      <c r="Q52" s="11">
        <f>'Occ T2'!J23</f>
        <v>8.5459382856304327</v>
      </c>
    </row>
    <row r="53" spans="15:17" x14ac:dyDescent="0.2">
      <c r="O53" s="10" t="str">
        <f>name!D20</f>
        <v>54 Textiles, printing and other skilled trades</v>
      </c>
      <c r="P53" s="11">
        <f>'Occ T2'!H24</f>
        <v>-0.97658142311935769</v>
      </c>
      <c r="Q53" s="11">
        <f>'Occ T2'!J24</f>
        <v>4.5714884840188867</v>
      </c>
    </row>
    <row r="54" spans="15:17" x14ac:dyDescent="0.2">
      <c r="O54" s="10" t="str">
        <f>name!D21</f>
        <v>61 Caring personal service occupations</v>
      </c>
      <c r="P54" s="11">
        <f>'Occ T2'!H25</f>
        <v>15.884000449163246</v>
      </c>
      <c r="Q54" s="11">
        <f>'Occ T2'!J25</f>
        <v>54.398293088166234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-3.8002660840774638E-4</v>
      </c>
      <c r="Q55" s="11">
        <f>'Occ T2'!J26</f>
        <v>6.7550415226486411</v>
      </c>
    </row>
    <row r="56" spans="15:17" x14ac:dyDescent="0.2">
      <c r="O56" s="10" t="str">
        <f>name!D23</f>
        <v>63 Community and civil enforcement occupations</v>
      </c>
      <c r="P56" s="11">
        <f>'Occ T2'!H27</f>
        <v>-9.8481715083747812E-2</v>
      </c>
      <c r="Q56" s="11">
        <f>'Occ T2'!J27</f>
        <v>0.18681682668665306</v>
      </c>
    </row>
    <row r="57" spans="15:17" x14ac:dyDescent="0.2">
      <c r="O57" s="10" t="str">
        <f>name!D24</f>
        <v>71 Sales occupations</v>
      </c>
      <c r="P57" s="11">
        <f>'Occ T2'!H28</f>
        <v>-5.8717198626620757</v>
      </c>
      <c r="Q57" s="11">
        <f>'Occ T2'!J28</f>
        <v>17.948415036724739</v>
      </c>
    </row>
    <row r="58" spans="15:17" x14ac:dyDescent="0.2">
      <c r="O58" s="10" t="str">
        <f>name!D25</f>
        <v>72 Customer service occupations</v>
      </c>
      <c r="P58" s="11">
        <f>'Occ T2'!H29</f>
        <v>7.050722939203002</v>
      </c>
      <c r="Q58" s="11">
        <f>'Occ T2'!J29</f>
        <v>15.216294675031092</v>
      </c>
    </row>
    <row r="59" spans="15:17" x14ac:dyDescent="0.2">
      <c r="O59" s="10" t="str">
        <f>name!D26</f>
        <v>81 Process, plant and machine operatives</v>
      </c>
      <c r="P59" s="11">
        <f>'Occ T2'!H30</f>
        <v>0.92313961949096068</v>
      </c>
      <c r="Q59" s="11">
        <f>'Occ T2'!J30</f>
        <v>8.8545626480426076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1.7530775257210642</v>
      </c>
      <c r="Q60" s="11">
        <f>'Occ T2'!J31</f>
        <v>17.689588806182329</v>
      </c>
    </row>
    <row r="61" spans="15:17" x14ac:dyDescent="0.2">
      <c r="O61" s="10" t="str">
        <f>name!D28</f>
        <v>91 Elementary trades and related occupations</v>
      </c>
      <c r="P61" s="11">
        <f>'Occ T2'!H32</f>
        <v>-2.3191923017009142</v>
      </c>
      <c r="Q61" s="11">
        <f>'Occ T2'!J32</f>
        <v>1.11872398637201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-0.41438635663937617</v>
      </c>
      <c r="Q62" s="11">
        <f>'Occ T2'!J33</f>
        <v>29.084719547904072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50.738000000000397</v>
      </c>
      <c r="Q64" s="11">
        <f>'Occ T2'!J35</f>
        <v>409.08578568903141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Lancashire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722.01099999999997</v>
      </c>
      <c r="C8" s="305">
        <f>SUM(C9:C17)</f>
        <v>741.00700000000018</v>
      </c>
      <c r="D8" s="305">
        <f>SUM(D9:D17)</f>
        <v>772.7489999999998</v>
      </c>
      <c r="E8" s="304"/>
      <c r="F8" s="305">
        <f>SUM(F9:F17)</f>
        <v>11.094194317496942</v>
      </c>
      <c r="G8" s="305">
        <f>SUM(G9:G17)</f>
        <v>13.48818093994217</v>
      </c>
      <c r="H8" s="305">
        <f>SUM(H9:H17)</f>
        <v>17.587548057345664</v>
      </c>
      <c r="I8" s="304"/>
      <c r="J8" s="305">
        <f>SUM(J9:J17)</f>
        <v>70.536809367417348</v>
      </c>
      <c r="K8" s="305">
        <f>SUM(K9:K17)</f>
        <v>85.263842325394094</v>
      </c>
      <c r="L8" s="305">
        <f>SUM(L9:L17)</f>
        <v>112.50600807916773</v>
      </c>
      <c r="M8" s="304"/>
      <c r="N8" s="305">
        <f>SUM(N9:N17)</f>
        <v>136.29537777720662</v>
      </c>
      <c r="O8" s="305">
        <f>SUM(O9:O17)</f>
        <v>152.92376506329882</v>
      </c>
      <c r="P8" s="305">
        <f>SUM(P9:P17)</f>
        <v>187.01561845935487</v>
      </c>
      <c r="Q8" s="306"/>
      <c r="R8" s="305">
        <f>SUM(R9:R17)</f>
        <v>39.785746704574443</v>
      </c>
      <c r="S8" s="305">
        <f>SUM(S9:S17)</f>
        <v>40.725100243005336</v>
      </c>
      <c r="T8" s="305">
        <f>SUM(T9:T17)</f>
        <v>46.210657482609548</v>
      </c>
      <c r="U8" s="306"/>
      <c r="V8" s="305">
        <f>SUM(V9:V17)</f>
        <v>40.201130273110984</v>
      </c>
      <c r="W8" s="305">
        <f>SUM(W9:W17)</f>
        <v>43.397565966796407</v>
      </c>
      <c r="X8" s="305">
        <f>SUM(X9:X17)</f>
        <v>52.781697239217522</v>
      </c>
      <c r="Y8" s="306"/>
      <c r="Z8" s="305">
        <f>SUM(Z9:Z17)</f>
        <v>157.93757959204044</v>
      </c>
      <c r="AA8" s="305">
        <f>SUM(AA9:AA17)</f>
        <v>155.8873261527545</v>
      </c>
      <c r="AB8" s="305">
        <f>SUM(AB9:AB17)</f>
        <v>156.34669201979705</v>
      </c>
      <c r="AC8" s="306"/>
      <c r="AD8" s="305">
        <f>SUM(AD9:AD17)</f>
        <v>144.00459790518002</v>
      </c>
      <c r="AE8" s="305">
        <f>SUM(AE9:AE17)</f>
        <v>143.96124416920256</v>
      </c>
      <c r="AF8" s="305">
        <f>SUM(AF9:AF17)</f>
        <v>124.66270761780636</v>
      </c>
      <c r="AG8" s="306"/>
      <c r="AH8" s="305">
        <f>SUM(AH9:AH17)</f>
        <v>87.077160584902813</v>
      </c>
      <c r="AI8" s="305">
        <f>SUM(AI9:AI17)</f>
        <v>74.640071101403421</v>
      </c>
      <c r="AJ8" s="305">
        <f>SUM(AJ9:AJ17)</f>
        <v>48.793708295323547</v>
      </c>
      <c r="AK8" s="306"/>
      <c r="AL8" s="305">
        <f>SUM(AL9:AL17)</f>
        <v>35.078403478070165</v>
      </c>
      <c r="AM8" s="305">
        <f>SUM(AM9:AM17)</f>
        <v>30.719904038202849</v>
      </c>
      <c r="AN8" s="305">
        <f>SUM(AN9:AN17)</f>
        <v>26.844362749377492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66.683240949000776</v>
      </c>
      <c r="C9" s="304">
        <f t="shared" ref="B9:D17" si="0">SUM(C21,C33,C51,C63,C75,C93)</f>
        <v>68.337197622038559</v>
      </c>
      <c r="D9" s="304">
        <f t="shared" si="0"/>
        <v>76.897769407845999</v>
      </c>
      <c r="E9" s="304"/>
      <c r="F9" s="304">
        <f t="shared" ref="F9:H17" si="1">SUM(F21,F33,F51,F63,F75,F93)</f>
        <v>0.82946896223749422</v>
      </c>
      <c r="G9" s="304">
        <f t="shared" si="1"/>
        <v>0.97611793133738012</v>
      </c>
      <c r="H9" s="304">
        <f t="shared" si="1"/>
        <v>1.2818179199876398</v>
      </c>
      <c r="I9" s="304"/>
      <c r="J9" s="304">
        <f t="shared" ref="J9:L17" si="2">SUM(J21,J33,J51,J63,J75,J93)</f>
        <v>6.9866993355135749</v>
      </c>
      <c r="K9" s="304">
        <f t="shared" si="2"/>
        <v>8.1826692099059155</v>
      </c>
      <c r="L9" s="304">
        <f t="shared" si="2"/>
        <v>10.824059732116501</v>
      </c>
      <c r="M9" s="304"/>
      <c r="N9" s="304">
        <f t="shared" ref="N9:P17" si="3">SUM(N21,N33,N51,N63,N75,N93)</f>
        <v>17.050881356229603</v>
      </c>
      <c r="O9" s="304">
        <f t="shared" si="3"/>
        <v>18.784305106141435</v>
      </c>
      <c r="P9" s="304">
        <f t="shared" si="3"/>
        <v>23.930945171676068</v>
      </c>
      <c r="Q9" s="306"/>
      <c r="R9" s="304">
        <f t="shared" ref="R9:T9" si="4">SUM(R21,R33,R51,R63,R75,R93)</f>
        <v>4.0749725260743652</v>
      </c>
      <c r="S9" s="304">
        <f t="shared" si="4"/>
        <v>4.307828153321374</v>
      </c>
      <c r="T9" s="304">
        <f t="shared" si="4"/>
        <v>5.1722356257414894</v>
      </c>
      <c r="U9" s="306"/>
      <c r="V9" s="304">
        <f t="shared" ref="V9:X9" si="5">SUM(V21,V33,V51,V63,V75,V93)</f>
        <v>5.3416342404991397</v>
      </c>
      <c r="W9" s="304">
        <f t="shared" si="5"/>
        <v>5.5366849835174907</v>
      </c>
      <c r="X9" s="304">
        <f t="shared" si="5"/>
        <v>6.7287604216433312</v>
      </c>
      <c r="Y9" s="306"/>
      <c r="Z9" s="304">
        <f t="shared" ref="Z9:AB9" si="6">SUM(Z21,Z33,Z51,Z63,Z75,Z93)</f>
        <v>12.660195850700672</v>
      </c>
      <c r="AA9" s="304">
        <f t="shared" si="6"/>
        <v>11.753058149704096</v>
      </c>
      <c r="AB9" s="304">
        <f t="shared" si="6"/>
        <v>11.910054140348555</v>
      </c>
      <c r="AC9" s="306"/>
      <c r="AD9" s="304">
        <f>SUM(AD21,AD33,AD51,AD63,AD75,AD93)</f>
        <v>10.579231173191815</v>
      </c>
      <c r="AE9" s="304">
        <f t="shared" ref="AE9:AF9" si="7">SUM(AE21,AE33,AE51,AE63,AE75,AE93)</f>
        <v>10.219740250961094</v>
      </c>
      <c r="AF9" s="304">
        <f t="shared" si="7"/>
        <v>9.0875652326149634</v>
      </c>
      <c r="AG9" s="306"/>
      <c r="AH9" s="304">
        <f t="shared" ref="AH9:AJ9" si="8">SUM(AH21,AH33,AH51,AH63,AH75,AH93)</f>
        <v>6.9881262842197254</v>
      </c>
      <c r="AI9" s="304">
        <f t="shared" si="8"/>
        <v>6.1972500796727878</v>
      </c>
      <c r="AJ9" s="304">
        <f t="shared" si="8"/>
        <v>4.8235905571248763</v>
      </c>
      <c r="AK9" s="306"/>
      <c r="AL9" s="304">
        <f t="shared" ref="AL9:AN9" si="9">SUM(AL21,AL33,AL51,AL63,AL75,AL93)</f>
        <v>2.1720312203344005</v>
      </c>
      <c r="AM9" s="304">
        <f t="shared" si="9"/>
        <v>2.3795437574769855</v>
      </c>
      <c r="AN9" s="304">
        <f t="shared" si="9"/>
        <v>3.1387406065925769</v>
      </c>
    </row>
    <row r="10" spans="1:40" x14ac:dyDescent="0.2">
      <c r="A10" s="13" t="str">
        <f>name!E5</f>
        <v>Professional occupations</v>
      </c>
      <c r="B10" s="304">
        <f t="shared" si="0"/>
        <v>153.44291842837652</v>
      </c>
      <c r="C10" s="304">
        <f t="shared" si="0"/>
        <v>166.56641006360809</v>
      </c>
      <c r="D10" s="304">
        <f t="shared" si="0"/>
        <v>187.50867690586244</v>
      </c>
      <c r="E10" s="304"/>
      <c r="F10" s="304">
        <f t="shared" si="1"/>
        <v>8.4646659358105136</v>
      </c>
      <c r="G10" s="304">
        <f t="shared" si="1"/>
        <v>10.309148922000771</v>
      </c>
      <c r="H10" s="304">
        <f t="shared" si="1"/>
        <v>13.248337167842774</v>
      </c>
      <c r="I10" s="304"/>
      <c r="J10" s="304">
        <f t="shared" si="2"/>
        <v>41.180640364237078</v>
      </c>
      <c r="K10" s="304">
        <f t="shared" si="2"/>
        <v>49.741320403433157</v>
      </c>
      <c r="L10" s="304">
        <f t="shared" si="2"/>
        <v>63.839883662182743</v>
      </c>
      <c r="M10" s="304"/>
      <c r="N10" s="304">
        <f t="shared" si="3"/>
        <v>51.272410109128337</v>
      </c>
      <c r="O10" s="304">
        <f t="shared" si="3"/>
        <v>56.001596966302202</v>
      </c>
      <c r="P10" s="304">
        <f t="shared" si="3"/>
        <v>62.440683746841778</v>
      </c>
      <c r="Q10" s="306"/>
      <c r="R10" s="304">
        <f t="shared" ref="R10:T10" si="10">SUM(R22,R34,R52,R64,R76,R94)</f>
        <v>7.995782152843276</v>
      </c>
      <c r="S10" s="304">
        <f t="shared" si="10"/>
        <v>6.0826364688518506</v>
      </c>
      <c r="T10" s="304">
        <f t="shared" si="10"/>
        <v>4.8252520504269789</v>
      </c>
      <c r="U10" s="306"/>
      <c r="V10" s="304">
        <f t="shared" ref="V10:X10" si="11">SUM(V22,V34,V52,V64,V76,V94)</f>
        <v>7.7193140036530554</v>
      </c>
      <c r="W10" s="304">
        <f t="shared" si="11"/>
        <v>7.9670015398186873</v>
      </c>
      <c r="X10" s="304">
        <f t="shared" si="11"/>
        <v>9.0545925727504439</v>
      </c>
      <c r="Y10" s="306"/>
      <c r="Z10" s="304">
        <f t="shared" ref="Z10:AB10" si="12">SUM(Z22,Z34,Z52,Z64,Z76,Z94)</f>
        <v>17.04040592832261</v>
      </c>
      <c r="AA10" s="304">
        <f t="shared" si="12"/>
        <v>16.974855914752617</v>
      </c>
      <c r="AB10" s="304">
        <f t="shared" si="12"/>
        <v>17.139176890892887</v>
      </c>
      <c r="AC10" s="306"/>
      <c r="AD10" s="304">
        <f t="shared" ref="AD10:AF10" si="13">SUM(AD22,AD34,AD52,AD64,AD76,AD94)</f>
        <v>11.102694678669806</v>
      </c>
      <c r="AE10" s="304">
        <f t="shared" si="13"/>
        <v>10.929344521572618</v>
      </c>
      <c r="AF10" s="304">
        <f t="shared" si="13"/>
        <v>9.3215659543745737</v>
      </c>
      <c r="AG10" s="306"/>
      <c r="AH10" s="304">
        <f t="shared" ref="AH10:AJ10" si="14">SUM(AH22,AH34,AH52,AH64,AH76,AH94)</f>
        <v>6.9341768513968844</v>
      </c>
      <c r="AI10" s="304">
        <f t="shared" si="14"/>
        <v>6.3844787859623544</v>
      </c>
      <c r="AJ10" s="304">
        <f t="shared" si="14"/>
        <v>4.6955550593974014</v>
      </c>
      <c r="AK10" s="306"/>
      <c r="AL10" s="304">
        <f t="shared" ref="AL10:AN10" si="15">SUM(AL22,AL34,AL52,AL64,AL76,AL94)</f>
        <v>1.7328284043149353</v>
      </c>
      <c r="AM10" s="304">
        <f t="shared" si="15"/>
        <v>2.1760265409138482</v>
      </c>
      <c r="AN10" s="304">
        <f t="shared" si="15"/>
        <v>2.9436298011528756</v>
      </c>
    </row>
    <row r="11" spans="1:40" x14ac:dyDescent="0.2">
      <c r="A11" s="13" t="str">
        <f>name!E6</f>
        <v>Associate professional occupations</v>
      </c>
      <c r="B11" s="304">
        <f>SUM(B23,B35,B53,B65,B77,B95)</f>
        <v>84.778008948421345</v>
      </c>
      <c r="C11" s="304">
        <f t="shared" si="0"/>
        <v>82.276688040643407</v>
      </c>
      <c r="D11" s="304">
        <f>SUM(D23,D35,D53,D65,D77,D95)</f>
        <v>89.138157368135523</v>
      </c>
      <c r="E11" s="304"/>
      <c r="F11" s="304">
        <f t="shared" si="1"/>
        <v>0.89320914213918257</v>
      </c>
      <c r="G11" s="304">
        <f t="shared" si="1"/>
        <v>1.0379009127698202</v>
      </c>
      <c r="H11" s="304">
        <f t="shared" si="1"/>
        <v>1.4103074235207436</v>
      </c>
      <c r="I11" s="304"/>
      <c r="J11" s="304">
        <f t="shared" si="2"/>
        <v>9.6793902948547448</v>
      </c>
      <c r="K11" s="304">
        <f t="shared" si="2"/>
        <v>10.953495187629105</v>
      </c>
      <c r="L11" s="304">
        <f t="shared" si="2"/>
        <v>14.497693309523601</v>
      </c>
      <c r="M11" s="304"/>
      <c r="N11" s="304">
        <f t="shared" si="3"/>
        <v>23.187343106014083</v>
      </c>
      <c r="O11" s="304">
        <f t="shared" si="3"/>
        <v>24.421605856823628</v>
      </c>
      <c r="P11" s="304">
        <f t="shared" si="3"/>
        <v>29.52425490395283</v>
      </c>
      <c r="Q11" s="306"/>
      <c r="R11" s="304">
        <f t="shared" ref="R11:T11" si="16">SUM(R23,R35,R53,R65,R77,R95)</f>
        <v>7.0130869427268792</v>
      </c>
      <c r="S11" s="304">
        <f t="shared" si="16"/>
        <v>6.6337360458549259</v>
      </c>
      <c r="T11" s="304">
        <f t="shared" si="16"/>
        <v>6.9752182439321908</v>
      </c>
      <c r="U11" s="306"/>
      <c r="V11" s="304">
        <f t="shared" ref="V11:X11" si="17">SUM(V23,V35,V53,V65,V77,V95)</f>
        <v>5.9426729559409424</v>
      </c>
      <c r="W11" s="304">
        <f t="shared" si="17"/>
        <v>5.6427202037174391</v>
      </c>
      <c r="X11" s="304">
        <f t="shared" si="17"/>
        <v>6.341209895358956</v>
      </c>
      <c r="Y11" s="306"/>
      <c r="Z11" s="304">
        <f t="shared" ref="Z11:AB11" si="18">SUM(Z23,Z35,Z53,Z65,Z77,Z95)</f>
        <v>16.70971912336779</v>
      </c>
      <c r="AA11" s="304">
        <f t="shared" si="18"/>
        <v>14.853382760426632</v>
      </c>
      <c r="AB11" s="304">
        <f t="shared" si="18"/>
        <v>14.441248824062802</v>
      </c>
      <c r="AC11" s="306"/>
      <c r="AD11" s="304">
        <f t="shared" ref="AD11:AF11" si="19">SUM(AD23,AD35,AD53,AD65,AD77,AD95)</f>
        <v>12.50242725178876</v>
      </c>
      <c r="AE11" s="304">
        <f t="shared" si="19"/>
        <v>11.266208803909301</v>
      </c>
      <c r="AF11" s="304">
        <f t="shared" si="19"/>
        <v>9.3571326430724717</v>
      </c>
      <c r="AG11" s="306"/>
      <c r="AH11" s="304">
        <f t="shared" ref="AH11:AJ11" si="20">SUM(AH23,AH35,AH53,AH65,AH77,AH95)</f>
        <v>7.1092589705304263</v>
      </c>
      <c r="AI11" s="304">
        <f t="shared" si="20"/>
        <v>5.6939122099951129</v>
      </c>
      <c r="AJ11" s="304">
        <f t="shared" si="20"/>
        <v>4.002869809071564</v>
      </c>
      <c r="AK11" s="306"/>
      <c r="AL11" s="304">
        <f t="shared" ref="AL11:AN11" si="21">SUM(AL23,AL35,AL53,AL65,AL77,AL95)</f>
        <v>1.7409011610585332</v>
      </c>
      <c r="AM11" s="304">
        <f t="shared" si="21"/>
        <v>1.7737260595174424</v>
      </c>
      <c r="AN11" s="304">
        <f t="shared" si="21"/>
        <v>2.5882223156403694</v>
      </c>
    </row>
    <row r="12" spans="1:40" x14ac:dyDescent="0.2">
      <c r="A12" s="13" t="str">
        <f>name!E7</f>
        <v>Administrative and secretarial occupations</v>
      </c>
      <c r="B12" s="304">
        <f t="shared" si="0"/>
        <v>84.316039266625893</v>
      </c>
      <c r="C12" s="304">
        <f t="shared" si="0"/>
        <v>80.202457657231065</v>
      </c>
      <c r="D12" s="304">
        <f t="shared" si="0"/>
        <v>74.116418190824504</v>
      </c>
      <c r="E12" s="304"/>
      <c r="F12" s="304">
        <f t="shared" si="1"/>
        <v>0.44412546937155278</v>
      </c>
      <c r="G12" s="304">
        <f t="shared" si="1"/>
        <v>0.53211121863741162</v>
      </c>
      <c r="H12" s="304">
        <f t="shared" si="1"/>
        <v>0.74882668116092121</v>
      </c>
      <c r="I12" s="304"/>
      <c r="J12" s="304">
        <f t="shared" si="2"/>
        <v>4.8589916522294976</v>
      </c>
      <c r="K12" s="304">
        <f t="shared" si="2"/>
        <v>5.915658066564033</v>
      </c>
      <c r="L12" s="304">
        <f t="shared" si="2"/>
        <v>8.1478047406776124</v>
      </c>
      <c r="M12" s="304"/>
      <c r="N12" s="304">
        <f t="shared" si="3"/>
        <v>15.926981506717592</v>
      </c>
      <c r="O12" s="304">
        <f t="shared" si="3"/>
        <v>17.813036239181251</v>
      </c>
      <c r="P12" s="304">
        <f t="shared" si="3"/>
        <v>22.077427237617378</v>
      </c>
      <c r="Q12" s="306"/>
      <c r="R12" s="304">
        <f t="shared" ref="R12:T12" si="22">SUM(R24,R36,R54,R66,R78,R96)</f>
        <v>5.7703629637769733</v>
      </c>
      <c r="S12" s="304">
        <f t="shared" si="22"/>
        <v>6.2511423119013774</v>
      </c>
      <c r="T12" s="304">
        <f t="shared" si="22"/>
        <v>7.1017529797405965</v>
      </c>
      <c r="U12" s="306"/>
      <c r="V12" s="304">
        <f t="shared" ref="V12:X12" si="23">SUM(V24,V36,V54,V66,V78,V96)</f>
        <v>5.4207391520391752</v>
      </c>
      <c r="W12" s="304">
        <f t="shared" si="23"/>
        <v>5.6127842179896072</v>
      </c>
      <c r="X12" s="304">
        <f t="shared" si="23"/>
        <v>6.3520965148251411</v>
      </c>
      <c r="Y12" s="306"/>
      <c r="Z12" s="304">
        <f t="shared" ref="Z12:AA12" si="24">SUM(Z24,Z36,Z54,Z66,Z78,Z96)</f>
        <v>18.843492916732085</v>
      </c>
      <c r="AA12" s="304">
        <f t="shared" si="24"/>
        <v>16.706663107218169</v>
      </c>
      <c r="AB12" s="304">
        <f>SUM(AB24,AB36,AB54,AB66,AB78,AB96)</f>
        <v>12.955686866313911</v>
      </c>
      <c r="AC12" s="306"/>
      <c r="AD12" s="304">
        <f t="shared" ref="AD12:AE12" si="25">SUM(AD24,AD36,AD54,AD66,AD78,AD96)</f>
        <v>19.454896566753533</v>
      </c>
      <c r="AE12" s="304">
        <f t="shared" si="25"/>
        <v>17.2749026520077</v>
      </c>
      <c r="AF12" s="304">
        <f>SUM(AF24,AF36,AF54,AF66,AF78,AF96)</f>
        <v>11.258406315778439</v>
      </c>
      <c r="AG12" s="306"/>
      <c r="AH12" s="304">
        <f t="shared" ref="AH12:AI12" si="26">SUM(AH24,AH36,AH54,AH66,AH78,AH96)</f>
        <v>10.466247947881925</v>
      </c>
      <c r="AI12" s="304">
        <f t="shared" si="26"/>
        <v>7.165893695779987</v>
      </c>
      <c r="AJ12" s="304">
        <f>SUM(AJ24,AJ36,AJ54,AJ66,AJ78,AJ96)</f>
        <v>2.6678661306186773</v>
      </c>
      <c r="AK12" s="306"/>
      <c r="AL12" s="304">
        <f t="shared" ref="AL12:AM12" si="27">SUM(AL24,AL36,AL54,AL66,AL78,AL96)</f>
        <v>3.1302010911235567</v>
      </c>
      <c r="AM12" s="304">
        <f t="shared" si="27"/>
        <v>2.9302661479515217</v>
      </c>
      <c r="AN12" s="304">
        <f>SUM(AN24,AN36,AN54,AN66,AN78,AN96)</f>
        <v>2.8065507240918386</v>
      </c>
    </row>
    <row r="13" spans="1:40" x14ac:dyDescent="0.2">
      <c r="A13" s="13" t="str">
        <f>name!E8</f>
        <v>Skilled trades occupations</v>
      </c>
      <c r="B13" s="304">
        <f t="shared" si="0"/>
        <v>70.569066686024613</v>
      </c>
      <c r="C13" s="304">
        <f t="shared" si="0"/>
        <v>69.385851760704981</v>
      </c>
      <c r="D13" s="304">
        <f t="shared" si="0"/>
        <v>65.959472134897041</v>
      </c>
      <c r="E13" s="304"/>
      <c r="F13" s="304">
        <f t="shared" si="1"/>
        <v>9.3985386518063097E-2</v>
      </c>
      <c r="G13" s="304">
        <f t="shared" si="1"/>
        <v>0.11938497327894909</v>
      </c>
      <c r="H13" s="304">
        <f t="shared" si="1"/>
        <v>0.16106822798731052</v>
      </c>
      <c r="I13" s="304"/>
      <c r="J13" s="304">
        <f t="shared" si="2"/>
        <v>1.0791465960465751</v>
      </c>
      <c r="K13" s="304">
        <f t="shared" si="2"/>
        <v>1.3907662451055061</v>
      </c>
      <c r="L13" s="304">
        <f t="shared" si="2"/>
        <v>1.9451198608218383</v>
      </c>
      <c r="M13" s="304"/>
      <c r="N13" s="304">
        <f t="shared" si="3"/>
        <v>4.2732723003746056</v>
      </c>
      <c r="O13" s="304">
        <f t="shared" si="3"/>
        <v>5.1894026595153644</v>
      </c>
      <c r="P13" s="304">
        <f t="shared" si="3"/>
        <v>7.1414630893887887</v>
      </c>
      <c r="Q13" s="306"/>
      <c r="R13" s="304">
        <f t="shared" ref="R13:T13" si="28">SUM(R25,R37,R55,R67,R79,R97)</f>
        <v>1.8580406190506893</v>
      </c>
      <c r="S13" s="304">
        <f t="shared" si="28"/>
        <v>2.1454598716722622</v>
      </c>
      <c r="T13" s="304">
        <f t="shared" si="28"/>
        <v>2.9126201493342641</v>
      </c>
      <c r="U13" s="306"/>
      <c r="V13" s="304">
        <f t="shared" ref="V13:X13" si="29">SUM(V25,V37,V55,V67,V79,V97)</f>
        <v>4.1332565184774381</v>
      </c>
      <c r="W13" s="304">
        <f t="shared" si="29"/>
        <v>4.6749688292707949</v>
      </c>
      <c r="X13" s="304">
        <f t="shared" si="29"/>
        <v>6.1264987388987437</v>
      </c>
      <c r="Y13" s="306"/>
      <c r="Z13" s="304">
        <f t="shared" ref="Z13:AB13" si="30">SUM(Z25,Z37,Z55,Z67,Z79,Z97)</f>
        <v>23.629294060303419</v>
      </c>
      <c r="AA13" s="304">
        <f t="shared" si="30"/>
        <v>22.941613500782598</v>
      </c>
      <c r="AB13" s="304">
        <f t="shared" si="30"/>
        <v>20.615802057253802</v>
      </c>
      <c r="AC13" s="306"/>
      <c r="AD13" s="304">
        <f t="shared" ref="AD13:AF13" si="31">SUM(AD25,AD37,AD55,AD67,AD79,AD97)</f>
        <v>19.406067872249672</v>
      </c>
      <c r="AE13" s="304">
        <f t="shared" si="31"/>
        <v>19.024136407089181</v>
      </c>
      <c r="AF13" s="304">
        <f t="shared" si="31"/>
        <v>17.490588020241532</v>
      </c>
      <c r="AG13" s="306"/>
      <c r="AH13" s="304">
        <f t="shared" ref="AH13:AJ13" si="32">SUM(AH25,AH37,AH55,AH67,AH79,AH97)</f>
        <v>10.510928944828361</v>
      </c>
      <c r="AI13" s="304">
        <f t="shared" si="32"/>
        <v>9.2175518472440903</v>
      </c>
      <c r="AJ13" s="304">
        <f t="shared" si="32"/>
        <v>6.9774135742408356</v>
      </c>
      <c r="AK13" s="306"/>
      <c r="AL13" s="304">
        <f t="shared" ref="AL13:AN13" si="33">SUM(AL25,AL37,AL55,AL67,AL79,AL97)</f>
        <v>5.5850743881757836</v>
      </c>
      <c r="AM13" s="304">
        <f t="shared" si="33"/>
        <v>4.6825674267462318</v>
      </c>
      <c r="AN13" s="304">
        <f t="shared" si="33"/>
        <v>2.5888984167299136</v>
      </c>
    </row>
    <row r="14" spans="1:40" x14ac:dyDescent="0.2">
      <c r="A14" s="13" t="str">
        <f>name!E9</f>
        <v>Caring, leisure and other service occupations</v>
      </c>
      <c r="B14" s="304">
        <f t="shared" si="0"/>
        <v>74.462862929400046</v>
      </c>
      <c r="C14" s="304">
        <f t="shared" si="0"/>
        <v>81.342029478730325</v>
      </c>
      <c r="D14" s="304">
        <f t="shared" si="0"/>
        <v>90.248001636871066</v>
      </c>
      <c r="E14" s="304"/>
      <c r="F14" s="304">
        <f t="shared" si="1"/>
        <v>7.0468192575104449E-2</v>
      </c>
      <c r="G14" s="304">
        <f t="shared" si="1"/>
        <v>9.182617451227848E-2</v>
      </c>
      <c r="H14" s="304">
        <f t="shared" si="1"/>
        <v>0.12530979418545543</v>
      </c>
      <c r="I14" s="304"/>
      <c r="J14" s="304">
        <f t="shared" si="2"/>
        <v>2.5905772152398439</v>
      </c>
      <c r="K14" s="304">
        <f t="shared" si="2"/>
        <v>3.5272270865447664</v>
      </c>
      <c r="L14" s="304">
        <f t="shared" si="2"/>
        <v>5.1903230947764403</v>
      </c>
      <c r="M14" s="304"/>
      <c r="N14" s="304">
        <f t="shared" si="3"/>
        <v>8.2657404797947223</v>
      </c>
      <c r="O14" s="304">
        <f t="shared" si="3"/>
        <v>10.361817171213943</v>
      </c>
      <c r="P14" s="304">
        <f t="shared" si="3"/>
        <v>13.636758267876743</v>
      </c>
      <c r="Q14" s="306"/>
      <c r="R14" s="304">
        <f>SUM(R26,R38,R56,R68,R80,R98)</f>
        <v>6.4812491622201609</v>
      </c>
      <c r="S14" s="304">
        <f t="shared" ref="S14:T14" si="34">SUM(S26,S38,S56,S68,S80,S98)</f>
        <v>7.2637897256112609</v>
      </c>
      <c r="T14" s="304">
        <f t="shared" si="34"/>
        <v>8.2205925895824734</v>
      </c>
      <c r="U14" s="306"/>
      <c r="V14" s="304">
        <f t="shared" ref="V14:X14" si="35">SUM(V26,V38,V56,V68,V80,V98)</f>
        <v>4.5781112413732146</v>
      </c>
      <c r="W14" s="304">
        <f t="shared" si="35"/>
        <v>5.3671113268089776</v>
      </c>
      <c r="X14" s="304">
        <f t="shared" si="35"/>
        <v>6.7348918983808606</v>
      </c>
      <c r="Y14" s="306"/>
      <c r="Z14" s="304">
        <f t="shared" ref="Z14:AB14" si="36">SUM(Z26,Z38,Z56,Z68,Z80,Z98)</f>
        <v>27.499700425105601</v>
      </c>
      <c r="AA14" s="304">
        <f t="shared" si="36"/>
        <v>29.706199449129596</v>
      </c>
      <c r="AB14" s="304">
        <f t="shared" si="36"/>
        <v>34.799050180144228</v>
      </c>
      <c r="AC14" s="306"/>
      <c r="AD14" s="304">
        <f t="shared" ref="AD14:AF14" si="37">SUM(AD26,AD38,AD56,AD68,AD80,AD98)</f>
        <v>18.876981511480526</v>
      </c>
      <c r="AE14" s="304">
        <f t="shared" si="37"/>
        <v>19.842790045584643</v>
      </c>
      <c r="AF14" s="304">
        <f t="shared" si="37"/>
        <v>17.123877314586704</v>
      </c>
      <c r="AG14" s="306"/>
      <c r="AH14" s="304">
        <f t="shared" ref="AH14:AJ14" si="38">SUM(AH26,AH38,AH56,AH68,AH80,AH98)</f>
        <v>4.4950323592412733</v>
      </c>
      <c r="AI14" s="304">
        <f t="shared" si="38"/>
        <v>3.6217384900451814</v>
      </c>
      <c r="AJ14" s="304">
        <f t="shared" si="38"/>
        <v>2.8494994682995838</v>
      </c>
      <c r="AK14" s="306"/>
      <c r="AL14" s="304">
        <f t="shared" ref="AL14:AN14" si="39">SUM(AL26,AL38,AL56,AL68,AL80,AL98)</f>
        <v>1.6050023423695976</v>
      </c>
      <c r="AM14" s="304">
        <f t="shared" si="39"/>
        <v>1.5595300092796756</v>
      </c>
      <c r="AN14" s="304">
        <f t="shared" si="39"/>
        <v>1.5676990290385813</v>
      </c>
    </row>
    <row r="15" spans="1:40" x14ac:dyDescent="0.2">
      <c r="A15" s="13" t="str">
        <f>name!E10</f>
        <v>Sales and customer service occupations</v>
      </c>
      <c r="B15" s="304">
        <f t="shared" si="0"/>
        <v>68.599548208537016</v>
      </c>
      <c r="C15" s="304">
        <f t="shared" si="0"/>
        <v>69.340664148397678</v>
      </c>
      <c r="D15" s="304">
        <f t="shared" si="0"/>
        <v>69.778551285077953</v>
      </c>
      <c r="E15" s="304"/>
      <c r="F15" s="304">
        <f t="shared" si="1"/>
        <v>0.16081679506639882</v>
      </c>
      <c r="G15" s="304">
        <f t="shared" si="1"/>
        <v>0.20671286138099951</v>
      </c>
      <c r="H15" s="304">
        <f t="shared" si="1"/>
        <v>0.26843284155634312</v>
      </c>
      <c r="I15" s="304"/>
      <c r="J15" s="304">
        <f t="shared" si="2"/>
        <v>2.1042427850093817</v>
      </c>
      <c r="K15" s="304">
        <f t="shared" si="2"/>
        <v>2.6870171989943201</v>
      </c>
      <c r="L15" s="304">
        <f t="shared" si="2"/>
        <v>3.7959097162953803</v>
      </c>
      <c r="M15" s="304"/>
      <c r="N15" s="304">
        <f t="shared" si="3"/>
        <v>8.9752707678091568</v>
      </c>
      <c r="O15" s="304">
        <f t="shared" si="3"/>
        <v>10.810677639983625</v>
      </c>
      <c r="P15" s="304">
        <f t="shared" si="3"/>
        <v>14.706895067852914</v>
      </c>
      <c r="Q15" s="306"/>
      <c r="R15" s="304">
        <f t="shared" ref="R15:T15" si="40">SUM(R27,R39,R57,R69,R81,R99)</f>
        <v>3.0008507491879914</v>
      </c>
      <c r="S15" s="304">
        <f t="shared" si="40"/>
        <v>3.4417740578592415</v>
      </c>
      <c r="T15" s="304">
        <f t="shared" si="40"/>
        <v>4.483621584496678</v>
      </c>
      <c r="U15" s="306"/>
      <c r="V15" s="304">
        <f t="shared" ref="V15:X15" si="41">SUM(V27,V39,V57,V69,V81,V99)</f>
        <v>2.7668196582183429</v>
      </c>
      <c r="W15" s="304">
        <f t="shared" si="41"/>
        <v>3.1937587071418228</v>
      </c>
      <c r="X15" s="304">
        <f t="shared" si="41"/>
        <v>4.0186358937226734</v>
      </c>
      <c r="Y15" s="306"/>
      <c r="Z15" s="304">
        <f t="shared" ref="Z15:AB15" si="42">SUM(Z27,Z39,Z57,Z69,Z81,Z99)</f>
        <v>18.594330918955396</v>
      </c>
      <c r="AA15" s="304">
        <f t="shared" si="42"/>
        <v>18.52473551993511</v>
      </c>
      <c r="AB15" s="304">
        <f t="shared" si="42"/>
        <v>19.365506259507633</v>
      </c>
      <c r="AC15" s="306"/>
      <c r="AD15" s="304">
        <f t="shared" ref="AD15:AF15" si="43">SUM(AD27,AD39,AD57,AD69,AD81,AD99)</f>
        <v>16.975140333036194</v>
      </c>
      <c r="AE15" s="304">
        <f t="shared" si="43"/>
        <v>17.050553665272986</v>
      </c>
      <c r="AF15" s="304">
        <f t="shared" si="43"/>
        <v>14.726169260635514</v>
      </c>
      <c r="AG15" s="306"/>
      <c r="AH15" s="304">
        <f t="shared" ref="AH15:AJ15" si="44">SUM(AH27,AH39,AH57,AH69,AH81,AH99)</f>
        <v>11.011007238488506</v>
      </c>
      <c r="AI15" s="304">
        <f t="shared" si="44"/>
        <v>9.3150240659091068</v>
      </c>
      <c r="AJ15" s="304">
        <f t="shared" si="44"/>
        <v>4.8305694484541046</v>
      </c>
      <c r="AK15" s="306"/>
      <c r="AL15" s="304">
        <f t="shared" ref="AL15:AN15" si="45">SUM(AL27,AL39,AL57,AL69,AL81,AL99)</f>
        <v>5.0110689627656475</v>
      </c>
      <c r="AM15" s="304">
        <f t="shared" si="45"/>
        <v>4.1104104319204628</v>
      </c>
      <c r="AN15" s="304">
        <f t="shared" si="45"/>
        <v>3.582811212556702</v>
      </c>
    </row>
    <row r="16" spans="1:40" x14ac:dyDescent="0.2">
      <c r="A16" s="13" t="str">
        <f>name!E11</f>
        <v>Process, plant and machine operatives</v>
      </c>
      <c r="B16" s="304">
        <f t="shared" si="0"/>
        <v>47.933970560852657</v>
      </c>
      <c r="C16" s="304">
        <f t="shared" si="0"/>
        <v>52.159110405646345</v>
      </c>
      <c r="D16" s="304">
        <f t="shared" si="0"/>
        <v>50.610187706064657</v>
      </c>
      <c r="E16" s="304"/>
      <c r="F16" s="304">
        <f t="shared" si="1"/>
        <v>9.2958552691446997E-2</v>
      </c>
      <c r="G16" s="304">
        <f t="shared" si="1"/>
        <v>0.1541591716581408</v>
      </c>
      <c r="H16" s="304">
        <f t="shared" si="1"/>
        <v>0.26070478698760707</v>
      </c>
      <c r="I16" s="304"/>
      <c r="J16" s="304">
        <f t="shared" si="2"/>
        <v>0.64039812178261368</v>
      </c>
      <c r="K16" s="304">
        <f t="shared" si="2"/>
        <v>0.91346264524458098</v>
      </c>
      <c r="L16" s="304">
        <f t="shared" si="2"/>
        <v>1.4496715387513901</v>
      </c>
      <c r="M16" s="304"/>
      <c r="N16" s="304">
        <f t="shared" si="3"/>
        <v>2.0324055784570252</v>
      </c>
      <c r="O16" s="304">
        <f t="shared" si="3"/>
        <v>2.827993140671897</v>
      </c>
      <c r="P16" s="304">
        <f t="shared" si="3"/>
        <v>4.4970664529075197</v>
      </c>
      <c r="Q16" s="306"/>
      <c r="R16" s="304">
        <f t="shared" ref="R16:T16" si="46">SUM(R28,R40,R58,R70,R82,R100)</f>
        <v>1.0315632848256668</v>
      </c>
      <c r="S16" s="304">
        <f t="shared" si="46"/>
        <v>1.4169112958536734</v>
      </c>
      <c r="T16" s="304">
        <f t="shared" si="46"/>
        <v>2.1135973597682316</v>
      </c>
      <c r="U16" s="306"/>
      <c r="V16" s="304">
        <f t="shared" ref="V16:X16" si="47">SUM(V28,V40,V58,V70,V82,V100)</f>
        <v>1.8382124123340722</v>
      </c>
      <c r="W16" s="304">
        <f t="shared" si="47"/>
        <v>2.4575287711562148</v>
      </c>
      <c r="X16" s="304">
        <f t="shared" si="47"/>
        <v>3.5018178231346893</v>
      </c>
      <c r="Y16" s="306"/>
      <c r="Z16" s="304">
        <f t="shared" ref="Z16:AB16" si="48">SUM(Z28,Z40,Z58,Z70,Z82,Z100)</f>
        <v>10.197758350624882</v>
      </c>
      <c r="AA16" s="304">
        <f t="shared" si="48"/>
        <v>11.989969949382711</v>
      </c>
      <c r="AB16" s="304">
        <f t="shared" si="48"/>
        <v>12.635426842239159</v>
      </c>
      <c r="AC16" s="306"/>
      <c r="AD16" s="304">
        <f t="shared" ref="AD16:AF16" si="49">SUM(AD28,AD40,AD58,AD70,AD82,AD100)</f>
        <v>14.79884969208983</v>
      </c>
      <c r="AE16" s="304">
        <f t="shared" si="49"/>
        <v>16.991574047345612</v>
      </c>
      <c r="AF16" s="304">
        <f t="shared" si="49"/>
        <v>16.907004522510682</v>
      </c>
      <c r="AG16" s="306"/>
      <c r="AH16" s="304">
        <f t="shared" ref="AH16:AJ16" si="50">SUM(AH28,AH40,AH58,AH70,AH82,AH100)</f>
        <v>11.48938357558837</v>
      </c>
      <c r="AI16" s="304">
        <f t="shared" si="50"/>
        <v>10.813272621714502</v>
      </c>
      <c r="AJ16" s="304">
        <f t="shared" si="50"/>
        <v>6.6658163478560155</v>
      </c>
      <c r="AK16" s="306"/>
      <c r="AL16" s="304">
        <f t="shared" ref="AL16:AN16" si="51">SUM(AL28,AL40,AL58,AL70,AL82,AL100)</f>
        <v>5.8124409924587468</v>
      </c>
      <c r="AM16" s="304">
        <f t="shared" si="51"/>
        <v>4.5942387626190095</v>
      </c>
      <c r="AN16" s="304">
        <f t="shared" si="51"/>
        <v>2.5790820319093686</v>
      </c>
    </row>
    <row r="17" spans="1:40" x14ac:dyDescent="0.2">
      <c r="A17" s="13" t="str">
        <f>name!E12</f>
        <v>Elementary occupations</v>
      </c>
      <c r="B17" s="304">
        <f t="shared" si="0"/>
        <v>71.225344022760936</v>
      </c>
      <c r="C17" s="304">
        <f t="shared" si="0"/>
        <v>71.396590822999684</v>
      </c>
      <c r="D17" s="304">
        <f t="shared" si="0"/>
        <v>68.491765364420587</v>
      </c>
      <c r="E17" s="304"/>
      <c r="F17" s="304">
        <f t="shared" si="1"/>
        <v>4.4495881087185607E-2</v>
      </c>
      <c r="G17" s="304">
        <f t="shared" si="1"/>
        <v>6.0818774366421073E-2</v>
      </c>
      <c r="H17" s="304">
        <f t="shared" si="1"/>
        <v>8.2743214116871286E-2</v>
      </c>
      <c r="I17" s="304"/>
      <c r="J17" s="304">
        <f t="shared" si="2"/>
        <v>1.4167230025040494</v>
      </c>
      <c r="K17" s="304">
        <f t="shared" si="2"/>
        <v>1.9522262819727014</v>
      </c>
      <c r="L17" s="304">
        <f t="shared" si="2"/>
        <v>2.8155424240222215</v>
      </c>
      <c r="M17" s="304"/>
      <c r="N17" s="304">
        <f t="shared" si="3"/>
        <v>5.3110725726814936</v>
      </c>
      <c r="O17" s="304">
        <f t="shared" si="3"/>
        <v>6.7133302834654547</v>
      </c>
      <c r="P17" s="304">
        <f t="shared" si="3"/>
        <v>9.0601245212408514</v>
      </c>
      <c r="Q17" s="306"/>
      <c r="R17" s="304">
        <f t="shared" ref="R17:T17" si="52">SUM(R29,R41,R59,R71,R83,R101)</f>
        <v>2.5598383038684438</v>
      </c>
      <c r="S17" s="304">
        <f t="shared" si="52"/>
        <v>3.1818223120793681</v>
      </c>
      <c r="T17" s="304">
        <f t="shared" si="52"/>
        <v>4.4057668995866495</v>
      </c>
      <c r="U17" s="306"/>
      <c r="V17" s="304">
        <f t="shared" ref="V17:X17" si="53">SUM(V29,V41,V59,V71,V83,V101)</f>
        <v>2.4603700905756001</v>
      </c>
      <c r="W17" s="304">
        <f t="shared" si="53"/>
        <v>2.945007387375373</v>
      </c>
      <c r="X17" s="304">
        <f t="shared" si="53"/>
        <v>3.9231934805026851</v>
      </c>
      <c r="Y17" s="306"/>
      <c r="Z17" s="304">
        <f t="shared" ref="Z17:AB17" si="54">SUM(Z29,Z41,Z59,Z71,Z83,Z101)</f>
        <v>12.762682017927975</v>
      </c>
      <c r="AA17" s="304">
        <f t="shared" si="54"/>
        <v>12.436847801422982</v>
      </c>
      <c r="AB17" s="304">
        <f t="shared" si="54"/>
        <v>12.484739959034075</v>
      </c>
      <c r="AC17" s="306"/>
      <c r="AD17" s="304">
        <f t="shared" ref="AD17:AF17" si="55">SUM(AD29,AD41,AD59,AD71,AD83,AD101)</f>
        <v>20.308308825919895</v>
      </c>
      <c r="AE17" s="304">
        <f t="shared" si="55"/>
        <v>21.361993775459418</v>
      </c>
      <c r="AF17" s="304">
        <f t="shared" si="55"/>
        <v>19.390398353991472</v>
      </c>
      <c r="AG17" s="306"/>
      <c r="AH17" s="304">
        <f t="shared" ref="AH17:AJ17" si="56">SUM(AH29,AH41,AH59,AH71,AH83,AH101)</f>
        <v>18.07299841272733</v>
      </c>
      <c r="AI17" s="304">
        <f t="shared" si="56"/>
        <v>16.230949305080298</v>
      </c>
      <c r="AJ17" s="304">
        <f t="shared" si="56"/>
        <v>11.280527900260486</v>
      </c>
      <c r="AK17" s="306"/>
      <c r="AL17" s="304">
        <f t="shared" ref="AL17:AN17" si="57">SUM(AL29,AL41,AL59,AL71,AL83,AL101)</f>
        <v>8.2888549154689635</v>
      </c>
      <c r="AM17" s="304">
        <f t="shared" si="57"/>
        <v>6.5135949017776706</v>
      </c>
      <c r="AN17" s="304">
        <f t="shared" si="57"/>
        <v>5.0487286116652674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15.137000000000006</v>
      </c>
      <c r="C20" s="305">
        <f>SUM(C21:C29)</f>
        <v>15.282000000000009</v>
      </c>
      <c r="D20" s="305">
        <f>SUM(D21:D29)</f>
        <v>15.417999999999992</v>
      </c>
      <c r="E20" s="304"/>
      <c r="F20" s="305">
        <f>SUM(F21:F29)</f>
        <v>0.13893295862093619</v>
      </c>
      <c r="G20" s="305">
        <f>SUM(G21:G29)</f>
        <v>0.16292239149782012</v>
      </c>
      <c r="H20" s="305">
        <f>SUM(H21:H29)</f>
        <v>0.20914732908488232</v>
      </c>
      <c r="I20" s="304"/>
      <c r="J20" s="305">
        <f>SUM(J21:J29)</f>
        <v>0.81492359572089901</v>
      </c>
      <c r="K20" s="305">
        <f>SUM(K21:K29)</f>
        <v>0.92927511494385218</v>
      </c>
      <c r="L20" s="305">
        <f>SUM(L21:L29)</f>
        <v>1.154800880041785</v>
      </c>
      <c r="M20" s="304"/>
      <c r="N20" s="305">
        <f>SUM(N21:N29)</f>
        <v>2.5412336459252796</v>
      </c>
      <c r="O20" s="305">
        <f>SUM(O21:O29)</f>
        <v>2.7842228670244298</v>
      </c>
      <c r="P20" s="305">
        <f>SUM(P21:P29)</f>
        <v>3.4848859098768878</v>
      </c>
      <c r="Q20" s="306"/>
      <c r="R20" s="305">
        <f>SUM(R21:R29)</f>
        <v>0.57230581275219095</v>
      </c>
      <c r="S20" s="305">
        <f>SUM(S21:S29)</f>
        <v>0.62587496371001805</v>
      </c>
      <c r="T20" s="305">
        <f>SUM(T21:T29)</f>
        <v>0.80395339247531128</v>
      </c>
      <c r="U20" s="306"/>
      <c r="V20" s="305">
        <f>SUM(V21:V29)</f>
        <v>1.2822557312974823</v>
      </c>
      <c r="W20" s="305">
        <f>SUM(W21:W29)</f>
        <v>1.3591550808362838</v>
      </c>
      <c r="X20" s="305">
        <f>SUM(X21:X29)</f>
        <v>1.6557792279261732</v>
      </c>
      <c r="Y20" s="306"/>
      <c r="Z20" s="305">
        <f>SUM(Z21:Z29)</f>
        <v>2.8596183258219101</v>
      </c>
      <c r="AA20" s="305">
        <f>SUM(AA21:AA29)</f>
        <v>2.7172279816918805</v>
      </c>
      <c r="AB20" s="305">
        <f>SUM(AB21:AB29)</f>
        <v>2.618013332925043</v>
      </c>
      <c r="AC20" s="306"/>
      <c r="AD20" s="305">
        <f>SUM(AD21:AD29)</f>
        <v>3.1946921467790914</v>
      </c>
      <c r="AE20" s="305">
        <f>SUM(AE21:AE29)</f>
        <v>3.1809388212053684</v>
      </c>
      <c r="AF20" s="305">
        <f>SUM(AF21:AF29)</f>
        <v>2.9641642036445934</v>
      </c>
      <c r="AG20" s="306"/>
      <c r="AH20" s="305">
        <f>SUM(AH21:AH29)</f>
        <v>2.0260667349882624</v>
      </c>
      <c r="AI20" s="305">
        <f>SUM(AI21:AI29)</f>
        <v>1.6781190562367299</v>
      </c>
      <c r="AJ20" s="305">
        <f>SUM(AJ21:AJ29)</f>
        <v>1.1662191519728309</v>
      </c>
      <c r="AK20" s="306"/>
      <c r="AL20" s="305">
        <f>SUM(AL21:AL29)</f>
        <v>1.7069710480939546</v>
      </c>
      <c r="AM20" s="305">
        <f>SUM(AM21:AM29)</f>
        <v>1.8442637228536243</v>
      </c>
      <c r="AN20" s="305">
        <f>SUM(AN21:AN29)</f>
        <v>1.3610365720524848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1.3777885918110442</v>
      </c>
      <c r="C21" s="304">
        <f t="shared" ref="C21:D21" si="59">SUM(G21,K21,O21,S21,W21,AA21,AE21,AI21,AM21)</f>
        <v>1.5151351548503591</v>
      </c>
      <c r="D21" s="304">
        <f t="shared" si="59"/>
        <v>1.649560962230483</v>
      </c>
      <c r="E21" s="304"/>
      <c r="F21" s="304">
        <v>2.7879290167386963E-2</v>
      </c>
      <c r="G21" s="304">
        <v>3.0945003610116411E-2</v>
      </c>
      <c r="H21" s="304">
        <v>3.6666946015819504E-2</v>
      </c>
      <c r="I21" s="304"/>
      <c r="J21" s="304">
        <v>0.16642821111314854</v>
      </c>
      <c r="K21" s="304">
        <v>0.17541061161806953</v>
      </c>
      <c r="L21" s="304">
        <v>0.19574775336167238</v>
      </c>
      <c r="M21" s="304"/>
      <c r="N21" s="304">
        <v>0.3294187706419261</v>
      </c>
      <c r="O21" s="304">
        <v>0.36426027015962725</v>
      </c>
      <c r="P21" s="304">
        <v>0.45545237249509435</v>
      </c>
      <c r="Q21" s="306"/>
      <c r="R21" s="304">
        <v>6.830541427216473E-2</v>
      </c>
      <c r="S21" s="304">
        <v>8.5207105918882475E-2</v>
      </c>
      <c r="T21" s="304">
        <v>0.11314891237001645</v>
      </c>
      <c r="U21" s="306"/>
      <c r="V21" s="304">
        <v>9.2624939478355456E-2</v>
      </c>
      <c r="W21" s="304">
        <v>8.458008127617038E-2</v>
      </c>
      <c r="X21" s="304">
        <v>8.7329633686855146E-2</v>
      </c>
      <c r="Y21" s="306"/>
      <c r="Z21" s="304">
        <v>0.24185707825128952</v>
      </c>
      <c r="AA21" s="304">
        <v>0.30471963667223306</v>
      </c>
      <c r="AB21" s="304">
        <v>0.35845328662479087</v>
      </c>
      <c r="AC21" s="306"/>
      <c r="AD21" s="304">
        <v>0.19385163366803868</v>
      </c>
      <c r="AE21" s="304">
        <v>0.20879492885824269</v>
      </c>
      <c r="AF21" s="304">
        <v>0.16905870137839149</v>
      </c>
      <c r="AG21" s="306"/>
      <c r="AH21" s="304">
        <v>0.14033913159043496</v>
      </c>
      <c r="AI21" s="304">
        <v>0.12986723150155</v>
      </c>
      <c r="AJ21" s="304">
        <v>7.6160216709839273E-2</v>
      </c>
      <c r="AK21" s="306"/>
      <c r="AL21" s="304">
        <v>0.11708412262829931</v>
      </c>
      <c r="AM21" s="304">
        <v>0.13135028523546746</v>
      </c>
      <c r="AN21" s="304">
        <v>0.15754313958800364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1.5843573923632333</v>
      </c>
      <c r="C22" s="304">
        <f t="shared" ref="C22:C29" si="61">SUM(G22,K22,O22,S22,W22,AA22,AE22,AI22,AM22)</f>
        <v>1.6917379195059727</v>
      </c>
      <c r="D22" s="304">
        <f t="shared" ref="D22:D29" si="62">SUM(H22,L22,P22,T22,X22,AB22,AF22,AJ22,AN22)</f>
        <v>1.8723294225379377</v>
      </c>
      <c r="E22" s="304"/>
      <c r="F22" s="304">
        <v>6.0136974507681164E-2</v>
      </c>
      <c r="G22" s="304">
        <v>7.3867333655611711E-2</v>
      </c>
      <c r="H22" s="304">
        <v>9.6856964829376321E-2</v>
      </c>
      <c r="I22" s="304"/>
      <c r="J22" s="304">
        <v>0.29432246932678702</v>
      </c>
      <c r="K22" s="304">
        <v>0.35703586053049824</v>
      </c>
      <c r="L22" s="304">
        <v>0.46478201315073658</v>
      </c>
      <c r="M22" s="304"/>
      <c r="N22" s="304">
        <v>0.48011674933568793</v>
      </c>
      <c r="O22" s="304">
        <v>0.49468282375109229</v>
      </c>
      <c r="P22" s="304">
        <v>0.51439754787423719</v>
      </c>
      <c r="Q22" s="306"/>
      <c r="R22" s="304">
        <v>5.7941119634647938E-2</v>
      </c>
      <c r="S22" s="304">
        <v>6.0340098501414328E-2</v>
      </c>
      <c r="T22" s="304">
        <v>7.1104004558107156E-2</v>
      </c>
      <c r="U22" s="306"/>
      <c r="V22" s="304">
        <v>0.20713787081764012</v>
      </c>
      <c r="W22" s="304">
        <v>0.2155440184817608</v>
      </c>
      <c r="X22" s="304">
        <v>0.24313974773737726</v>
      </c>
      <c r="Y22" s="306"/>
      <c r="Z22" s="304">
        <v>0.18154628308988149</v>
      </c>
      <c r="AA22" s="304">
        <v>0.16938255900696755</v>
      </c>
      <c r="AB22" s="304">
        <v>0.14064821279275797</v>
      </c>
      <c r="AC22" s="306"/>
      <c r="AD22" s="304">
        <v>0.1457059694372109</v>
      </c>
      <c r="AE22" s="304">
        <v>0.15411646143215357</v>
      </c>
      <c r="AF22" s="304">
        <v>0.17984928231668465</v>
      </c>
      <c r="AG22" s="306"/>
      <c r="AH22" s="304">
        <v>9.3183619710145077E-2</v>
      </c>
      <c r="AI22" s="304">
        <v>8.968414409642976E-2</v>
      </c>
      <c r="AJ22" s="304">
        <v>7.4619513745274466E-2</v>
      </c>
      <c r="AK22" s="306"/>
      <c r="AL22" s="304">
        <v>6.4266336503551721E-2</v>
      </c>
      <c r="AM22" s="304">
        <v>7.7084620050044614E-2</v>
      </c>
      <c r="AN22" s="304">
        <v>8.693213553338619E-2</v>
      </c>
    </row>
    <row r="23" spans="1:40" x14ac:dyDescent="0.2">
      <c r="A23" s="13" t="str">
        <f t="shared" si="58"/>
        <v>Associate professional occupations</v>
      </c>
      <c r="B23" s="304">
        <f t="shared" si="60"/>
        <v>1.2156133168473813</v>
      </c>
      <c r="C23" s="304">
        <f t="shared" si="61"/>
        <v>1.1656853843693669</v>
      </c>
      <c r="D23" s="304">
        <f t="shared" si="62"/>
        <v>1.2570123290288688</v>
      </c>
      <c r="E23" s="304"/>
      <c r="F23" s="304">
        <v>2.2055185895188484E-2</v>
      </c>
      <c r="G23" s="304">
        <v>2.5152769273906278E-2</v>
      </c>
      <c r="H23" s="304">
        <v>3.3771097040249401E-2</v>
      </c>
      <c r="I23" s="304"/>
      <c r="J23" s="304">
        <v>0.10113735356396976</v>
      </c>
      <c r="K23" s="304">
        <v>0.11446778200811815</v>
      </c>
      <c r="L23" s="304">
        <v>0.14308463417873932</v>
      </c>
      <c r="M23" s="304"/>
      <c r="N23" s="304">
        <v>0.2963496491454839</v>
      </c>
      <c r="O23" s="304">
        <v>0.28923803544729559</v>
      </c>
      <c r="P23" s="304">
        <v>0.30975919870822277</v>
      </c>
      <c r="Q23" s="306"/>
      <c r="R23" s="304">
        <v>3.4095095648831723E-2</v>
      </c>
      <c r="S23" s="304">
        <v>3.2437625466544717E-2</v>
      </c>
      <c r="T23" s="304">
        <v>3.7195183966077738E-2</v>
      </c>
      <c r="U23" s="306"/>
      <c r="V23" s="304">
        <v>0.19426964658887799</v>
      </c>
      <c r="W23" s="304">
        <v>0.20876464451107699</v>
      </c>
      <c r="X23" s="304">
        <v>0.25074441806727887</v>
      </c>
      <c r="Y23" s="306"/>
      <c r="Z23" s="304">
        <v>0.28370898714941795</v>
      </c>
      <c r="AA23" s="304">
        <v>0.2332540201244562</v>
      </c>
      <c r="AB23" s="304">
        <v>0.20998098481216501</v>
      </c>
      <c r="AC23" s="306"/>
      <c r="AD23" s="304">
        <v>0.12143125269976003</v>
      </c>
      <c r="AE23" s="304">
        <v>9.8105445769238256E-2</v>
      </c>
      <c r="AF23" s="304">
        <v>7.6867783043152574E-2</v>
      </c>
      <c r="AG23" s="306"/>
      <c r="AH23" s="304">
        <v>0.10614520388661922</v>
      </c>
      <c r="AI23" s="304">
        <v>9.1493404512402732E-2</v>
      </c>
      <c r="AJ23" s="304">
        <v>7.6093403029611068E-2</v>
      </c>
      <c r="AK23" s="306"/>
      <c r="AL23" s="304">
        <v>5.6420942269232159E-2</v>
      </c>
      <c r="AM23" s="304">
        <v>7.2771657256327962E-2</v>
      </c>
      <c r="AN23" s="304">
        <v>0.11951562618337207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1.214185997954353</v>
      </c>
      <c r="C24" s="304">
        <f t="shared" si="61"/>
        <v>1.1339786049978919</v>
      </c>
      <c r="D24" s="304">
        <f t="shared" si="62"/>
        <v>0.98164758717778278</v>
      </c>
      <c r="E24" s="304"/>
      <c r="F24" s="304">
        <v>3.4473816733027606E-3</v>
      </c>
      <c r="G24" s="304">
        <v>3.5793722800224258E-3</v>
      </c>
      <c r="H24" s="304">
        <v>3.9412467292188388E-3</v>
      </c>
      <c r="I24" s="304"/>
      <c r="J24" s="304">
        <v>6.7136612680470401E-2</v>
      </c>
      <c r="K24" s="304">
        <v>7.3783389527837431E-2</v>
      </c>
      <c r="L24" s="304">
        <v>8.6942659111797965E-2</v>
      </c>
      <c r="M24" s="304"/>
      <c r="N24" s="304">
        <v>0.2201523915807389</v>
      </c>
      <c r="O24" s="304">
        <v>0.22441911415710344</v>
      </c>
      <c r="P24" s="304">
        <v>0.23834282777718158</v>
      </c>
      <c r="Q24" s="306"/>
      <c r="R24" s="304">
        <v>3.2091986720840487E-2</v>
      </c>
      <c r="S24" s="304">
        <v>2.972211221908453E-2</v>
      </c>
      <c r="T24" s="304">
        <v>2.7538563228380039E-2</v>
      </c>
      <c r="U24" s="306"/>
      <c r="V24" s="304">
        <v>0.10729305246312622</v>
      </c>
      <c r="W24" s="304">
        <v>0.1072431969560904</v>
      </c>
      <c r="X24" s="304">
        <v>0.11655326449262103</v>
      </c>
      <c r="Y24" s="306"/>
      <c r="Z24" s="304">
        <v>0.25256031555448633</v>
      </c>
      <c r="AA24" s="304">
        <v>0.20523230531198225</v>
      </c>
      <c r="AB24" s="304">
        <v>0.13213446689360725</v>
      </c>
      <c r="AC24" s="306"/>
      <c r="AD24" s="304">
        <v>0.2046330353529893</v>
      </c>
      <c r="AE24" s="304">
        <v>0.16405193860141165</v>
      </c>
      <c r="AF24" s="304">
        <v>0.10518118485177488</v>
      </c>
      <c r="AG24" s="306"/>
      <c r="AH24" s="304">
        <v>0.19381541332648125</v>
      </c>
      <c r="AI24" s="304">
        <v>0.15864130915007782</v>
      </c>
      <c r="AJ24" s="304">
        <v>7.6635268013733021E-2</v>
      </c>
      <c r="AK24" s="306"/>
      <c r="AL24" s="304">
        <v>0.13305580860191735</v>
      </c>
      <c r="AM24" s="304">
        <v>0.16730586679428186</v>
      </c>
      <c r="AN24" s="304">
        <v>0.1943781060794682</v>
      </c>
    </row>
    <row r="25" spans="1:40" x14ac:dyDescent="0.2">
      <c r="A25" s="13" t="str">
        <f t="shared" si="58"/>
        <v>Skilled trades occupations</v>
      </c>
      <c r="B25" s="304">
        <f t="shared" si="60"/>
        <v>5.3670395748612822</v>
      </c>
      <c r="C25" s="304">
        <f t="shared" si="61"/>
        <v>5.2757405643677906</v>
      </c>
      <c r="D25" s="304">
        <f t="shared" si="62"/>
        <v>5.1691011763796126</v>
      </c>
      <c r="E25" s="304"/>
      <c r="F25" s="304">
        <v>1.9861257725627197E-2</v>
      </c>
      <c r="G25" s="304">
        <v>2.3298984049921374E-2</v>
      </c>
      <c r="H25" s="304">
        <v>3.0782621472735416E-2</v>
      </c>
      <c r="I25" s="304"/>
      <c r="J25" s="304">
        <v>7.0793047143449958E-2</v>
      </c>
      <c r="K25" s="304">
        <v>6.884845372781373E-2</v>
      </c>
      <c r="L25" s="304">
        <v>9.0045642903864173E-2</v>
      </c>
      <c r="M25" s="304"/>
      <c r="N25" s="304">
        <v>0.8762632957455555</v>
      </c>
      <c r="O25" s="304">
        <v>1.022259231837968</v>
      </c>
      <c r="P25" s="304">
        <v>1.4953771892905534</v>
      </c>
      <c r="Q25" s="306"/>
      <c r="R25" s="304">
        <v>0.25971043838861807</v>
      </c>
      <c r="S25" s="304">
        <v>0.28201101936047557</v>
      </c>
      <c r="T25" s="304">
        <v>0.37943482370222625</v>
      </c>
      <c r="U25" s="306"/>
      <c r="V25" s="304">
        <v>0.50048668220831805</v>
      </c>
      <c r="W25" s="304">
        <v>0.5434825536477953</v>
      </c>
      <c r="X25" s="304">
        <v>0.72222453862227309</v>
      </c>
      <c r="Y25" s="306"/>
      <c r="Z25" s="304">
        <v>0.98237837252490334</v>
      </c>
      <c r="AA25" s="304">
        <v>0.85690470268493701</v>
      </c>
      <c r="AB25" s="304">
        <v>0.74353755686738376</v>
      </c>
      <c r="AC25" s="306"/>
      <c r="AD25" s="304">
        <v>1.235554480543493</v>
      </c>
      <c r="AE25" s="304">
        <v>1.2167134448017594</v>
      </c>
      <c r="AF25" s="304">
        <v>1.1289365960902613</v>
      </c>
      <c r="AG25" s="306"/>
      <c r="AH25" s="304">
        <v>0.71531404890806616</v>
      </c>
      <c r="AI25" s="304">
        <v>0.54615336290631233</v>
      </c>
      <c r="AJ25" s="304">
        <v>0.32919748589428643</v>
      </c>
      <c r="AK25" s="306"/>
      <c r="AL25" s="304">
        <v>0.7066779516732512</v>
      </c>
      <c r="AM25" s="304">
        <v>0.71606881135080824</v>
      </c>
      <c r="AN25" s="304">
        <v>0.24956472153602829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0.37815314783588749</v>
      </c>
      <c r="C26" s="304">
        <f t="shared" si="61"/>
        <v>0.40325332069876801</v>
      </c>
      <c r="D26" s="304">
        <f t="shared" si="62"/>
        <v>0.44005410972159564</v>
      </c>
      <c r="E26" s="304"/>
      <c r="F26" s="304">
        <v>1.7740887011388382E-3</v>
      </c>
      <c r="G26" s="304">
        <v>2.2387465887970218E-3</v>
      </c>
      <c r="H26" s="304">
        <v>2.5393810499490205E-3</v>
      </c>
      <c r="I26" s="304"/>
      <c r="J26" s="304">
        <v>1.9001038440391367E-2</v>
      </c>
      <c r="K26" s="304">
        <v>2.2076948456500208E-2</v>
      </c>
      <c r="L26" s="304">
        <v>2.4752813893673876E-2</v>
      </c>
      <c r="M26" s="304"/>
      <c r="N26" s="304">
        <v>9.9456016051049687E-2</v>
      </c>
      <c r="O26" s="304">
        <v>0.10915287531266972</v>
      </c>
      <c r="P26" s="304">
        <v>0.11766142715244254</v>
      </c>
      <c r="Q26" s="306"/>
      <c r="R26" s="304">
        <v>1.9741385152750014E-2</v>
      </c>
      <c r="S26" s="304">
        <v>2.3350014285849735E-2</v>
      </c>
      <c r="T26" s="304">
        <v>3.026509000552018E-2</v>
      </c>
      <c r="U26" s="306"/>
      <c r="V26" s="304">
        <v>1.6759377557033488E-2</v>
      </c>
      <c r="W26" s="304">
        <v>1.6505786934950726E-2</v>
      </c>
      <c r="X26" s="304">
        <v>1.6774383846667604E-2</v>
      </c>
      <c r="Y26" s="306"/>
      <c r="Z26" s="304">
        <v>5.8683414796251394E-2</v>
      </c>
      <c r="AA26" s="304">
        <v>5.7472761275947463E-2</v>
      </c>
      <c r="AB26" s="304">
        <v>6.1332572951360201E-2</v>
      </c>
      <c r="AC26" s="306"/>
      <c r="AD26" s="304">
        <v>4.4763781859885346E-2</v>
      </c>
      <c r="AE26" s="304">
        <v>4.1202078571004157E-2</v>
      </c>
      <c r="AF26" s="304">
        <v>3.4065212395154643E-2</v>
      </c>
      <c r="AG26" s="306"/>
      <c r="AH26" s="304">
        <v>5.565702638883651E-2</v>
      </c>
      <c r="AI26" s="304">
        <v>4.9712604512865077E-2</v>
      </c>
      <c r="AJ26" s="304">
        <v>3.7310990104555589E-2</v>
      </c>
      <c r="AK26" s="306"/>
      <c r="AL26" s="304">
        <v>6.2317018888550839E-2</v>
      </c>
      <c r="AM26" s="304">
        <v>8.1541504760183917E-2</v>
      </c>
      <c r="AN26" s="304">
        <v>0.11535223832227195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0.58126521259923003</v>
      </c>
      <c r="C27" s="304">
        <f t="shared" si="61"/>
        <v>0.63759806122877172</v>
      </c>
      <c r="D27" s="304">
        <f t="shared" si="62"/>
        <v>0.69050906143740054</v>
      </c>
      <c r="E27" s="304"/>
      <c r="F27" s="304">
        <v>3.654855657920683E-3</v>
      </c>
      <c r="G27" s="304">
        <v>3.6910214277172471E-3</v>
      </c>
      <c r="H27" s="304">
        <v>4.4037326707297491E-3</v>
      </c>
      <c r="I27" s="304"/>
      <c r="J27" s="304">
        <v>2.0977833092428139E-2</v>
      </c>
      <c r="K27" s="304">
        <v>2.3769550515482442E-2</v>
      </c>
      <c r="L27" s="304">
        <v>2.9296907797864456E-2</v>
      </c>
      <c r="M27" s="304"/>
      <c r="N27" s="304">
        <v>9.0602154126130069E-2</v>
      </c>
      <c r="O27" s="304">
        <v>0.1065365780220163</v>
      </c>
      <c r="P27" s="304">
        <v>0.13841605417751829</v>
      </c>
      <c r="Q27" s="306"/>
      <c r="R27" s="304">
        <v>3.1046505674936286E-2</v>
      </c>
      <c r="S27" s="304">
        <v>3.3432147885773096E-2</v>
      </c>
      <c r="T27" s="304">
        <v>4.405341921443303E-2</v>
      </c>
      <c r="U27" s="306"/>
      <c r="V27" s="304">
        <v>3.2209512726008686E-2</v>
      </c>
      <c r="W27" s="304">
        <v>3.9628280166974041E-2</v>
      </c>
      <c r="X27" s="304">
        <v>5.0522374707549458E-2</v>
      </c>
      <c r="Y27" s="306"/>
      <c r="Z27" s="304">
        <v>0.14224334374139694</v>
      </c>
      <c r="AA27" s="304">
        <v>0.16444547359043815</v>
      </c>
      <c r="AB27" s="304">
        <v>0.18501166404681538</v>
      </c>
      <c r="AC27" s="306"/>
      <c r="AD27" s="304">
        <v>0.10540129232975504</v>
      </c>
      <c r="AE27" s="304">
        <v>0.11676583786084184</v>
      </c>
      <c r="AF27" s="304">
        <v>0.10995582959953479</v>
      </c>
      <c r="AG27" s="306"/>
      <c r="AH27" s="304">
        <v>0.11327523901079706</v>
      </c>
      <c r="AI27" s="304">
        <v>0.10267126560177431</v>
      </c>
      <c r="AJ27" s="304">
        <v>7.8522743782877477E-2</v>
      </c>
      <c r="AK27" s="306"/>
      <c r="AL27" s="304">
        <v>4.1854476239857122E-2</v>
      </c>
      <c r="AM27" s="304">
        <v>4.6657906157754357E-2</v>
      </c>
      <c r="AN27" s="304">
        <v>5.032633544007787E-2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1.4733809603216863</v>
      </c>
      <c r="C28" s="304">
        <f t="shared" si="61"/>
        <v>1.5286996002842519</v>
      </c>
      <c r="D28" s="304">
        <f t="shared" si="62"/>
        <v>1.5255322727624105</v>
      </c>
      <c r="E28" s="304"/>
      <c r="F28" s="304">
        <v>7.3571732693796955E-5</v>
      </c>
      <c r="G28" s="304">
        <v>9.1360079921488284E-5</v>
      </c>
      <c r="H28" s="304">
        <v>1.135075967680093E-4</v>
      </c>
      <c r="I28" s="304"/>
      <c r="J28" s="304">
        <v>1.9546687861973312E-2</v>
      </c>
      <c r="K28" s="304">
        <v>2.4073790567718353E-2</v>
      </c>
      <c r="L28" s="304">
        <v>3.078986616145056E-2</v>
      </c>
      <c r="M28" s="304"/>
      <c r="N28" s="304">
        <v>4.3056674300058329E-2</v>
      </c>
      <c r="O28" s="304">
        <v>5.195388096843561E-2</v>
      </c>
      <c r="P28" s="304">
        <v>6.4614816219277171E-2</v>
      </c>
      <c r="Q28" s="306"/>
      <c r="R28" s="304">
        <v>2.7341384527210452E-2</v>
      </c>
      <c r="S28" s="304">
        <v>3.3138506003145399E-2</v>
      </c>
      <c r="T28" s="304">
        <v>4.6633272712171027E-2</v>
      </c>
      <c r="U28" s="306"/>
      <c r="V28" s="304">
        <v>3.8196335978567246E-2</v>
      </c>
      <c r="W28" s="304">
        <v>4.430698193037113E-2</v>
      </c>
      <c r="X28" s="304">
        <v>5.2792131103497258E-2</v>
      </c>
      <c r="Y28" s="306"/>
      <c r="Z28" s="304">
        <v>0.41653457165819502</v>
      </c>
      <c r="AA28" s="304">
        <v>0.46781920691679396</v>
      </c>
      <c r="AB28" s="304">
        <v>0.59195669858948752</v>
      </c>
      <c r="AC28" s="306"/>
      <c r="AD28" s="304">
        <v>0.55700693057749107</v>
      </c>
      <c r="AE28" s="304">
        <v>0.57232118197913429</v>
      </c>
      <c r="AF28" s="304">
        <v>0.55739095238100267</v>
      </c>
      <c r="AG28" s="306"/>
      <c r="AH28" s="304">
        <v>0.12764607556154559</v>
      </c>
      <c r="AI28" s="304">
        <v>8.7338210886974868E-2</v>
      </c>
      <c r="AJ28" s="304">
        <v>5.6085877948309826E-2</v>
      </c>
      <c r="AK28" s="306"/>
      <c r="AL28" s="304">
        <v>0.24397872812395138</v>
      </c>
      <c r="AM28" s="304">
        <v>0.24765648095175666</v>
      </c>
      <c r="AN28" s="304">
        <v>0.12515515005044633</v>
      </c>
    </row>
    <row r="29" spans="1:40" x14ac:dyDescent="0.2">
      <c r="A29" s="13" t="str">
        <f t="shared" si="58"/>
        <v>Elementary occupations</v>
      </c>
      <c r="B29" s="304">
        <f t="shared" si="60"/>
        <v>1.9452158054059079</v>
      </c>
      <c r="C29" s="304">
        <f t="shared" si="61"/>
        <v>1.9301713896968338</v>
      </c>
      <c r="D29" s="304">
        <f t="shared" si="62"/>
        <v>1.8322530787239002</v>
      </c>
      <c r="E29" s="304"/>
      <c r="F29" s="304">
        <v>5.0352559996304443E-5</v>
      </c>
      <c r="G29" s="304">
        <v>5.7800531806166753E-5</v>
      </c>
      <c r="H29" s="304">
        <v>7.1831680036079474E-5</v>
      </c>
      <c r="I29" s="304"/>
      <c r="J29" s="304">
        <v>5.5580342498280505E-2</v>
      </c>
      <c r="K29" s="304">
        <v>6.9808727991814076E-2</v>
      </c>
      <c r="L29" s="304">
        <v>8.9358589481985634E-2</v>
      </c>
      <c r="M29" s="304"/>
      <c r="N29" s="304">
        <v>0.10581794499864872</v>
      </c>
      <c r="O29" s="304">
        <v>0.12172005736822152</v>
      </c>
      <c r="P29" s="304">
        <v>0.15086447618236046</v>
      </c>
      <c r="Q29" s="306"/>
      <c r="R29" s="304">
        <v>4.2032482732191186E-2</v>
      </c>
      <c r="S29" s="304">
        <v>4.6236334068848202E-2</v>
      </c>
      <c r="T29" s="304">
        <v>5.4580122718379469E-2</v>
      </c>
      <c r="U29" s="306"/>
      <c r="V29" s="304">
        <v>9.3278313479555064E-2</v>
      </c>
      <c r="W29" s="304">
        <v>9.9099536931093968E-2</v>
      </c>
      <c r="X29" s="304">
        <v>0.1156987356620534</v>
      </c>
      <c r="Y29" s="306"/>
      <c r="Z29" s="304">
        <v>0.30010595905608822</v>
      </c>
      <c r="AA29" s="304">
        <v>0.25799731610812504</v>
      </c>
      <c r="AB29" s="304">
        <v>0.19495788934667507</v>
      </c>
      <c r="AC29" s="306"/>
      <c r="AD29" s="304">
        <v>0.58634377031046814</v>
      </c>
      <c r="AE29" s="304">
        <v>0.60886750333158268</v>
      </c>
      <c r="AF29" s="304">
        <v>0.60285866158863621</v>
      </c>
      <c r="AG29" s="306"/>
      <c r="AH29" s="304">
        <v>0.48069097660533655</v>
      </c>
      <c r="AI29" s="304">
        <v>0.42255752306834293</v>
      </c>
      <c r="AJ29" s="304">
        <v>0.36159365274434369</v>
      </c>
      <c r="AK29" s="306"/>
      <c r="AL29" s="304">
        <v>0.28131566316534334</v>
      </c>
      <c r="AM29" s="304">
        <v>0.30382659029699927</v>
      </c>
      <c r="AN29" s="304">
        <v>0.26226911931943014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86.608000000000047</v>
      </c>
      <c r="C32" s="305">
        <f>SUM(C33:C41)</f>
        <v>81.711000000000013</v>
      </c>
      <c r="D32" s="305">
        <f>SUM(D33:D41)</f>
        <v>75.213999999999913</v>
      </c>
      <c r="E32" s="304"/>
      <c r="F32" s="305">
        <f>SUM(F33:F41)</f>
        <v>1.1005873386483453</v>
      </c>
      <c r="G32" s="305">
        <f>SUM(G33:G41)</f>
        <v>1.2213227952392078</v>
      </c>
      <c r="H32" s="305">
        <f>SUM(H33:H41)</f>
        <v>1.3896021827314893</v>
      </c>
      <c r="I32" s="304"/>
      <c r="J32" s="305">
        <f>SUM(J33:J41)</f>
        <v>5.4092830728172743</v>
      </c>
      <c r="K32" s="305">
        <f>SUM(K33:K41)</f>
        <v>6.1257385583670052</v>
      </c>
      <c r="L32" s="305">
        <f>SUM(L33:L41)</f>
        <v>7.3668315352001006</v>
      </c>
      <c r="M32" s="304"/>
      <c r="N32" s="305">
        <f>SUM(N33:N41)</f>
        <v>13.482611200010028</v>
      </c>
      <c r="O32" s="305">
        <f>SUM(O33:O41)</f>
        <v>14.00813892498876</v>
      </c>
      <c r="P32" s="305">
        <f>SUM(P33:P41)</f>
        <v>15.550346256391059</v>
      </c>
      <c r="Q32" s="306"/>
      <c r="R32" s="305">
        <f>SUM(R33:R41)</f>
        <v>3.2908609823137822</v>
      </c>
      <c r="S32" s="305">
        <f>SUM(S33:S41)</f>
        <v>3.4723355152452657</v>
      </c>
      <c r="T32" s="305">
        <f>SUM(T33:T41)</f>
        <v>3.9420975827736875</v>
      </c>
      <c r="U32" s="306"/>
      <c r="V32" s="305">
        <f>SUM(V33:V41)</f>
        <v>7.4280743999000212</v>
      </c>
      <c r="W32" s="305">
        <f>SUM(W33:W41)</f>
        <v>7.5142481076510323</v>
      </c>
      <c r="X32" s="305">
        <f>SUM(X33:X41)</f>
        <v>8.2576580187200879</v>
      </c>
      <c r="Y32" s="306"/>
      <c r="Z32" s="305">
        <f>SUM(Z33:Z41)</f>
        <v>20.481020003476925</v>
      </c>
      <c r="AA32" s="305">
        <f>SUM(AA33:AA41)</f>
        <v>19.08880866160786</v>
      </c>
      <c r="AB32" s="305">
        <f>SUM(AB33:AB41)</f>
        <v>16.349082881166073</v>
      </c>
      <c r="AC32" s="306"/>
      <c r="AD32" s="305">
        <f>SUM(AD33:AD41)</f>
        <v>18.02654884005964</v>
      </c>
      <c r="AE32" s="305">
        <f>SUM(AE33:AE41)</f>
        <v>16.748682365751563</v>
      </c>
      <c r="AF32" s="305">
        <f>SUM(AF33:AF41)</f>
        <v>13.227514905745741</v>
      </c>
      <c r="AG32" s="306"/>
      <c r="AH32" s="305">
        <f>SUM(AH33:AH41)</f>
        <v>12.254943991795356</v>
      </c>
      <c r="AI32" s="305">
        <f>SUM(AI33:AI41)</f>
        <v>9.8121206204181082</v>
      </c>
      <c r="AJ32" s="305">
        <f>SUM(AJ33:AJ41)</f>
        <v>5.8512090446629141</v>
      </c>
      <c r="AK32" s="306"/>
      <c r="AL32" s="305">
        <f>SUM(AL33:AL41)</f>
        <v>5.1340701709786698</v>
      </c>
      <c r="AM32" s="305">
        <f>SUM(AM33:AM41)</f>
        <v>3.7196044507312171</v>
      </c>
      <c r="AN32" s="305">
        <f>SUM(AN33:AN41)</f>
        <v>3.2796575926087645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10.132803526536055</v>
      </c>
      <c r="C33" s="304">
        <f t="shared" ref="C33:C41" si="64">SUM(G33,K33,O33,S33,W33,AA33,AE33,AI33,AM33)</f>
        <v>9.3578609533522705</v>
      </c>
      <c r="D33" s="304">
        <f t="shared" ref="D33:D40" si="65">SUM(H33,L33,P33,T33,X33,AB33,AF33,AJ33,AN33)</f>
        <v>9.186317964626701</v>
      </c>
      <c r="E33" s="304"/>
      <c r="F33" s="304">
        <v>0.13678023866147407</v>
      </c>
      <c r="G33" s="304">
        <v>0.13468784773292664</v>
      </c>
      <c r="H33" s="304">
        <v>0.14109063775251465</v>
      </c>
      <c r="I33" s="304"/>
      <c r="J33" s="304">
        <v>0.96694527910319483</v>
      </c>
      <c r="K33" s="304">
        <v>1.0396541857208914</v>
      </c>
      <c r="L33" s="304">
        <v>1.1706239336652551</v>
      </c>
      <c r="M33" s="304"/>
      <c r="N33" s="304">
        <v>2.7456200863874503</v>
      </c>
      <c r="O33" s="304">
        <v>2.7631589538900241</v>
      </c>
      <c r="P33" s="304">
        <v>3.0594777324420859</v>
      </c>
      <c r="Q33" s="306"/>
      <c r="R33" s="304">
        <v>0.6142408591027001</v>
      </c>
      <c r="S33" s="304">
        <v>0.61769714692722166</v>
      </c>
      <c r="T33" s="304">
        <v>0.67871128965720506</v>
      </c>
      <c r="U33" s="306"/>
      <c r="V33" s="304">
        <v>1.3263078566043651</v>
      </c>
      <c r="W33" s="304">
        <v>1.2737418069974988</v>
      </c>
      <c r="X33" s="304">
        <v>1.4026266748827727</v>
      </c>
      <c r="Y33" s="306"/>
      <c r="Z33" s="304">
        <v>1.8233483715672982</v>
      </c>
      <c r="AA33" s="304">
        <v>1.5001762650038148</v>
      </c>
      <c r="AB33" s="304">
        <v>1.1856655827172133</v>
      </c>
      <c r="AC33" s="306"/>
      <c r="AD33" s="304">
        <v>1.4889821528944576</v>
      </c>
      <c r="AE33" s="304">
        <v>1.2305258412906184</v>
      </c>
      <c r="AF33" s="304">
        <v>0.93511341201967568</v>
      </c>
      <c r="AG33" s="306"/>
      <c r="AH33" s="304">
        <v>0.79116517435601641</v>
      </c>
      <c r="AI33" s="304">
        <v>0.54947353205633886</v>
      </c>
      <c r="AJ33" s="304">
        <v>0.2955497895549693</v>
      </c>
      <c r="AK33" s="306"/>
      <c r="AL33" s="304">
        <v>0.23941350785909743</v>
      </c>
      <c r="AM33" s="304">
        <v>0.24874537373293445</v>
      </c>
      <c r="AN33" s="304">
        <v>0.31745891193501036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18.075407549554853</v>
      </c>
      <c r="C34" s="304">
        <f t="shared" si="64"/>
        <v>18.168358648552559</v>
      </c>
      <c r="D34" s="304">
        <f t="shared" si="65"/>
        <v>18.396701185780735</v>
      </c>
      <c r="E34" s="304"/>
      <c r="F34" s="304">
        <v>0.76793265065047089</v>
      </c>
      <c r="G34" s="304">
        <v>0.88253887391316088</v>
      </c>
      <c r="H34" s="304">
        <v>1.0197242278151852</v>
      </c>
      <c r="I34" s="304"/>
      <c r="J34" s="304">
        <v>2.6035147860956815</v>
      </c>
      <c r="K34" s="304">
        <v>3.0119760729164127</v>
      </c>
      <c r="L34" s="304">
        <v>3.5668492362517608</v>
      </c>
      <c r="M34" s="304"/>
      <c r="N34" s="304">
        <v>5.1770099239841949</v>
      </c>
      <c r="O34" s="304">
        <v>5.3331949308919482</v>
      </c>
      <c r="P34" s="304">
        <v>5.7267361435083908</v>
      </c>
      <c r="Q34" s="306"/>
      <c r="R34" s="304">
        <v>0.63375414518904094</v>
      </c>
      <c r="S34" s="304">
        <v>0.6524747140391477</v>
      </c>
      <c r="T34" s="304">
        <v>0.71602982225653344</v>
      </c>
      <c r="U34" s="306"/>
      <c r="V34" s="304">
        <v>2.3872937223474291</v>
      </c>
      <c r="W34" s="304">
        <v>2.4067299673197819</v>
      </c>
      <c r="X34" s="304">
        <v>2.5960501795301663</v>
      </c>
      <c r="Y34" s="306"/>
      <c r="Z34" s="304">
        <v>3.2787453700342475</v>
      </c>
      <c r="AA34" s="304">
        <v>2.9794905372129201</v>
      </c>
      <c r="AB34" s="304">
        <v>2.3711697360355783</v>
      </c>
      <c r="AC34" s="306"/>
      <c r="AD34" s="304">
        <v>1.8035866113258654</v>
      </c>
      <c r="AE34" s="304">
        <v>1.6048132889722007</v>
      </c>
      <c r="AF34" s="304">
        <v>1.1853872117384987</v>
      </c>
      <c r="AG34" s="306"/>
      <c r="AH34" s="304">
        <v>1.1809666843008868</v>
      </c>
      <c r="AI34" s="304">
        <v>1.0049100726225648</v>
      </c>
      <c r="AJ34" s="304">
        <v>0.83218376389744642</v>
      </c>
      <c r="AK34" s="306"/>
      <c r="AL34" s="304">
        <v>0.24260365562703448</v>
      </c>
      <c r="AM34" s="304">
        <v>0.29223019066442302</v>
      </c>
      <c r="AN34" s="304">
        <v>0.38257086474717128</v>
      </c>
    </row>
    <row r="35" spans="1:40" x14ac:dyDescent="0.2">
      <c r="A35" s="13" t="str">
        <f t="shared" si="63"/>
        <v>Associate professional occupations</v>
      </c>
      <c r="B35" s="304">
        <f t="shared" si="66"/>
        <v>10.732103455768341</v>
      </c>
      <c r="C35" s="304">
        <f t="shared" si="64"/>
        <v>9.3685163869133152</v>
      </c>
      <c r="D35" s="304">
        <f t="shared" si="65"/>
        <v>8.9135916272912716</v>
      </c>
      <c r="E35" s="304"/>
      <c r="F35" s="304">
        <v>0.10941352478106886</v>
      </c>
      <c r="G35" s="304">
        <v>0.11153600092622222</v>
      </c>
      <c r="H35" s="304">
        <v>0.12660640899371797</v>
      </c>
      <c r="I35" s="304"/>
      <c r="J35" s="304">
        <v>0.84522830317763853</v>
      </c>
      <c r="K35" s="304">
        <v>0.86203165974984197</v>
      </c>
      <c r="L35" s="304">
        <v>0.97339405656384315</v>
      </c>
      <c r="M35" s="304"/>
      <c r="N35" s="304">
        <v>2.4886488529839097</v>
      </c>
      <c r="O35" s="304">
        <v>2.4238823052218521</v>
      </c>
      <c r="P35" s="304">
        <v>2.5714403474215231</v>
      </c>
      <c r="Q35" s="306"/>
      <c r="R35" s="304">
        <v>0.71251046757072978</v>
      </c>
      <c r="S35" s="304">
        <v>0.72036865427117802</v>
      </c>
      <c r="T35" s="304">
        <v>0.82255976493200345</v>
      </c>
      <c r="U35" s="306"/>
      <c r="V35" s="304">
        <v>1.1451754373837049</v>
      </c>
      <c r="W35" s="304">
        <v>1.0006826306963044</v>
      </c>
      <c r="X35" s="304">
        <v>1.033359174642609</v>
      </c>
      <c r="Y35" s="306"/>
      <c r="Z35" s="304">
        <v>2.5779371799149717</v>
      </c>
      <c r="AA35" s="304">
        <v>2.1086789061027176</v>
      </c>
      <c r="AB35" s="304">
        <v>1.7615827480517969</v>
      </c>
      <c r="AC35" s="306"/>
      <c r="AD35" s="304">
        <v>1.7585524908042702</v>
      </c>
      <c r="AE35" s="304">
        <v>1.3913820744556524</v>
      </c>
      <c r="AF35" s="304">
        <v>1.0503204394088201</v>
      </c>
      <c r="AG35" s="306"/>
      <c r="AH35" s="304">
        <v>0.94643117169902302</v>
      </c>
      <c r="AI35" s="304">
        <v>0.60414991843585786</v>
      </c>
      <c r="AJ35" s="304">
        <v>0.4092517851509096</v>
      </c>
      <c r="AK35" s="306"/>
      <c r="AL35" s="304">
        <v>0.14820602745302328</v>
      </c>
      <c r="AM35" s="304">
        <v>0.14580423705368759</v>
      </c>
      <c r="AN35" s="304">
        <v>0.16507690212604867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6.8833151675176811</v>
      </c>
      <c r="C36" s="304">
        <f t="shared" si="64"/>
        <v>6.1523083075429152</v>
      </c>
      <c r="D36" s="304">
        <f t="shared" si="65"/>
        <v>5.4132536222361942</v>
      </c>
      <c r="E36" s="304"/>
      <c r="F36" s="304">
        <v>2.4885955407120391E-2</v>
      </c>
      <c r="G36" s="304">
        <v>2.6640030973372114E-2</v>
      </c>
      <c r="H36" s="304">
        <v>3.4507678302049254E-2</v>
      </c>
      <c r="I36" s="304"/>
      <c r="J36" s="304">
        <v>0.30357006518682439</v>
      </c>
      <c r="K36" s="304">
        <v>0.34652261793445077</v>
      </c>
      <c r="L36" s="304">
        <v>0.41718372675161969</v>
      </c>
      <c r="M36" s="304"/>
      <c r="N36" s="304">
        <v>1.0607877908798271</v>
      </c>
      <c r="O36" s="304">
        <v>1.103322740796749</v>
      </c>
      <c r="P36" s="304">
        <v>1.2022771480594723</v>
      </c>
      <c r="Q36" s="306"/>
      <c r="R36" s="304">
        <v>0.37667437034527312</v>
      </c>
      <c r="S36" s="304">
        <v>0.39861327048692941</v>
      </c>
      <c r="T36" s="304">
        <v>0.44047428473309697</v>
      </c>
      <c r="U36" s="306"/>
      <c r="V36" s="304">
        <v>0.48621522241555482</v>
      </c>
      <c r="W36" s="304">
        <v>0.4846563754723594</v>
      </c>
      <c r="X36" s="304">
        <v>0.52308206014562997</v>
      </c>
      <c r="Y36" s="306"/>
      <c r="Z36" s="304">
        <v>1.5759691951815591</v>
      </c>
      <c r="AA36" s="304">
        <v>1.3684102088605048</v>
      </c>
      <c r="AB36" s="304">
        <v>1.1548806526495996</v>
      </c>
      <c r="AC36" s="306"/>
      <c r="AD36" s="304">
        <v>2.1705780260004022</v>
      </c>
      <c r="AE36" s="304">
        <v>1.9193962319955744</v>
      </c>
      <c r="AF36" s="304">
        <v>1.3564022802802209</v>
      </c>
      <c r="AG36" s="306"/>
      <c r="AH36" s="304">
        <v>0.72292778197116536</v>
      </c>
      <c r="AI36" s="304">
        <v>0.35337134891687721</v>
      </c>
      <c r="AJ36" s="304">
        <v>0.10983428998718711</v>
      </c>
      <c r="AK36" s="306"/>
      <c r="AL36" s="304">
        <v>0.16170676012995411</v>
      </c>
      <c r="AM36" s="304">
        <v>0.15137548210609758</v>
      </c>
      <c r="AN36" s="304">
        <v>0.17461150132731784</v>
      </c>
    </row>
    <row r="37" spans="1:40" x14ac:dyDescent="0.2">
      <c r="A37" s="13" t="str">
        <f t="shared" si="63"/>
        <v>Skilled trades occupations</v>
      </c>
      <c r="B37" s="304">
        <f t="shared" si="66"/>
        <v>16.867293296681193</v>
      </c>
      <c r="C37" s="304">
        <f t="shared" si="64"/>
        <v>15.216893492254593</v>
      </c>
      <c r="D37" s="304">
        <f t="shared" si="65"/>
        <v>12.817896620033787</v>
      </c>
      <c r="E37" s="304"/>
      <c r="F37" s="304">
        <v>1.5622411961763259E-2</v>
      </c>
      <c r="G37" s="304">
        <v>1.878660526140959E-2</v>
      </c>
      <c r="H37" s="304">
        <v>2.340242221583581E-2</v>
      </c>
      <c r="I37" s="304"/>
      <c r="J37" s="304">
        <v>0.28621506912762107</v>
      </c>
      <c r="K37" s="304">
        <v>0.35246461744191343</v>
      </c>
      <c r="L37" s="304">
        <v>0.46260603727314298</v>
      </c>
      <c r="M37" s="304"/>
      <c r="N37" s="304">
        <v>0.77696564138916846</v>
      </c>
      <c r="O37" s="304">
        <v>0.90628077378569261</v>
      </c>
      <c r="P37" s="304">
        <v>1.1190129152265726</v>
      </c>
      <c r="Q37" s="306"/>
      <c r="R37" s="304">
        <v>0.32754935183229972</v>
      </c>
      <c r="S37" s="304">
        <v>0.35362443857918241</v>
      </c>
      <c r="T37" s="304">
        <v>0.41088498576258703</v>
      </c>
      <c r="U37" s="306"/>
      <c r="V37" s="304">
        <v>1.2051088000145551</v>
      </c>
      <c r="W37" s="304">
        <v>1.2600288147865346</v>
      </c>
      <c r="X37" s="304">
        <v>1.4142584788141113</v>
      </c>
      <c r="Y37" s="306"/>
      <c r="Z37" s="304">
        <v>6.3192989609334829</v>
      </c>
      <c r="AA37" s="304">
        <v>5.8197907666277535</v>
      </c>
      <c r="AB37" s="304">
        <v>4.8537084397955459</v>
      </c>
      <c r="AC37" s="306"/>
      <c r="AD37" s="304">
        <v>4.1758853968652989</v>
      </c>
      <c r="AE37" s="304">
        <v>3.6709792318981829</v>
      </c>
      <c r="AF37" s="304">
        <v>2.6528513709742336</v>
      </c>
      <c r="AG37" s="306"/>
      <c r="AH37" s="304">
        <v>2.643374260046742</v>
      </c>
      <c r="AI37" s="304">
        <v>2.1640445323624791</v>
      </c>
      <c r="AJ37" s="304">
        <v>1.4334053105755966</v>
      </c>
      <c r="AK37" s="306"/>
      <c r="AL37" s="304">
        <v>1.1172734045102621</v>
      </c>
      <c r="AM37" s="304">
        <v>0.6708937115114445</v>
      </c>
      <c r="AN37" s="304">
        <v>0.44776665939616289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1.1689352930921153</v>
      </c>
      <c r="C38" s="304">
        <f t="shared" si="64"/>
        <v>1.1396697792300559</v>
      </c>
      <c r="D38" s="304">
        <f t="shared" si="65"/>
        <v>1.0883150802537256</v>
      </c>
      <c r="E38" s="304"/>
      <c r="F38" s="304">
        <v>1.7304909124179351E-2</v>
      </c>
      <c r="G38" s="304">
        <v>1.6382787642529137E-2</v>
      </c>
      <c r="H38" s="304">
        <v>1.3449695206527222E-2</v>
      </c>
      <c r="I38" s="304"/>
      <c r="J38" s="304">
        <v>1.3296767751064642E-2</v>
      </c>
      <c r="K38" s="304">
        <v>1.2428330872215215E-2</v>
      </c>
      <c r="L38" s="304">
        <v>1.2070307079196025E-2</v>
      </c>
      <c r="M38" s="304"/>
      <c r="N38" s="304">
        <v>0.15467454226605706</v>
      </c>
      <c r="O38" s="304">
        <v>0.15063464867687251</v>
      </c>
      <c r="P38" s="304">
        <v>0.14363336738574456</v>
      </c>
      <c r="Q38" s="306"/>
      <c r="R38" s="304">
        <v>4.3160786626447768E-2</v>
      </c>
      <c r="S38" s="304">
        <v>3.9707924971903494E-2</v>
      </c>
      <c r="T38" s="304">
        <v>3.7262756948723462E-2</v>
      </c>
      <c r="U38" s="306"/>
      <c r="V38" s="304">
        <v>9.3082945239075079E-2</v>
      </c>
      <c r="W38" s="304">
        <v>0.10034236783550177</v>
      </c>
      <c r="X38" s="304">
        <v>0.10515850510867933</v>
      </c>
      <c r="Y38" s="306"/>
      <c r="Z38" s="304">
        <v>0.21938561153781574</v>
      </c>
      <c r="AA38" s="304">
        <v>0.18675817825514657</v>
      </c>
      <c r="AB38" s="304">
        <v>0.14539329282679636</v>
      </c>
      <c r="AC38" s="306"/>
      <c r="AD38" s="304">
        <v>0.21538331675951958</v>
      </c>
      <c r="AE38" s="304">
        <v>0.18863133999268558</v>
      </c>
      <c r="AF38" s="304">
        <v>0.13552814967951377</v>
      </c>
      <c r="AG38" s="306"/>
      <c r="AH38" s="304">
        <v>0.28928726955827716</v>
      </c>
      <c r="AI38" s="304">
        <v>0.30054405615517249</v>
      </c>
      <c r="AJ38" s="304">
        <v>0.30575892318388048</v>
      </c>
      <c r="AK38" s="306"/>
      <c r="AL38" s="304">
        <v>0.12335914422967892</v>
      </c>
      <c r="AM38" s="304">
        <v>0.14424014482802902</v>
      </c>
      <c r="AN38" s="304">
        <v>0.19006008283466425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2.6621256033115666</v>
      </c>
      <c r="C39" s="304">
        <f t="shared" si="64"/>
        <v>2.6231661893295133</v>
      </c>
      <c r="D39" s="304">
        <f t="shared" si="65"/>
        <v>2.4950556143877307</v>
      </c>
      <c r="E39" s="304"/>
      <c r="F39" s="304">
        <v>1.8935686316907476E-2</v>
      </c>
      <c r="G39" s="304">
        <v>1.8691477436728499E-2</v>
      </c>
      <c r="H39" s="304">
        <v>1.6447895403888971E-2</v>
      </c>
      <c r="I39" s="304"/>
      <c r="J39" s="304">
        <v>0.15523157635762269</v>
      </c>
      <c r="K39" s="304">
        <v>0.17025006655478112</v>
      </c>
      <c r="L39" s="304">
        <v>0.18383953674330011</v>
      </c>
      <c r="M39" s="304"/>
      <c r="N39" s="304">
        <v>0.46136337050540649</v>
      </c>
      <c r="O39" s="304">
        <v>0.50941525344172889</v>
      </c>
      <c r="P39" s="304">
        <v>0.56623894075320902</v>
      </c>
      <c r="Q39" s="306"/>
      <c r="R39" s="304">
        <v>0.15747935104639602</v>
      </c>
      <c r="S39" s="304">
        <v>0.17886635887432503</v>
      </c>
      <c r="T39" s="304">
        <v>0.19709443332734283</v>
      </c>
      <c r="U39" s="306"/>
      <c r="V39" s="304">
        <v>0.1665914792403887</v>
      </c>
      <c r="W39" s="304">
        <v>0.193326591999541</v>
      </c>
      <c r="X39" s="304">
        <v>0.21988496250349046</v>
      </c>
      <c r="Y39" s="306"/>
      <c r="Z39" s="304">
        <v>0.6490354685982237</v>
      </c>
      <c r="AA39" s="304">
        <v>0.6009587067443134</v>
      </c>
      <c r="AB39" s="304">
        <v>0.53335102488302366</v>
      </c>
      <c r="AC39" s="306"/>
      <c r="AD39" s="304">
        <v>0.53237026352884531</v>
      </c>
      <c r="AE39" s="304">
        <v>0.50450836577811897</v>
      </c>
      <c r="AF39" s="304">
        <v>0.44080997006877332</v>
      </c>
      <c r="AG39" s="306"/>
      <c r="AH39" s="304">
        <v>0.26172977054323088</v>
      </c>
      <c r="AI39" s="304">
        <v>0.1754688979172695</v>
      </c>
      <c r="AJ39" s="304">
        <v>6.7445905180466906E-2</v>
      </c>
      <c r="AK39" s="306"/>
      <c r="AL39" s="304">
        <v>0.25938863717454563</v>
      </c>
      <c r="AM39" s="304">
        <v>0.27168047058270678</v>
      </c>
      <c r="AN39" s="304">
        <v>0.26994294552423548</v>
      </c>
    </row>
    <row r="40" spans="1:40" x14ac:dyDescent="0.2">
      <c r="A40" s="13" t="str">
        <f t="shared" si="63"/>
        <v>Process, plant and machine operatives</v>
      </c>
      <c r="B40" s="304">
        <f t="shared" si="66"/>
        <v>14.279650425722092</v>
      </c>
      <c r="C40" s="304">
        <f t="shared" si="64"/>
        <v>14.816485803503927</v>
      </c>
      <c r="D40" s="304">
        <f t="shared" si="65"/>
        <v>12.851704082911734</v>
      </c>
      <c r="E40" s="304"/>
      <c r="F40" s="304">
        <v>3.5316865311020287E-3</v>
      </c>
      <c r="G40" s="304">
        <v>4.5137566887445916E-3</v>
      </c>
      <c r="H40" s="304">
        <v>5.0626738952877816E-3</v>
      </c>
      <c r="I40" s="304"/>
      <c r="J40" s="304">
        <v>0.19217045837061467</v>
      </c>
      <c r="K40" s="304">
        <v>0.27637019811525804</v>
      </c>
      <c r="L40" s="304">
        <v>0.51116603977989516</v>
      </c>
      <c r="M40" s="304"/>
      <c r="N40" s="304">
        <v>0.3636292942067979</v>
      </c>
      <c r="O40" s="304">
        <v>0.54449775504549047</v>
      </c>
      <c r="P40" s="304">
        <v>0.86579283969886589</v>
      </c>
      <c r="Q40" s="306"/>
      <c r="R40" s="305">
        <v>0.23645481200340066</v>
      </c>
      <c r="S40" s="305">
        <v>0.30609360223482346</v>
      </c>
      <c r="T40" s="305">
        <v>0.3910998205366184</v>
      </c>
      <c r="U40" s="306"/>
      <c r="V40" s="305">
        <v>0.48479769753958751</v>
      </c>
      <c r="W40" s="305">
        <v>0.65155117517577477</v>
      </c>
      <c r="X40" s="305">
        <v>0.80715726351203965</v>
      </c>
      <c r="Y40" s="306"/>
      <c r="Z40" s="305">
        <v>3.2962687474198549</v>
      </c>
      <c r="AA40" s="305">
        <v>3.8890416127280356</v>
      </c>
      <c r="AB40" s="305">
        <v>3.7871920008283126</v>
      </c>
      <c r="AC40" s="306"/>
      <c r="AD40" s="305">
        <v>4.4260851672278134</v>
      </c>
      <c r="AE40" s="305">
        <v>5.0100431046294336</v>
      </c>
      <c r="AF40" s="305">
        <v>4.6032918200556114</v>
      </c>
      <c r="AG40" s="306"/>
      <c r="AH40" s="305">
        <v>3.4356782391030318</v>
      </c>
      <c r="AI40" s="305">
        <v>3.1004162792731713</v>
      </c>
      <c r="AJ40" s="305">
        <v>1.2377946075612529</v>
      </c>
      <c r="AK40" s="306"/>
      <c r="AL40" s="305">
        <v>1.8410343233198905</v>
      </c>
      <c r="AM40" s="305">
        <v>1.0339583196131941</v>
      </c>
      <c r="AN40" s="305">
        <v>0.64314701704385224</v>
      </c>
    </row>
    <row r="41" spans="1:40" x14ac:dyDescent="0.2">
      <c r="A41" s="39" t="str">
        <f t="shared" si="63"/>
        <v>Elementary occupations</v>
      </c>
      <c r="B41" s="307">
        <f t="shared" si="66"/>
        <v>5.8063656818161489</v>
      </c>
      <c r="C41" s="307">
        <f t="shared" si="64"/>
        <v>4.8677404393208761</v>
      </c>
      <c r="D41" s="307">
        <f>SUM(H41,L41,P41,T41,X41,AB41,AF41,AJ41,AN41)</f>
        <v>4.0511642024780361</v>
      </c>
      <c r="E41" s="307"/>
      <c r="F41" s="307">
        <v>6.1802752142595058E-3</v>
      </c>
      <c r="G41" s="307">
        <v>7.5454146641139898E-3</v>
      </c>
      <c r="H41" s="307">
        <v>9.3105431464823845E-3</v>
      </c>
      <c r="I41" s="307"/>
      <c r="J41" s="307">
        <v>4.3110767647012473E-2</v>
      </c>
      <c r="K41" s="307">
        <v>5.4040809061240994E-2</v>
      </c>
      <c r="L41" s="307">
        <v>6.9098661092087246E-2</v>
      </c>
      <c r="M41" s="307"/>
      <c r="N41" s="307">
        <v>0.25391169740721703</v>
      </c>
      <c r="O41" s="307">
        <v>0.27375156323840277</v>
      </c>
      <c r="P41" s="307">
        <v>0.29573682189519296</v>
      </c>
      <c r="Q41" s="308"/>
      <c r="R41" s="307">
        <v>0.18903683859749429</v>
      </c>
      <c r="S41" s="307">
        <v>0.20488940486055471</v>
      </c>
      <c r="T41" s="307">
        <v>0.24798042461957714</v>
      </c>
      <c r="U41" s="308"/>
      <c r="V41" s="307">
        <v>0.13350123911536052</v>
      </c>
      <c r="W41" s="307">
        <v>0.14318837736773674</v>
      </c>
      <c r="X41" s="307">
        <v>0.15608071958058883</v>
      </c>
      <c r="Y41" s="308"/>
      <c r="Z41" s="307">
        <v>0.74103109828947167</v>
      </c>
      <c r="AA41" s="307">
        <v>0.63550348007265345</v>
      </c>
      <c r="AB41" s="307">
        <v>0.55613940337820666</v>
      </c>
      <c r="AC41" s="308"/>
      <c r="AD41" s="307">
        <v>1.4551254146531662</v>
      </c>
      <c r="AE41" s="307">
        <v>1.2284028867390975</v>
      </c>
      <c r="AF41" s="307">
        <v>0.86781025152039359</v>
      </c>
      <c r="AG41" s="308"/>
      <c r="AH41" s="307">
        <v>1.983383640216984</v>
      </c>
      <c r="AI41" s="307">
        <v>1.5597419826783763</v>
      </c>
      <c r="AJ41" s="307">
        <v>1.1599846695712053</v>
      </c>
      <c r="AK41" s="308"/>
      <c r="AL41" s="307">
        <v>1.0010847106751835</v>
      </c>
      <c r="AM41" s="307">
        <v>0.76067652063870006</v>
      </c>
      <c r="AN41" s="307">
        <v>0.68902270767430152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Lancashire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52.543999999999912</v>
      </c>
      <c r="C50" s="305">
        <f>SUM(C51:C59)</f>
        <v>52.888999999999953</v>
      </c>
      <c r="D50" s="305">
        <f>SUM(D51:D59)</f>
        <v>54.622000000000057</v>
      </c>
      <c r="E50" s="304"/>
      <c r="F50" s="305">
        <f>SUM(F51:F59)</f>
        <v>0.13459247928201301</v>
      </c>
      <c r="G50" s="305">
        <f>SUM(G51:G59)</f>
        <v>0.16904081345093533</v>
      </c>
      <c r="H50" s="305">
        <f>SUM(H51:H59)</f>
        <v>0.24587162535691079</v>
      </c>
      <c r="I50" s="304"/>
      <c r="J50" s="305">
        <f>SUM(J51:J59)</f>
        <v>2.3735060413109315</v>
      </c>
      <c r="K50" s="305">
        <f>SUM(K51:K59)</f>
        <v>2.9424624561811479</v>
      </c>
      <c r="L50" s="305">
        <f>SUM(L51:L59)</f>
        <v>4.1191178615843871</v>
      </c>
      <c r="M50" s="304"/>
      <c r="N50" s="305">
        <f>SUM(N51:N59)</f>
        <v>4.6682713578168782</v>
      </c>
      <c r="O50" s="305">
        <f>SUM(O51:O59)</f>
        <v>5.1553750651800385</v>
      </c>
      <c r="P50" s="305">
        <f>SUM(P51:P59)</f>
        <v>6.6954726300190446</v>
      </c>
      <c r="Q50" s="304"/>
      <c r="R50" s="305">
        <f>SUM(R51:R59)</f>
        <v>1.6893121474553852</v>
      </c>
      <c r="S50" s="305">
        <f>SUM(S51:S59)</f>
        <v>1.8706578078486746</v>
      </c>
      <c r="T50" s="305">
        <f>SUM(T51:T59)</f>
        <v>2.5530337280940052</v>
      </c>
      <c r="U50" s="304"/>
      <c r="V50" s="305">
        <f>SUM(V51:V59)</f>
        <v>3.5751013321633871</v>
      </c>
      <c r="W50" s="305">
        <f>SUM(W51:W59)</f>
        <v>3.827512758845895</v>
      </c>
      <c r="X50" s="305">
        <f>SUM(X51:X59)</f>
        <v>4.9700594679737549</v>
      </c>
      <c r="Y50" s="304"/>
      <c r="Z50" s="305">
        <f>SUM(Z51:Z59)</f>
        <v>16.129794107083345</v>
      </c>
      <c r="AA50" s="305">
        <f>SUM(AA51:AA59)</f>
        <v>16.002166698404949</v>
      </c>
      <c r="AB50" s="305">
        <f>SUM(AB51:AB59)</f>
        <v>15.775109816779256</v>
      </c>
      <c r="AC50" s="304"/>
      <c r="AD50" s="305">
        <f>SUM(AD51:AD59)</f>
        <v>13.285122790451894</v>
      </c>
      <c r="AE50" s="305">
        <f>SUM(AE51:AE59)</f>
        <v>13.548285127010118</v>
      </c>
      <c r="AF50" s="305">
        <f>SUM(AF51:AF59)</f>
        <v>13.534026705084313</v>
      </c>
      <c r="AG50" s="304"/>
      <c r="AH50" s="305">
        <f>SUM(AH51:AH59)</f>
        <v>7.6378690256183273</v>
      </c>
      <c r="AI50" s="305">
        <f>SUM(AI51:AI59)</f>
        <v>6.9131812815851497</v>
      </c>
      <c r="AJ50" s="305">
        <f>SUM(AJ51:AJ59)</f>
        <v>5.562779321338275</v>
      </c>
      <c r="AK50" s="304"/>
      <c r="AL50" s="305">
        <f>SUM(AL51:AL59)</f>
        <v>3.0504307188177551</v>
      </c>
      <c r="AM50" s="305">
        <f>SUM(AM51:AM59)</f>
        <v>2.4603179914930515</v>
      </c>
      <c r="AN50" s="305">
        <f>SUM(AN51:AN59)</f>
        <v>1.1665288437701087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6.2211790393363495</v>
      </c>
      <c r="C51" s="304">
        <f t="shared" ref="C51:D51" si="68">SUM(G51,K51,O51,S51,W51,AA51,AE51,AI51,AM51)</f>
        <v>5.9242805431037286</v>
      </c>
      <c r="D51" s="304">
        <f t="shared" si="68"/>
        <v>6.7174892354748827</v>
      </c>
      <c r="E51" s="304"/>
      <c r="F51" s="304">
        <v>2.6033947888446467E-2</v>
      </c>
      <c r="G51" s="304">
        <v>3.3594833862049291E-2</v>
      </c>
      <c r="H51" s="304">
        <v>4.7971646840802365E-2</v>
      </c>
      <c r="I51" s="304"/>
      <c r="J51" s="304">
        <v>0.62682085076419769</v>
      </c>
      <c r="K51" s="304">
        <v>0.75628120537621113</v>
      </c>
      <c r="L51" s="304">
        <v>1.0901545890988535</v>
      </c>
      <c r="M51" s="304"/>
      <c r="N51" s="304">
        <v>1.1039573610106703</v>
      </c>
      <c r="O51" s="304">
        <v>1.1475466471847979</v>
      </c>
      <c r="P51" s="304">
        <v>1.4301673351987607</v>
      </c>
      <c r="Q51" s="304"/>
      <c r="R51" s="304">
        <v>0.2847786353741889</v>
      </c>
      <c r="S51" s="304">
        <v>0.25979548154550997</v>
      </c>
      <c r="T51" s="304">
        <v>0.28552828332364649</v>
      </c>
      <c r="U51" s="304"/>
      <c r="V51" s="304">
        <v>0.73389199178974796</v>
      </c>
      <c r="W51" s="304">
        <v>0.71424615506820122</v>
      </c>
      <c r="X51" s="304">
        <v>0.90855682493563694</v>
      </c>
      <c r="Y51" s="304"/>
      <c r="Z51" s="304">
        <v>1.5335598061119577</v>
      </c>
      <c r="AA51" s="304">
        <v>1.332718998765172</v>
      </c>
      <c r="AB51" s="304">
        <v>1.4196513303032257</v>
      </c>
      <c r="AC51" s="304"/>
      <c r="AD51" s="304">
        <v>1.0393292923327215</v>
      </c>
      <c r="AE51" s="304">
        <v>0.91013888988748715</v>
      </c>
      <c r="AF51" s="304">
        <v>0.86461354752909758</v>
      </c>
      <c r="AG51" s="304"/>
      <c r="AH51" s="304">
        <v>0.61801242351824814</v>
      </c>
      <c r="AI51" s="304">
        <v>0.49417316920855625</v>
      </c>
      <c r="AJ51" s="304">
        <v>0.36473573637072521</v>
      </c>
      <c r="AK51" s="304"/>
      <c r="AL51" s="304">
        <v>0.25479473054617097</v>
      </c>
      <c r="AM51" s="304">
        <v>0.27578516220574373</v>
      </c>
      <c r="AN51" s="304">
        <v>0.30610994187413426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6.1321371147273149</v>
      </c>
      <c r="C52" s="304">
        <f t="shared" ref="C52:C59" si="70">SUM(G52,K52,O52,S52,W52,AA52,AE52,AI52,AM52)</f>
        <v>6.4731438684248603</v>
      </c>
      <c r="D52" s="304">
        <f t="shared" ref="D52:D59" si="71">SUM(H52,L52,P52,T52,X52,AB52,AF52,AJ52,AN52)</f>
        <v>7.5366592177977889</v>
      </c>
      <c r="E52" s="304"/>
      <c r="F52" s="304">
        <v>5.5046755733365753E-2</v>
      </c>
      <c r="G52" s="304">
        <v>6.392809677839642E-2</v>
      </c>
      <c r="H52" s="304">
        <v>8.3198577957503281E-2</v>
      </c>
      <c r="I52" s="304"/>
      <c r="J52" s="304">
        <v>0.95987751678393618</v>
      </c>
      <c r="K52" s="304">
        <v>1.2203142663978297</v>
      </c>
      <c r="L52" s="304">
        <v>1.7076869107298649</v>
      </c>
      <c r="M52" s="304"/>
      <c r="N52" s="304">
        <v>1.3425977301758703</v>
      </c>
      <c r="O52" s="304">
        <v>1.4064049116086186</v>
      </c>
      <c r="P52" s="304">
        <v>1.6772772134075253</v>
      </c>
      <c r="Q52" s="304"/>
      <c r="R52" s="304">
        <v>0.17136804407990683</v>
      </c>
      <c r="S52" s="304">
        <v>0.15699142214561015</v>
      </c>
      <c r="T52" s="304">
        <v>0.20933349626731768</v>
      </c>
      <c r="U52" s="304"/>
      <c r="V52" s="304">
        <v>0.50716557432096965</v>
      </c>
      <c r="W52" s="304">
        <v>0.42821636004710578</v>
      </c>
      <c r="X52" s="304">
        <v>0.33749455302665171</v>
      </c>
      <c r="Y52" s="304"/>
      <c r="Z52" s="304">
        <v>1.5959390204597863</v>
      </c>
      <c r="AA52" s="304">
        <v>1.6980184108560183</v>
      </c>
      <c r="AB52" s="304">
        <v>2.0448474669181076</v>
      </c>
      <c r="AC52" s="304"/>
      <c r="AD52" s="304">
        <v>0.92195344885061192</v>
      </c>
      <c r="AE52" s="304">
        <v>0.92327489918856998</v>
      </c>
      <c r="AF52" s="304">
        <v>0.97400973109896816</v>
      </c>
      <c r="AG52" s="304"/>
      <c r="AH52" s="304">
        <v>0.40947897854916765</v>
      </c>
      <c r="AI52" s="304">
        <v>0.38183332366214856</v>
      </c>
      <c r="AJ52" s="304">
        <v>0.30390757880192987</v>
      </c>
      <c r="AK52" s="304"/>
      <c r="AL52" s="304">
        <v>0.16871004577369991</v>
      </c>
      <c r="AM52" s="304">
        <v>0.19416217774056257</v>
      </c>
      <c r="AN52" s="304">
        <v>0.19890368958992055</v>
      </c>
    </row>
    <row r="53" spans="1:40" x14ac:dyDescent="0.2">
      <c r="A53" s="13" t="str">
        <f t="shared" si="67"/>
        <v>Associate professional occupations</v>
      </c>
      <c r="B53" s="304">
        <f t="shared" si="69"/>
        <v>4.2202755235508489</v>
      </c>
      <c r="C53" s="304">
        <f t="shared" si="70"/>
        <v>3.841048680708171</v>
      </c>
      <c r="D53" s="304">
        <f t="shared" si="71"/>
        <v>4.3107478193121826</v>
      </c>
      <c r="E53" s="304"/>
      <c r="F53" s="304">
        <v>7.5380830927548638E-3</v>
      </c>
      <c r="G53" s="304">
        <v>8.7163220069719563E-3</v>
      </c>
      <c r="H53" s="304">
        <v>1.2936897517835427E-2</v>
      </c>
      <c r="I53" s="304"/>
      <c r="J53" s="304">
        <v>0.32982544639144029</v>
      </c>
      <c r="K53" s="304">
        <v>0.37890839907587515</v>
      </c>
      <c r="L53" s="304">
        <v>0.51583833517306266</v>
      </c>
      <c r="M53" s="304"/>
      <c r="N53" s="304">
        <v>0.67393357403197052</v>
      </c>
      <c r="O53" s="304">
        <v>0.6677597190819855</v>
      </c>
      <c r="P53" s="304">
        <v>0.80766856870005466</v>
      </c>
      <c r="Q53" s="304"/>
      <c r="R53" s="304">
        <v>0.3102765819478609</v>
      </c>
      <c r="S53" s="304">
        <v>0.33111489466767091</v>
      </c>
      <c r="T53" s="304">
        <v>0.44882710083228194</v>
      </c>
      <c r="U53" s="304"/>
      <c r="V53" s="304">
        <v>0.59288042137469921</v>
      </c>
      <c r="W53" s="304">
        <v>0.53842317370108206</v>
      </c>
      <c r="X53" s="304">
        <v>0.66111523992686261</v>
      </c>
      <c r="Y53" s="304"/>
      <c r="Z53" s="304">
        <v>0.82336980655854042</v>
      </c>
      <c r="AA53" s="304">
        <v>0.60436477288391366</v>
      </c>
      <c r="AB53" s="304">
        <v>0.54019599580272526</v>
      </c>
      <c r="AC53" s="304"/>
      <c r="AD53" s="304">
        <v>0.80464869018516727</v>
      </c>
      <c r="AE53" s="304">
        <v>0.72044335630576739</v>
      </c>
      <c r="AF53" s="304">
        <v>0.73509592627511322</v>
      </c>
      <c r="AG53" s="304"/>
      <c r="AH53" s="304">
        <v>0.57045682908841178</v>
      </c>
      <c r="AI53" s="304">
        <v>0.49639184542465581</v>
      </c>
      <c r="AJ53" s="304">
        <v>0.45746732414811198</v>
      </c>
      <c r="AK53" s="304"/>
      <c r="AL53" s="304">
        <v>0.10734609088000306</v>
      </c>
      <c r="AM53" s="304">
        <v>9.4926197560248782E-2</v>
      </c>
      <c r="AN53" s="304">
        <v>0.13160243093613513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3.6874342357074248</v>
      </c>
      <c r="C54" s="304">
        <f t="shared" si="70"/>
        <v>3.4399053240726305</v>
      </c>
      <c r="D54" s="304">
        <f t="shared" si="71"/>
        <v>3.1014398554738762</v>
      </c>
      <c r="E54" s="304"/>
      <c r="F54" s="304">
        <v>3.2010083583344846E-2</v>
      </c>
      <c r="G54" s="304">
        <v>4.1414213484668901E-2</v>
      </c>
      <c r="H54" s="304">
        <v>6.9008916234279266E-2</v>
      </c>
      <c r="I54" s="304"/>
      <c r="J54" s="304">
        <v>0.164543620980346</v>
      </c>
      <c r="K54" s="304">
        <v>0.20316615775742192</v>
      </c>
      <c r="L54" s="304">
        <v>0.29384794225417321</v>
      </c>
      <c r="M54" s="304"/>
      <c r="N54" s="304">
        <v>0.53367129412616954</v>
      </c>
      <c r="O54" s="304">
        <v>0.63389762006181671</v>
      </c>
      <c r="P54" s="304">
        <v>0.85343923807253153</v>
      </c>
      <c r="Q54" s="304"/>
      <c r="R54" s="304">
        <v>0.33708437637725769</v>
      </c>
      <c r="S54" s="304">
        <v>0.36646902968818601</v>
      </c>
      <c r="T54" s="304">
        <v>0.46379612508657808</v>
      </c>
      <c r="U54" s="304"/>
      <c r="V54" s="304">
        <v>0.1887465860115132</v>
      </c>
      <c r="W54" s="304">
        <v>0.2142993948994911</v>
      </c>
      <c r="X54" s="304">
        <v>0.26911294472860403</v>
      </c>
      <c r="Y54" s="304"/>
      <c r="Z54" s="304">
        <v>0.65980583092464029</v>
      </c>
      <c r="AA54" s="304">
        <v>0.51813460716687398</v>
      </c>
      <c r="AB54" s="304">
        <v>0.32038365270500385</v>
      </c>
      <c r="AC54" s="304"/>
      <c r="AD54" s="304">
        <v>0.54249009009907423</v>
      </c>
      <c r="AE54" s="304">
        <v>0.41067202616079673</v>
      </c>
      <c r="AF54" s="304">
        <v>0.13939938399030916</v>
      </c>
      <c r="AG54" s="304"/>
      <c r="AH54" s="304">
        <v>1.0275580414884811</v>
      </c>
      <c r="AI54" s="304">
        <v>0.95490054161505777</v>
      </c>
      <c r="AJ54" s="304">
        <v>0.68115973491907233</v>
      </c>
      <c r="AK54" s="304"/>
      <c r="AL54" s="304">
        <v>0.20152431211659774</v>
      </c>
      <c r="AM54" s="304">
        <v>9.6951733238316837E-2</v>
      </c>
      <c r="AN54" s="304">
        <v>1.1291917483325371E-2</v>
      </c>
    </row>
    <row r="55" spans="1:40" x14ac:dyDescent="0.2">
      <c r="A55" s="13" t="str">
        <f t="shared" si="67"/>
        <v>Skilled trades occupations</v>
      </c>
      <c r="B55" s="304">
        <f t="shared" si="69"/>
        <v>25.419163935088232</v>
      </c>
      <c r="C55" s="304">
        <f t="shared" si="70"/>
        <v>26.005162338364318</v>
      </c>
      <c r="D55" s="304">
        <f t="shared" si="71"/>
        <v>25.518690129192954</v>
      </c>
      <c r="E55" s="304"/>
      <c r="F55" s="304">
        <v>3.5455514285041754E-3</v>
      </c>
      <c r="G55" s="304">
        <v>4.5679851951611018E-3</v>
      </c>
      <c r="H55" s="304">
        <v>5.9063773771882433E-3</v>
      </c>
      <c r="I55" s="304"/>
      <c r="J55" s="304">
        <v>0.16716597183461476</v>
      </c>
      <c r="K55" s="304">
        <v>0.22688237941529391</v>
      </c>
      <c r="L55" s="304">
        <v>0.29974975616821697</v>
      </c>
      <c r="M55" s="304"/>
      <c r="N55" s="304">
        <v>0.74721835426035021</v>
      </c>
      <c r="O55" s="304">
        <v>0.96848604940708993</v>
      </c>
      <c r="P55" s="304">
        <v>1.4756921730652528</v>
      </c>
      <c r="Q55" s="304"/>
      <c r="R55" s="304">
        <v>0.45695166726437575</v>
      </c>
      <c r="S55" s="304">
        <v>0.58293754179525548</v>
      </c>
      <c r="T55" s="304">
        <v>0.87572652034281573</v>
      </c>
      <c r="U55" s="304"/>
      <c r="V55" s="304">
        <v>1.210108121693924</v>
      </c>
      <c r="W55" s="304">
        <v>1.4940971479828136</v>
      </c>
      <c r="X55" s="304">
        <v>2.2012826974669455</v>
      </c>
      <c r="Y55" s="304"/>
      <c r="Z55" s="304">
        <v>9.5889545794958391</v>
      </c>
      <c r="AA55" s="304">
        <v>9.6273643882702142</v>
      </c>
      <c r="AB55" s="304">
        <v>8.8274356057999537</v>
      </c>
      <c r="AC55" s="304"/>
      <c r="AD55" s="304">
        <v>8.0544622526764673</v>
      </c>
      <c r="AE55" s="304">
        <v>8.4657519906147733</v>
      </c>
      <c r="AF55" s="304">
        <v>8.5607116553501275</v>
      </c>
      <c r="AG55" s="304"/>
      <c r="AH55" s="304">
        <v>3.5466108682381323</v>
      </c>
      <c r="AI55" s="304">
        <v>3.3239415746320677</v>
      </c>
      <c r="AJ55" s="304">
        <v>3.0308212965992469</v>
      </c>
      <c r="AK55" s="304"/>
      <c r="AL55" s="304">
        <v>1.644146568196025</v>
      </c>
      <c r="AM55" s="304">
        <v>1.3111332810516501</v>
      </c>
      <c r="AN55" s="304">
        <v>0.24136404702320766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0.14311832992674861</v>
      </c>
      <c r="C56" s="304">
        <f t="shared" si="70"/>
        <v>0.14135701016941912</v>
      </c>
      <c r="D56" s="304">
        <f t="shared" si="71"/>
        <v>0.15060340589235569</v>
      </c>
      <c r="E56" s="304"/>
      <c r="F56" s="304">
        <v>1.0364220808446639E-4</v>
      </c>
      <c r="G56" s="304">
        <v>1.0329107295114316E-4</v>
      </c>
      <c r="H56" s="304">
        <v>1.3404057713817897E-4</v>
      </c>
      <c r="I56" s="304"/>
      <c r="J56" s="304">
        <v>4.971693627829476E-3</v>
      </c>
      <c r="K56" s="304">
        <v>6.0094958044290313E-3</v>
      </c>
      <c r="L56" s="304">
        <v>7.3717209214853438E-3</v>
      </c>
      <c r="M56" s="304"/>
      <c r="N56" s="304">
        <v>6.5320112294004855E-3</v>
      </c>
      <c r="O56" s="304">
        <v>6.8174561449725101E-3</v>
      </c>
      <c r="P56" s="304">
        <v>7.2560235828124974E-3</v>
      </c>
      <c r="Q56" s="304"/>
      <c r="R56" s="304">
        <v>1.371461609127644E-3</v>
      </c>
      <c r="S56" s="304">
        <v>1.5519771703352469E-3</v>
      </c>
      <c r="T56" s="304">
        <v>1.7203204126840248E-3</v>
      </c>
      <c r="U56" s="304"/>
      <c r="V56" s="304">
        <v>4.7018820135149323E-3</v>
      </c>
      <c r="W56" s="304">
        <v>5.1193464015752265E-3</v>
      </c>
      <c r="X56" s="304">
        <v>6.4542061541455909E-3</v>
      </c>
      <c r="Y56" s="304"/>
      <c r="Z56" s="304">
        <v>4.9687960304461799E-2</v>
      </c>
      <c r="AA56" s="304">
        <v>5.6639306848090917E-2</v>
      </c>
      <c r="AB56" s="304">
        <v>6.9978225470472194E-2</v>
      </c>
      <c r="AC56" s="304"/>
      <c r="AD56" s="304">
        <v>8.7597396031562236E-3</v>
      </c>
      <c r="AE56" s="304">
        <v>8.0436558014977868E-3</v>
      </c>
      <c r="AF56" s="304">
        <v>9.3039914443106327E-3</v>
      </c>
      <c r="AG56" s="304"/>
      <c r="AH56" s="304">
        <v>3.6819026416030722E-2</v>
      </c>
      <c r="AI56" s="304">
        <v>2.7809161129816549E-2</v>
      </c>
      <c r="AJ56" s="304">
        <v>2.4957286653836983E-2</v>
      </c>
      <c r="AK56" s="304"/>
      <c r="AL56" s="304">
        <v>3.0170912915142865E-2</v>
      </c>
      <c r="AM56" s="304">
        <v>2.9263319795750704E-2</v>
      </c>
      <c r="AN56" s="304">
        <v>2.3427590675470237E-2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1.0313220996411154</v>
      </c>
      <c r="C57" s="304">
        <f t="shared" si="70"/>
        <v>1.1106937366090459</v>
      </c>
      <c r="D57" s="304">
        <f t="shared" si="71"/>
        <v>1.1533071713874885</v>
      </c>
      <c r="E57" s="304"/>
      <c r="F57" s="304">
        <v>2.1523736026288587E-3</v>
      </c>
      <c r="G57" s="304">
        <v>3.0937792929538179E-3</v>
      </c>
      <c r="H57" s="304">
        <v>4.81416202391894E-3</v>
      </c>
      <c r="I57" s="304"/>
      <c r="J57" s="304">
        <v>6.9742320497035576E-2</v>
      </c>
      <c r="K57" s="304">
        <v>7.3911500076048728E-2</v>
      </c>
      <c r="L57" s="304">
        <v>8.2110830098186718E-2</v>
      </c>
      <c r="M57" s="304"/>
      <c r="N57" s="304">
        <v>0.15165644860513514</v>
      </c>
      <c r="O57" s="304">
        <v>0.18420500657550437</v>
      </c>
      <c r="P57" s="304">
        <v>0.22951379089164392</v>
      </c>
      <c r="Q57" s="304"/>
      <c r="R57" s="304">
        <v>4.388069562946903E-2</v>
      </c>
      <c r="S57" s="304">
        <v>5.6122459078475607E-2</v>
      </c>
      <c r="T57" s="304">
        <v>6.9253408441289993E-2</v>
      </c>
      <c r="U57" s="304"/>
      <c r="V57" s="304">
        <v>5.3479822678268632E-2</v>
      </c>
      <c r="W57" s="304">
        <v>6.5209400620965655E-2</v>
      </c>
      <c r="X57" s="304">
        <v>8.0749402183780461E-2</v>
      </c>
      <c r="Y57" s="304"/>
      <c r="Z57" s="304">
        <v>0.38877059852965146</v>
      </c>
      <c r="AA57" s="304">
        <v>0.40724672624883429</v>
      </c>
      <c r="AB57" s="304">
        <v>0.45848400824073393</v>
      </c>
      <c r="AC57" s="304"/>
      <c r="AD57" s="304">
        <v>6.6391767994640097E-2</v>
      </c>
      <c r="AE57" s="304">
        <v>4.7500221053581343E-2</v>
      </c>
      <c r="AF57" s="304">
        <v>2.1733551838997438E-2</v>
      </c>
      <c r="AG57" s="304"/>
      <c r="AH57" s="304">
        <v>0.10472135065730766</v>
      </c>
      <c r="AI57" s="304">
        <v>0.10509157390613404</v>
      </c>
      <c r="AJ57" s="304">
        <v>3.9877432270731469E-2</v>
      </c>
      <c r="AK57" s="304"/>
      <c r="AL57" s="304">
        <v>0.15052672144697896</v>
      </c>
      <c r="AM57" s="304">
        <v>0.16831306975654822</v>
      </c>
      <c r="AN57" s="304">
        <v>0.16677058539820558</v>
      </c>
    </row>
    <row r="58" spans="1:40" x14ac:dyDescent="0.2">
      <c r="A58" s="13" t="str">
        <f t="shared" si="67"/>
        <v>Process, plant and machine operatives</v>
      </c>
      <c r="B58" s="304">
        <f t="shared" si="69"/>
        <v>3.6900223520809559</v>
      </c>
      <c r="C58" s="304">
        <f t="shared" si="70"/>
        <v>4.1254721406111896</v>
      </c>
      <c r="D58" s="304">
        <f t="shared" si="71"/>
        <v>4.2201225014667925</v>
      </c>
      <c r="E58" s="304"/>
      <c r="F58" s="304">
        <v>7.9439664516657328E-3</v>
      </c>
      <c r="G58" s="304">
        <v>1.3317090667835211E-2</v>
      </c>
      <c r="H58" s="304">
        <v>2.1473400351765499E-2</v>
      </c>
      <c r="I58" s="304"/>
      <c r="J58" s="304">
        <v>3.2081672320893644E-2</v>
      </c>
      <c r="K58" s="304">
        <v>5.1555370663248598E-2</v>
      </c>
      <c r="L58" s="304">
        <v>8.2819299664694451E-2</v>
      </c>
      <c r="M58" s="304"/>
      <c r="N58" s="304">
        <v>6.1737180458571406E-2</v>
      </c>
      <c r="O58" s="304">
        <v>8.7048132792336225E-2</v>
      </c>
      <c r="P58" s="304">
        <v>0.15440047019227424</v>
      </c>
      <c r="Q58" s="304"/>
      <c r="R58" s="304">
        <v>7.1739814313512285E-2</v>
      </c>
      <c r="S58" s="304">
        <v>0.10319410350365343</v>
      </c>
      <c r="T58" s="304">
        <v>0.18582467712331044</v>
      </c>
      <c r="U58" s="304"/>
      <c r="V58" s="304">
        <v>0.18506977460582544</v>
      </c>
      <c r="W58" s="304">
        <v>0.2511077179181756</v>
      </c>
      <c r="X58" s="304">
        <v>0.36464543810372024</v>
      </c>
      <c r="Y58" s="304"/>
      <c r="Z58" s="304">
        <v>0.98716660631818498</v>
      </c>
      <c r="AA58" s="304">
        <v>1.198860093915048</v>
      </c>
      <c r="AB58" s="304">
        <v>1.3475680357422848</v>
      </c>
      <c r="AC58" s="304"/>
      <c r="AD58" s="304">
        <v>1.2617932073959397</v>
      </c>
      <c r="AE58" s="304">
        <v>1.484028520048589</v>
      </c>
      <c r="AF58" s="304">
        <v>1.5922459068895027</v>
      </c>
      <c r="AG58" s="304"/>
      <c r="AH58" s="304">
        <v>0.83459688085851103</v>
      </c>
      <c r="AI58" s="304">
        <v>0.73554390321368079</v>
      </c>
      <c r="AJ58" s="304">
        <v>0.42362474579226911</v>
      </c>
      <c r="AK58" s="304"/>
      <c r="AL58" s="304">
        <v>0.24789324935785145</v>
      </c>
      <c r="AM58" s="304">
        <v>0.20081720788862231</v>
      </c>
      <c r="AN58" s="304">
        <v>4.7520527606971258E-2</v>
      </c>
    </row>
    <row r="59" spans="1:40" x14ac:dyDescent="0.2">
      <c r="A59" s="13" t="str">
        <f t="shared" si="67"/>
        <v>Elementary occupations</v>
      </c>
      <c r="B59" s="304">
        <f t="shared" si="69"/>
        <v>1.9993473699409225</v>
      </c>
      <c r="C59" s="304">
        <f t="shared" si="70"/>
        <v>1.8279363579365957</v>
      </c>
      <c r="D59" s="304">
        <f t="shared" si="71"/>
        <v>1.9129406640017357</v>
      </c>
      <c r="E59" s="304"/>
      <c r="F59" s="304">
        <v>2.1807529321786994E-4</v>
      </c>
      <c r="G59" s="304">
        <v>3.0520108994749699E-4</v>
      </c>
      <c r="H59" s="304">
        <v>4.2760647647961452E-4</v>
      </c>
      <c r="I59" s="304"/>
      <c r="J59" s="304">
        <v>1.8476948110637655E-2</v>
      </c>
      <c r="K59" s="304">
        <v>2.5433681614789379E-2</v>
      </c>
      <c r="L59" s="304">
        <v>3.9538477475849022E-2</v>
      </c>
      <c r="M59" s="304"/>
      <c r="N59" s="304">
        <v>4.6967403918739888E-2</v>
      </c>
      <c r="O59" s="304">
        <v>5.3209522322917549E-2</v>
      </c>
      <c r="P59" s="304">
        <v>6.0057816908190433E-2</v>
      </c>
      <c r="Q59" s="304"/>
      <c r="R59" s="304">
        <v>1.186087085968591E-2</v>
      </c>
      <c r="S59" s="304">
        <v>1.2480898253977857E-2</v>
      </c>
      <c r="T59" s="304">
        <v>1.3023796264080656E-2</v>
      </c>
      <c r="U59" s="304"/>
      <c r="V59" s="304">
        <v>9.9057157674924082E-2</v>
      </c>
      <c r="W59" s="304">
        <v>0.11679406220648479</v>
      </c>
      <c r="X59" s="304">
        <v>0.14064816144740816</v>
      </c>
      <c r="Y59" s="304"/>
      <c r="Z59" s="304">
        <v>0.50253989838028101</v>
      </c>
      <c r="AA59" s="304">
        <v>0.55881939345078302</v>
      </c>
      <c r="AB59" s="304">
        <v>0.74656549579675013</v>
      </c>
      <c r="AC59" s="304"/>
      <c r="AD59" s="304">
        <v>0.58529430131411386</v>
      </c>
      <c r="AE59" s="304">
        <v>0.57843156794905437</v>
      </c>
      <c r="AF59" s="304">
        <v>0.63691301066788775</v>
      </c>
      <c r="AG59" s="304"/>
      <c r="AH59" s="304">
        <v>0.48961462680403728</v>
      </c>
      <c r="AI59" s="304">
        <v>0.3934961887930325</v>
      </c>
      <c r="AJ59" s="304">
        <v>0.23622818578235133</v>
      </c>
      <c r="AK59" s="304"/>
      <c r="AL59" s="304">
        <v>0.24531808758528484</v>
      </c>
      <c r="AM59" s="304">
        <v>8.8965842255608718E-2</v>
      </c>
      <c r="AN59" s="304">
        <v>3.953811318273865E-2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198.73899999999981</v>
      </c>
      <c r="C62" s="305">
        <f>SUM(C63:C71)</f>
        <v>204.93000000000012</v>
      </c>
      <c r="D62" s="305">
        <f>SUM(D63:D71)</f>
        <v>213.72200000000012</v>
      </c>
      <c r="E62" s="304"/>
      <c r="F62" s="305">
        <f>SUM(F63:F71)</f>
        <v>0.54568298483435407</v>
      </c>
      <c r="G62" s="305">
        <f>SUM(G63:G71)</f>
        <v>0.72654266086864816</v>
      </c>
      <c r="H62" s="305">
        <f>SUM(H63:H71)</f>
        <v>1.1000267744875152</v>
      </c>
      <c r="I62" s="304"/>
      <c r="J62" s="305">
        <f>SUM(J63:J71)</f>
        <v>6.5141250728886737</v>
      </c>
      <c r="K62" s="305">
        <f>SUM(K63:K71)</f>
        <v>8.4463316386448852</v>
      </c>
      <c r="L62" s="305">
        <f>SUM(L63:L71)</f>
        <v>12.720261025415596</v>
      </c>
      <c r="M62" s="304"/>
      <c r="N62" s="305">
        <f>SUM(N63:N71)</f>
        <v>25.302372569648298</v>
      </c>
      <c r="O62" s="305">
        <f>SUM(O63:O71)</f>
        <v>30.702882975349947</v>
      </c>
      <c r="P62" s="305">
        <f>SUM(P63:P71)</f>
        <v>43.737217125102099</v>
      </c>
      <c r="Q62" s="304"/>
      <c r="R62" s="305">
        <f>SUM(R63:R71)</f>
        <v>7.7131523680846454</v>
      </c>
      <c r="S62" s="305">
        <f>SUM(S63:S71)</f>
        <v>9.1105930476644961</v>
      </c>
      <c r="T62" s="305">
        <f>SUM(T63:T71)</f>
        <v>12.673459417051058</v>
      </c>
      <c r="U62" s="304"/>
      <c r="V62" s="305">
        <f>SUM(V63:V71)</f>
        <v>8.8557571872192469</v>
      </c>
      <c r="W62" s="305">
        <f>SUM(W63:W71)</f>
        <v>10.227238899563849</v>
      </c>
      <c r="X62" s="305">
        <f>SUM(X63:X71)</f>
        <v>13.916047499715152</v>
      </c>
      <c r="Y62" s="304"/>
      <c r="Z62" s="305">
        <f>SUM(Z63:Z71)</f>
        <v>47.840713240006217</v>
      </c>
      <c r="AA62" s="305">
        <f>SUM(AA63:AA71)</f>
        <v>48.545778681245324</v>
      </c>
      <c r="AB62" s="305">
        <f>SUM(AB63:AB71)</f>
        <v>51.432241423281766</v>
      </c>
      <c r="AC62" s="304"/>
      <c r="AD62" s="305">
        <f>SUM(AD63:AD71)</f>
        <v>51.54311170098255</v>
      </c>
      <c r="AE62" s="305">
        <f>SUM(AE63:AE71)</f>
        <v>53.123221613182565</v>
      </c>
      <c r="AF62" s="305">
        <f>SUM(AF63:AF71)</f>
        <v>48.942993209094809</v>
      </c>
      <c r="AG62" s="304"/>
      <c r="AH62" s="305">
        <f>SUM(AH63:AH71)</f>
        <v>35.049228602823959</v>
      </c>
      <c r="AI62" s="305">
        <f>SUM(AI63:AI71)</f>
        <v>30.772958740833264</v>
      </c>
      <c r="AJ62" s="305">
        <f>SUM(AJ63:AJ71)</f>
        <v>18.418456170870932</v>
      </c>
      <c r="AK62" s="304"/>
      <c r="AL62" s="305">
        <f>SUM(AL63:AL71)</f>
        <v>15.374856273511842</v>
      </c>
      <c r="AM62" s="305">
        <f>SUM(AM63:AM71)</f>
        <v>13.274451742647162</v>
      </c>
      <c r="AN62" s="305">
        <f>SUM(AN63:AN71)</f>
        <v>10.781297354981177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23.716277832492676</v>
      </c>
      <c r="C63" s="304">
        <f t="shared" ref="C63:C71" si="73">SUM(G63,K63,O63,S63,W63,AA63,AE63,AI63,AM63)</f>
        <v>25.377474459732667</v>
      </c>
      <c r="D63" s="304">
        <f t="shared" ref="D63:D71" si="74">SUM(H63,L63,P63,T63,X63,AB63,AF63,AJ63,AN63)</f>
        <v>29.869108067093475</v>
      </c>
      <c r="E63" s="304"/>
      <c r="F63" s="304">
        <v>0.10918092074460709</v>
      </c>
      <c r="G63" s="304">
        <v>0.14855304499349165</v>
      </c>
      <c r="H63" s="304">
        <v>0.22805182445402333</v>
      </c>
      <c r="I63" s="304"/>
      <c r="J63" s="304">
        <v>1.3285304304948222</v>
      </c>
      <c r="K63" s="304">
        <v>1.7125470009377828</v>
      </c>
      <c r="L63" s="304">
        <v>2.5658504906636477</v>
      </c>
      <c r="M63" s="304"/>
      <c r="N63" s="304">
        <v>5.2463479768021264</v>
      </c>
      <c r="O63" s="304">
        <v>6.3634439920207804</v>
      </c>
      <c r="P63" s="304">
        <v>9.2376206742671894</v>
      </c>
      <c r="Q63" s="304"/>
      <c r="R63" s="304">
        <v>1.0778924645009531</v>
      </c>
      <c r="S63" s="304">
        <v>1.2228534252755854</v>
      </c>
      <c r="T63" s="304">
        <v>1.7131838976851637</v>
      </c>
      <c r="U63" s="304"/>
      <c r="V63" s="304">
        <v>1.4745404296017466</v>
      </c>
      <c r="W63" s="304">
        <v>1.6395169377071235</v>
      </c>
      <c r="X63" s="304">
        <v>2.1514724623081478</v>
      </c>
      <c r="Y63" s="304"/>
      <c r="Z63" s="304">
        <v>4.9017613952036223</v>
      </c>
      <c r="AA63" s="304">
        <v>4.9261591472078363</v>
      </c>
      <c r="AB63" s="304">
        <v>5.5064319792032226</v>
      </c>
      <c r="AC63" s="304"/>
      <c r="AD63" s="304">
        <v>5.032483754382044</v>
      </c>
      <c r="AE63" s="304">
        <v>5.1235233092580774</v>
      </c>
      <c r="AF63" s="304">
        <v>4.7046201564633128</v>
      </c>
      <c r="AG63" s="304"/>
      <c r="AH63" s="304">
        <v>3.7762420072765881</v>
      </c>
      <c r="AI63" s="304">
        <v>3.5138794079863049</v>
      </c>
      <c r="AJ63" s="304">
        <v>2.8832063625036097</v>
      </c>
      <c r="AK63" s="304"/>
      <c r="AL63" s="304">
        <v>0.76929845348616899</v>
      </c>
      <c r="AM63" s="304">
        <v>0.7269981943456848</v>
      </c>
      <c r="AN63" s="304">
        <v>0.878670219545158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13.067439886354469</v>
      </c>
      <c r="C64" s="304">
        <f t="shared" si="73"/>
        <v>14.54548554985687</v>
      </c>
      <c r="D64" s="304">
        <f t="shared" si="74"/>
        <v>17.023058579145111</v>
      </c>
      <c r="E64" s="304"/>
      <c r="F64" s="304">
        <v>0.19723588286512991</v>
      </c>
      <c r="G64" s="304">
        <v>0.26024455616777142</v>
      </c>
      <c r="H64" s="304">
        <v>0.37968518695263365</v>
      </c>
      <c r="I64" s="304"/>
      <c r="J64" s="304">
        <v>1.3203839083897035</v>
      </c>
      <c r="K64" s="304">
        <v>1.7319011374864344</v>
      </c>
      <c r="L64" s="304">
        <v>2.5606325206694915</v>
      </c>
      <c r="M64" s="304"/>
      <c r="N64" s="304">
        <v>3.3592975597556292</v>
      </c>
      <c r="O64" s="304">
        <v>4.0344083679731968</v>
      </c>
      <c r="P64" s="304">
        <v>5.4737884375280519</v>
      </c>
      <c r="Q64" s="304"/>
      <c r="R64" s="304">
        <v>0.5117735748551504</v>
      </c>
      <c r="S64" s="304">
        <v>0.55256697962190904</v>
      </c>
      <c r="T64" s="304">
        <v>0.64604179331017564</v>
      </c>
      <c r="U64" s="304"/>
      <c r="V64" s="304">
        <v>0.734614119731124</v>
      </c>
      <c r="W64" s="304">
        <v>0.80697013292619313</v>
      </c>
      <c r="X64" s="304">
        <v>1.0481847939056739</v>
      </c>
      <c r="Y64" s="304"/>
      <c r="Z64" s="304">
        <v>2.8525457977982605</v>
      </c>
      <c r="AA64" s="304">
        <v>3.071291466416465</v>
      </c>
      <c r="AB64" s="304">
        <v>3.3695353009267444</v>
      </c>
      <c r="AC64" s="304"/>
      <c r="AD64" s="304">
        <v>2.1855499872136095</v>
      </c>
      <c r="AE64" s="304">
        <v>2.1751850937521344</v>
      </c>
      <c r="AF64" s="304">
        <v>1.8162499954911679</v>
      </c>
      <c r="AG64" s="304"/>
      <c r="AH64" s="304">
        <v>1.490217199845518</v>
      </c>
      <c r="AI64" s="304">
        <v>1.4223230126843784</v>
      </c>
      <c r="AJ64" s="304">
        <v>1.0289167077517489</v>
      </c>
      <c r="AK64" s="304"/>
      <c r="AL64" s="304">
        <v>0.41582185590034509</v>
      </c>
      <c r="AM64" s="304">
        <v>0.49059480282838769</v>
      </c>
      <c r="AN64" s="304">
        <v>0.70002384260942652</v>
      </c>
    </row>
    <row r="65" spans="1:40" x14ac:dyDescent="0.2">
      <c r="A65" s="13" t="str">
        <f t="shared" si="72"/>
        <v>Associate professional occupations</v>
      </c>
      <c r="B65" s="304">
        <f t="shared" si="75"/>
        <v>13.45867632069794</v>
      </c>
      <c r="C65" s="304">
        <f t="shared" si="73"/>
        <v>13.347815127841148</v>
      </c>
      <c r="D65" s="304">
        <f t="shared" si="74"/>
        <v>14.856585982762949</v>
      </c>
      <c r="E65" s="304"/>
      <c r="F65" s="304">
        <v>6.8656719241986394E-2</v>
      </c>
      <c r="G65" s="304">
        <v>7.7176017799876859E-2</v>
      </c>
      <c r="H65" s="304">
        <v>0.10518378387714429</v>
      </c>
      <c r="I65" s="304"/>
      <c r="J65" s="304">
        <v>0.68213476753893687</v>
      </c>
      <c r="K65" s="304">
        <v>0.79454112047241565</v>
      </c>
      <c r="L65" s="304">
        <v>1.0984213374555518</v>
      </c>
      <c r="M65" s="304"/>
      <c r="N65" s="304">
        <v>2.6059863543352444</v>
      </c>
      <c r="O65" s="304">
        <v>2.8448009754664718</v>
      </c>
      <c r="P65" s="304">
        <v>3.7913035876416252</v>
      </c>
      <c r="Q65" s="304"/>
      <c r="R65" s="304">
        <v>0.62558139809861779</v>
      </c>
      <c r="S65" s="304">
        <v>0.67872960532039139</v>
      </c>
      <c r="T65" s="304">
        <v>0.92998077466646434</v>
      </c>
      <c r="U65" s="304"/>
      <c r="V65" s="304">
        <v>0.78949426143046975</v>
      </c>
      <c r="W65" s="304">
        <v>0.84400931298062742</v>
      </c>
      <c r="X65" s="304">
        <v>1.0885518171443749</v>
      </c>
      <c r="Y65" s="304"/>
      <c r="Z65" s="304">
        <v>3.3698348050247238</v>
      </c>
      <c r="AA65" s="304">
        <v>3.2418503834436878</v>
      </c>
      <c r="AB65" s="304">
        <v>3.5230635823693999</v>
      </c>
      <c r="AC65" s="304"/>
      <c r="AD65" s="304">
        <v>2.9776114867430423</v>
      </c>
      <c r="AE65" s="304">
        <v>2.8925866324332832</v>
      </c>
      <c r="AF65" s="304">
        <v>2.7305134215600955</v>
      </c>
      <c r="AG65" s="304"/>
      <c r="AH65" s="304">
        <v>1.7491442868426794</v>
      </c>
      <c r="AI65" s="304">
        <v>1.4208472037103415</v>
      </c>
      <c r="AJ65" s="304">
        <v>0.85056676327670444</v>
      </c>
      <c r="AK65" s="304"/>
      <c r="AL65" s="304">
        <v>0.59023224144224162</v>
      </c>
      <c r="AM65" s="304">
        <v>0.55327387621405377</v>
      </c>
      <c r="AN65" s="304">
        <v>0.73900091477158714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18.41800954086311</v>
      </c>
      <c r="C66" s="304">
        <f t="shared" si="73"/>
        <v>18.486480830716893</v>
      </c>
      <c r="D66" s="304">
        <f t="shared" si="74"/>
        <v>19.095509471836738</v>
      </c>
      <c r="E66" s="304"/>
      <c r="F66" s="304">
        <v>3.5722452369618359E-2</v>
      </c>
      <c r="G66" s="304">
        <v>5.0245943793049835E-2</v>
      </c>
      <c r="H66" s="304">
        <v>8.6832003911239949E-2</v>
      </c>
      <c r="I66" s="304"/>
      <c r="J66" s="304">
        <v>0.72163504035010018</v>
      </c>
      <c r="K66" s="304">
        <v>0.90831980344352148</v>
      </c>
      <c r="L66" s="304">
        <v>1.446187712169029</v>
      </c>
      <c r="M66" s="304"/>
      <c r="N66" s="304">
        <v>2.6784861453496509</v>
      </c>
      <c r="O66" s="304">
        <v>3.1990308434084929</v>
      </c>
      <c r="P66" s="304">
        <v>4.6053565778322865</v>
      </c>
      <c r="Q66" s="304"/>
      <c r="R66" s="304">
        <v>0.87075680153826551</v>
      </c>
      <c r="S66" s="304">
        <v>1.0086609374339972</v>
      </c>
      <c r="T66" s="304">
        <v>1.3176142672299411</v>
      </c>
      <c r="U66" s="304"/>
      <c r="V66" s="304">
        <v>0.81189110857333469</v>
      </c>
      <c r="W66" s="304">
        <v>0.86131166394234915</v>
      </c>
      <c r="X66" s="304">
        <v>1.089886361923786</v>
      </c>
      <c r="Y66" s="304"/>
      <c r="Z66" s="304">
        <v>4.898855082327243</v>
      </c>
      <c r="AA66" s="304">
        <v>4.8157142578269259</v>
      </c>
      <c r="AB66" s="304">
        <v>4.955615716466311</v>
      </c>
      <c r="AC66" s="304"/>
      <c r="AD66" s="304">
        <v>5.4349064752179856</v>
      </c>
      <c r="AE66" s="304">
        <v>5.477525533723071</v>
      </c>
      <c r="AF66" s="304">
        <v>4.6177408231349961</v>
      </c>
      <c r="AG66" s="304"/>
      <c r="AH66" s="304">
        <v>2.4614297236218428</v>
      </c>
      <c r="AI66" s="304">
        <v>1.7333987521290635</v>
      </c>
      <c r="AJ66" s="304">
        <v>0.66244110840344261</v>
      </c>
      <c r="AK66" s="304"/>
      <c r="AL66" s="304">
        <v>0.5043267115150708</v>
      </c>
      <c r="AM66" s="304">
        <v>0.43227309501642441</v>
      </c>
      <c r="AN66" s="304">
        <v>0.31383490076571041</v>
      </c>
    </row>
    <row r="67" spans="1:40" x14ac:dyDescent="0.2">
      <c r="A67" s="13" t="str">
        <f t="shared" si="72"/>
        <v>Skilled trades occupations</v>
      </c>
      <c r="B67" s="304">
        <f t="shared" si="75"/>
        <v>14.860481926162917</v>
      </c>
      <c r="C67" s="304">
        <f t="shared" si="73"/>
        <v>14.677471938456215</v>
      </c>
      <c r="D67" s="304">
        <f t="shared" si="74"/>
        <v>14.338678649584192</v>
      </c>
      <c r="E67" s="304"/>
      <c r="F67" s="304">
        <v>8.3070960408417813E-3</v>
      </c>
      <c r="G67" s="304">
        <v>1.0172236481466609E-2</v>
      </c>
      <c r="H67" s="304">
        <v>1.6463965689449932E-2</v>
      </c>
      <c r="I67" s="304"/>
      <c r="J67" s="304">
        <v>0.22611209961679049</v>
      </c>
      <c r="K67" s="304">
        <v>0.29842894330278064</v>
      </c>
      <c r="L67" s="304">
        <v>0.47253871069473863</v>
      </c>
      <c r="M67" s="304"/>
      <c r="N67" s="304">
        <v>0.80831442728000302</v>
      </c>
      <c r="O67" s="304">
        <v>1.025435892494164</v>
      </c>
      <c r="P67" s="304">
        <v>1.4740920264778401</v>
      </c>
      <c r="Q67" s="304"/>
      <c r="R67" s="304">
        <v>0.39500456554343327</v>
      </c>
      <c r="S67" s="304">
        <v>0.44653950723587127</v>
      </c>
      <c r="T67" s="304">
        <v>0.60265707161183557</v>
      </c>
      <c r="U67" s="304"/>
      <c r="V67" s="304">
        <v>0.70248674837238101</v>
      </c>
      <c r="W67" s="304">
        <v>0.82821816406784354</v>
      </c>
      <c r="X67" s="304">
        <v>1.1499802332868441</v>
      </c>
      <c r="Y67" s="304"/>
      <c r="Z67" s="304">
        <v>4.8064804746154302</v>
      </c>
      <c r="AA67" s="304">
        <v>4.8278583612211365</v>
      </c>
      <c r="AB67" s="304">
        <v>4.6835803543363372</v>
      </c>
      <c r="AC67" s="304"/>
      <c r="AD67" s="304">
        <v>3.9554570118514523</v>
      </c>
      <c r="AE67" s="304">
        <v>3.778626930939597</v>
      </c>
      <c r="AF67" s="304">
        <v>3.6156127431207623</v>
      </c>
      <c r="AG67" s="304"/>
      <c r="AH67" s="304">
        <v>2.4928053589641954</v>
      </c>
      <c r="AI67" s="304">
        <v>2.1747437222901858</v>
      </c>
      <c r="AJ67" s="304">
        <v>1.3558798382106863</v>
      </c>
      <c r="AK67" s="304"/>
      <c r="AL67" s="304">
        <v>1.4655141438783883</v>
      </c>
      <c r="AM67" s="304">
        <v>1.2874481804231701</v>
      </c>
      <c r="AN67" s="304">
        <v>0.96787370615569845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5.1979632165692182</v>
      </c>
      <c r="C68" s="304">
        <f t="shared" si="73"/>
        <v>5.5032740486372989</v>
      </c>
      <c r="D68" s="304">
        <f t="shared" si="74"/>
        <v>6.281202803894482</v>
      </c>
      <c r="E68" s="304"/>
      <c r="F68" s="304">
        <v>7.3575752428307727E-3</v>
      </c>
      <c r="G68" s="304">
        <v>1.0398720956423711E-2</v>
      </c>
      <c r="H68" s="304">
        <v>1.7105191341151765E-2</v>
      </c>
      <c r="I68" s="304"/>
      <c r="J68" s="304">
        <v>0.12441849167699967</v>
      </c>
      <c r="K68" s="304">
        <v>0.17737033779978897</v>
      </c>
      <c r="L68" s="304">
        <v>0.27637392209729433</v>
      </c>
      <c r="M68" s="304"/>
      <c r="N68" s="304">
        <v>0.58033110186414183</v>
      </c>
      <c r="O68" s="304">
        <v>0.69999810948011876</v>
      </c>
      <c r="P68" s="304">
        <v>0.94560907895595447</v>
      </c>
      <c r="Q68" s="304"/>
      <c r="R68" s="304">
        <v>0.49382287758181698</v>
      </c>
      <c r="S68" s="304">
        <v>0.61010360188265644</v>
      </c>
      <c r="T68" s="304">
        <v>0.8965065259269086</v>
      </c>
      <c r="U68" s="304"/>
      <c r="V68" s="304">
        <v>0.45665894778423877</v>
      </c>
      <c r="W68" s="304">
        <v>0.55307805981102143</v>
      </c>
      <c r="X68" s="304">
        <v>0.81724204035043657</v>
      </c>
      <c r="Y68" s="304"/>
      <c r="Z68" s="304">
        <v>0.94332980868219696</v>
      </c>
      <c r="AA68" s="304">
        <v>0.93804978390239235</v>
      </c>
      <c r="AB68" s="304">
        <v>0.99070435993690698</v>
      </c>
      <c r="AC68" s="304"/>
      <c r="AD68" s="304">
        <v>1.2662757492615424</v>
      </c>
      <c r="AE68" s="304">
        <v>1.287223730257443</v>
      </c>
      <c r="AF68" s="304">
        <v>1.2996750929058631</v>
      </c>
      <c r="AG68" s="304"/>
      <c r="AH68" s="304">
        <v>0.82744254209249313</v>
      </c>
      <c r="AI68" s="304">
        <v>0.79051607887792286</v>
      </c>
      <c r="AJ68" s="304">
        <v>0.67669306752564973</v>
      </c>
      <c r="AK68" s="304"/>
      <c r="AL68" s="304">
        <v>0.49832612238295793</v>
      </c>
      <c r="AM68" s="304">
        <v>0.4365356256695313</v>
      </c>
      <c r="AN68" s="304">
        <v>0.36129352485431621</v>
      </c>
    </row>
    <row r="69" spans="1:40" x14ac:dyDescent="0.2">
      <c r="A69" s="13" t="str">
        <f t="shared" si="72"/>
        <v>Sales and customer service occupations</v>
      </c>
      <c r="B69" s="304">
        <f t="shared" si="75"/>
        <v>48.722992203246648</v>
      </c>
      <c r="C69" s="304">
        <f t="shared" si="73"/>
        <v>47.47549286399402</v>
      </c>
      <c r="D69" s="304">
        <f t="shared" si="74"/>
        <v>46.51983753906535</v>
      </c>
      <c r="E69" s="304"/>
      <c r="F69" s="304">
        <v>5.2931061142146484E-2</v>
      </c>
      <c r="G69" s="304">
        <v>6.7802057618396028E-2</v>
      </c>
      <c r="H69" s="304">
        <v>9.097485459369957E-2</v>
      </c>
      <c r="I69" s="304"/>
      <c r="J69" s="304">
        <v>1.0587572463888066</v>
      </c>
      <c r="K69" s="304">
        <v>1.3776362648137122</v>
      </c>
      <c r="L69" s="304">
        <v>2.113149724378077</v>
      </c>
      <c r="M69" s="304"/>
      <c r="N69" s="304">
        <v>5.2616814321257017</v>
      </c>
      <c r="O69" s="304">
        <v>6.319799536829267</v>
      </c>
      <c r="P69" s="304">
        <v>9.1029493696493819</v>
      </c>
      <c r="Q69" s="304"/>
      <c r="R69" s="304">
        <v>1.7783598690753188</v>
      </c>
      <c r="S69" s="304">
        <v>2.0842388884049834</v>
      </c>
      <c r="T69" s="304">
        <v>2.8408436124683454</v>
      </c>
      <c r="U69" s="304"/>
      <c r="V69" s="304">
        <v>1.3784007733701333</v>
      </c>
      <c r="W69" s="304">
        <v>1.4688136598778734</v>
      </c>
      <c r="X69" s="304">
        <v>1.878109489918131</v>
      </c>
      <c r="Y69" s="304"/>
      <c r="Z69" s="304">
        <v>13.929340458692897</v>
      </c>
      <c r="AA69" s="304">
        <v>13.70649594182701</v>
      </c>
      <c r="AB69" s="304">
        <v>14.618986539582536</v>
      </c>
      <c r="AC69" s="304"/>
      <c r="AD69" s="304">
        <v>12.719567082138774</v>
      </c>
      <c r="AE69" s="304">
        <v>12.474840137410593</v>
      </c>
      <c r="AF69" s="304">
        <v>10.657940882270719</v>
      </c>
      <c r="AG69" s="304"/>
      <c r="AH69" s="304">
        <v>8.7345304081667496</v>
      </c>
      <c r="AI69" s="304">
        <v>7.2149816334591081</v>
      </c>
      <c r="AJ69" s="304">
        <v>3.1727345495308072</v>
      </c>
      <c r="AK69" s="304"/>
      <c r="AL69" s="304">
        <v>3.8094238721461271</v>
      </c>
      <c r="AM69" s="304">
        <v>2.7608847437530755</v>
      </c>
      <c r="AN69" s="304">
        <v>2.0441485166736486</v>
      </c>
    </row>
    <row r="70" spans="1:40" x14ac:dyDescent="0.2">
      <c r="A70" s="13" t="str">
        <f t="shared" si="72"/>
        <v>Process, plant and machine operatives</v>
      </c>
      <c r="B70" s="304">
        <f t="shared" si="75"/>
        <v>23.392140901673706</v>
      </c>
      <c r="C70" s="304">
        <f t="shared" si="73"/>
        <v>25.843762566429291</v>
      </c>
      <c r="D70" s="304">
        <f t="shared" si="74"/>
        <v>26.303396226308887</v>
      </c>
      <c r="E70" s="304"/>
      <c r="F70" s="304">
        <v>5.7848248364367236E-2</v>
      </c>
      <c r="G70" s="304">
        <v>9.1217947632139057E-2</v>
      </c>
      <c r="H70" s="304">
        <v>0.16065860706336157</v>
      </c>
      <c r="I70" s="304"/>
      <c r="J70" s="304">
        <v>0.27383092774980705</v>
      </c>
      <c r="K70" s="304">
        <v>0.38685581051271961</v>
      </c>
      <c r="L70" s="304">
        <v>0.57935376989610021</v>
      </c>
      <c r="M70" s="304"/>
      <c r="N70" s="304">
        <v>1.1985631778423249</v>
      </c>
      <c r="O70" s="304">
        <v>1.6191278036143597</v>
      </c>
      <c r="P70" s="304">
        <v>2.6648317861601623</v>
      </c>
      <c r="Q70" s="304"/>
      <c r="R70" s="304">
        <v>0.51846115367476764</v>
      </c>
      <c r="S70" s="304">
        <v>0.71076955959933263</v>
      </c>
      <c r="T70" s="304">
        <v>1.1003155933956348</v>
      </c>
      <c r="U70" s="304"/>
      <c r="V70" s="304">
        <v>0.87328305945844631</v>
      </c>
      <c r="W70" s="304">
        <v>1.1752181778325788</v>
      </c>
      <c r="X70" s="304">
        <v>1.8280386391786516</v>
      </c>
      <c r="Y70" s="304"/>
      <c r="Z70" s="304">
        <v>4.2302766608256412</v>
      </c>
      <c r="AA70" s="304">
        <v>4.9604444135222057</v>
      </c>
      <c r="AB70" s="304">
        <v>5.3076192351913623</v>
      </c>
      <c r="AC70" s="304"/>
      <c r="AD70" s="304">
        <v>7.4495821496363464</v>
      </c>
      <c r="AE70" s="304">
        <v>8.657301742344325</v>
      </c>
      <c r="AF70" s="304">
        <v>9.0703813991970357</v>
      </c>
      <c r="AG70" s="304"/>
      <c r="AH70" s="304">
        <v>5.9530690749424542</v>
      </c>
      <c r="AI70" s="304">
        <v>5.8007890070412396</v>
      </c>
      <c r="AJ70" s="304">
        <v>4.2708528292762411</v>
      </c>
      <c r="AK70" s="304"/>
      <c r="AL70" s="304">
        <v>2.8372264491795485</v>
      </c>
      <c r="AM70" s="304">
        <v>2.4420381043303947</v>
      </c>
      <c r="AN70" s="304">
        <v>1.3213443669503377</v>
      </c>
    </row>
    <row r="71" spans="1:40" x14ac:dyDescent="0.2">
      <c r="A71" s="13" t="str">
        <f t="shared" si="72"/>
        <v>Elementary occupations</v>
      </c>
      <c r="B71" s="304">
        <f t="shared" si="75"/>
        <v>37.905018171939105</v>
      </c>
      <c r="C71" s="304">
        <f t="shared" si="73"/>
        <v>39.672742614335725</v>
      </c>
      <c r="D71" s="304">
        <f t="shared" si="74"/>
        <v>39.434622680308927</v>
      </c>
      <c r="E71" s="304"/>
      <c r="F71" s="304">
        <v>8.4430288228261579E-3</v>
      </c>
      <c r="G71" s="304">
        <v>1.0732135426032886E-2</v>
      </c>
      <c r="H71" s="304">
        <v>1.5071356604811072E-2</v>
      </c>
      <c r="I71" s="304"/>
      <c r="J71" s="304">
        <v>0.77832216068270577</v>
      </c>
      <c r="K71" s="304">
        <v>1.0587312198757308</v>
      </c>
      <c r="L71" s="304">
        <v>1.6077528373916676</v>
      </c>
      <c r="M71" s="304"/>
      <c r="N71" s="304">
        <v>3.5633643942934792</v>
      </c>
      <c r="O71" s="304">
        <v>4.5968374540630954</v>
      </c>
      <c r="P71" s="304">
        <v>6.4416655865896058</v>
      </c>
      <c r="Q71" s="304"/>
      <c r="R71" s="304">
        <v>1.4414996632163219</v>
      </c>
      <c r="S71" s="304">
        <v>1.7961305428897685</v>
      </c>
      <c r="T71" s="304">
        <v>2.6263158807565889</v>
      </c>
      <c r="U71" s="304"/>
      <c r="V71" s="304">
        <v>1.6343877388973729</v>
      </c>
      <c r="W71" s="304">
        <v>2.0501027904182396</v>
      </c>
      <c r="X71" s="304">
        <v>2.8645816616991051</v>
      </c>
      <c r="Y71" s="304"/>
      <c r="Z71" s="304">
        <v>7.9082887568362059</v>
      </c>
      <c r="AA71" s="304">
        <v>8.0579149258776663</v>
      </c>
      <c r="AB71" s="304">
        <v>8.4767043552689501</v>
      </c>
      <c r="AC71" s="304"/>
      <c r="AD71" s="304">
        <v>10.521678004537756</v>
      </c>
      <c r="AE71" s="304">
        <v>11.256408503064035</v>
      </c>
      <c r="AF71" s="304">
        <v>10.430258694950854</v>
      </c>
      <c r="AG71" s="304"/>
      <c r="AH71" s="304">
        <v>7.5643480010714379</v>
      </c>
      <c r="AI71" s="304">
        <v>6.7014799226547197</v>
      </c>
      <c r="AJ71" s="304">
        <v>3.5171649443920412</v>
      </c>
      <c r="AK71" s="304"/>
      <c r="AL71" s="304">
        <v>4.4846864235809933</v>
      </c>
      <c r="AM71" s="304">
        <v>4.1444051200664402</v>
      </c>
      <c r="AN71" s="304">
        <v>3.4551073626552951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162.10200000000009</v>
      </c>
      <c r="C74" s="305">
        <f>SUM(C75:C83)</f>
        <v>166.33200000000002</v>
      </c>
      <c r="D74" s="305">
        <f>SUM(D75:D83)</f>
        <v>175.24700000000001</v>
      </c>
      <c r="E74" s="304"/>
      <c r="F74" s="305">
        <f>SUM(F75:F83)</f>
        <v>2.6327171345959659</v>
      </c>
      <c r="G74" s="305">
        <f>SUM(G75:G83)</f>
        <v>3.1610450403089692</v>
      </c>
      <c r="H74" s="305">
        <f>SUM(H75:H83)</f>
        <v>4.0479731036171103</v>
      </c>
      <c r="I74" s="304"/>
      <c r="J74" s="305">
        <f>SUM(J75:J83)</f>
        <v>19.167703181944756</v>
      </c>
      <c r="K74" s="305">
        <f>SUM(K75:K83)</f>
        <v>22.992775523189732</v>
      </c>
      <c r="L74" s="305">
        <f>SUM(L75:L83)</f>
        <v>29.922482325961315</v>
      </c>
      <c r="M74" s="304"/>
      <c r="N74" s="305">
        <f>SUM(N75:N83)</f>
        <v>41.22726571391383</v>
      </c>
      <c r="O74" s="305">
        <f>SUM(O75:O83)</f>
        <v>44.712540077429104</v>
      </c>
      <c r="P74" s="305">
        <f>SUM(P75:P83)</f>
        <v>52.28828175188054</v>
      </c>
      <c r="Q74" s="304"/>
      <c r="R74" s="305">
        <f>SUM(R75:R83)</f>
        <v>7.8530505799507813</v>
      </c>
      <c r="S74" s="305">
        <f>SUM(S75:S83)</f>
        <v>8.6409514611476883</v>
      </c>
      <c r="T74" s="305">
        <f>SUM(T75:T83)</f>
        <v>10.585503345791</v>
      </c>
      <c r="U74" s="304"/>
      <c r="V74" s="305">
        <f>SUM(V75:V83)</f>
        <v>10.05453050379956</v>
      </c>
      <c r="W74" s="305">
        <f>SUM(W75:W83)</f>
        <v>10.759925399090934</v>
      </c>
      <c r="X74" s="305">
        <f>SUM(X75:X83)</f>
        <v>12.860107090012285</v>
      </c>
      <c r="Y74" s="304"/>
      <c r="Z74" s="305">
        <f>SUM(Z75:Z83)</f>
        <v>26.894452200092232</v>
      </c>
      <c r="AA74" s="305">
        <f>SUM(AA75:AA83)</f>
        <v>24.142495699096798</v>
      </c>
      <c r="AB74" s="305">
        <f>SUM(AB75:AB83)</f>
        <v>21.298211589335935</v>
      </c>
      <c r="AC74" s="304"/>
      <c r="AD74" s="305">
        <f>SUM(AD75:AD83)</f>
        <v>27.300639111435153</v>
      </c>
      <c r="AE74" s="305">
        <f>SUM(AE75:AE83)</f>
        <v>26.802809885090181</v>
      </c>
      <c r="AF74" s="305">
        <f>SUM(AF75:AF83)</f>
        <v>22.786497442385237</v>
      </c>
      <c r="AG74" s="304"/>
      <c r="AH74" s="305">
        <f>SUM(AH75:AH83)</f>
        <v>19.54667047927844</v>
      </c>
      <c r="AI74" s="305">
        <f>SUM(AI75:AI83)</f>
        <v>17.83292673858535</v>
      </c>
      <c r="AJ74" s="305">
        <f>SUM(AJ75:AJ83)</f>
        <v>13.823342875697724</v>
      </c>
      <c r="AK74" s="304"/>
      <c r="AL74" s="305">
        <f>SUM(AL75:AL83)</f>
        <v>7.4249710949893322</v>
      </c>
      <c r="AM74" s="305">
        <f>SUM(AM75:AM83)</f>
        <v>7.2865301760612713</v>
      </c>
      <c r="AN74" s="305">
        <f>SUM(AN75:AN83)</f>
        <v>7.6346004753188659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17.271600545995419</v>
      </c>
      <c r="C75" s="305">
        <f t="shared" ref="C75:C83" si="77">SUM(G75,K75,O75,S75,W75,AA75,AE75,AI75,AM75)</f>
        <v>17.928431569660113</v>
      </c>
      <c r="D75" s="305">
        <f t="shared" ref="D75:D83" si="78">SUM(H75,L75,P75,T75,X75,AB75,AF75,AJ75,AN75)</f>
        <v>20.090324588913322</v>
      </c>
      <c r="E75" s="304"/>
      <c r="F75" s="304">
        <v>0.37260739469274695</v>
      </c>
      <c r="G75" s="304">
        <v>0.44546246419881624</v>
      </c>
      <c r="H75" s="304">
        <v>0.58038401281017105</v>
      </c>
      <c r="I75" s="304"/>
      <c r="J75" s="304">
        <v>2.4012606944218722</v>
      </c>
      <c r="K75" s="304">
        <v>2.8209802636266588</v>
      </c>
      <c r="L75" s="304">
        <v>3.6678086156924299</v>
      </c>
      <c r="M75" s="304"/>
      <c r="N75" s="304">
        <v>5.1825082669558205</v>
      </c>
      <c r="O75" s="304">
        <v>5.5092610739963952</v>
      </c>
      <c r="P75" s="304">
        <v>6.5339954001893252</v>
      </c>
      <c r="Q75" s="304"/>
      <c r="R75" s="304">
        <v>0.65957303374281284</v>
      </c>
      <c r="S75" s="304">
        <v>0.70683411951559827</v>
      </c>
      <c r="T75" s="304">
        <v>0.81147028989876668</v>
      </c>
      <c r="U75" s="304"/>
      <c r="V75" s="304">
        <v>1.3927488266006032</v>
      </c>
      <c r="W75" s="304">
        <v>1.5213887650118252</v>
      </c>
      <c r="X75" s="304">
        <v>1.8437039127691783</v>
      </c>
      <c r="Y75" s="304"/>
      <c r="Z75" s="304">
        <v>2.9303571914000259</v>
      </c>
      <c r="AA75" s="304">
        <v>2.5831907802265457</v>
      </c>
      <c r="AB75" s="304">
        <v>2.4328152141764749</v>
      </c>
      <c r="AC75" s="304"/>
      <c r="AD75" s="304">
        <v>2.2521479190356342</v>
      </c>
      <c r="AE75" s="304">
        <v>2.214646352868257</v>
      </c>
      <c r="AF75" s="304">
        <v>1.9869549544958998</v>
      </c>
      <c r="AG75" s="304"/>
      <c r="AH75" s="304">
        <v>1.464886962158908</v>
      </c>
      <c r="AI75" s="304">
        <v>1.3510175165713072</v>
      </c>
      <c r="AJ75" s="304">
        <v>1.0976973674136907</v>
      </c>
      <c r="AK75" s="304"/>
      <c r="AL75" s="304">
        <v>0.61551025698699602</v>
      </c>
      <c r="AM75" s="304">
        <v>0.77565023364471053</v>
      </c>
      <c r="AN75" s="304">
        <v>1.1354948214673852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36.263010327243833</v>
      </c>
      <c r="C76" s="305">
        <f t="shared" si="77"/>
        <v>39.274188999561588</v>
      </c>
      <c r="D76" s="305">
        <f>SUM(H76,L76,P76,T76,X76,AB76,AF76,AJ76,AN76)</f>
        <v>43.514358352964045</v>
      </c>
      <c r="E76" s="304"/>
      <c r="F76" s="304">
        <v>1.4822673345381867</v>
      </c>
      <c r="G76" s="304">
        <v>1.7722336393709897</v>
      </c>
      <c r="H76" s="304">
        <v>2.2029164129294641</v>
      </c>
      <c r="I76" s="304"/>
      <c r="J76" s="304">
        <v>8.6764999486935572</v>
      </c>
      <c r="K76" s="304">
        <v>10.476372862939577</v>
      </c>
      <c r="L76" s="304">
        <v>13.207489382335876</v>
      </c>
      <c r="M76" s="304"/>
      <c r="N76" s="304">
        <v>14.129589441475598</v>
      </c>
      <c r="O76" s="304">
        <v>15.103036095104818</v>
      </c>
      <c r="P76" s="304">
        <v>16.294067262677405</v>
      </c>
      <c r="Q76" s="304"/>
      <c r="R76" s="304">
        <v>1.2233280030248841</v>
      </c>
      <c r="S76" s="304">
        <v>1.3292102029107165</v>
      </c>
      <c r="T76" s="304">
        <v>1.5990570971042934</v>
      </c>
      <c r="U76" s="304"/>
      <c r="V76" s="304">
        <v>2.1957124624466182</v>
      </c>
      <c r="W76" s="304">
        <v>2.294470520808888</v>
      </c>
      <c r="X76" s="304">
        <v>2.6885503390325773</v>
      </c>
      <c r="Y76" s="304"/>
      <c r="Z76" s="304">
        <v>3.6218591757221481</v>
      </c>
      <c r="AA76" s="304">
        <v>3.3564000279741859</v>
      </c>
      <c r="AB76" s="304">
        <v>3.0057022375679057</v>
      </c>
      <c r="AC76" s="304"/>
      <c r="AD76" s="304">
        <v>2.7771953403320024</v>
      </c>
      <c r="AE76" s="304">
        <v>2.7695259930438625</v>
      </c>
      <c r="AF76" s="304">
        <v>2.5207734824545276</v>
      </c>
      <c r="AG76" s="304"/>
      <c r="AH76" s="304">
        <v>1.6494292728237272</v>
      </c>
      <c r="AI76" s="304">
        <v>1.5035825529825035</v>
      </c>
      <c r="AJ76" s="304">
        <v>1.0445755366151293</v>
      </c>
      <c r="AK76" s="304"/>
      <c r="AL76" s="304">
        <v>0.50712934818711319</v>
      </c>
      <c r="AM76" s="304">
        <v>0.66935710442604468</v>
      </c>
      <c r="AN76" s="304">
        <v>0.9512266022468725</v>
      </c>
    </row>
    <row r="77" spans="1:40" x14ac:dyDescent="0.2">
      <c r="A77" s="13" t="str">
        <f t="shared" si="76"/>
        <v>Associate professional occupations</v>
      </c>
      <c r="B77" s="305">
        <f t="shared" si="79"/>
        <v>25.32008413391809</v>
      </c>
      <c r="C77" s="305">
        <f t="shared" si="77"/>
        <v>24.07616436773457</v>
      </c>
      <c r="D77" s="305">
        <f t="shared" si="78"/>
        <v>26.017663715112647</v>
      </c>
      <c r="E77" s="304"/>
      <c r="F77" s="304">
        <v>0.44138814878652355</v>
      </c>
      <c r="G77" s="304">
        <v>0.51093874077543833</v>
      </c>
      <c r="H77" s="304">
        <v>0.67626206682376333</v>
      </c>
      <c r="I77" s="304"/>
      <c r="J77" s="304">
        <v>4.0993743482374381</v>
      </c>
      <c r="K77" s="304">
        <v>4.5744628436260308</v>
      </c>
      <c r="L77" s="304">
        <v>5.9866795273393203</v>
      </c>
      <c r="M77" s="304"/>
      <c r="N77" s="304">
        <v>8.5450730829830732</v>
      </c>
      <c r="O77" s="304">
        <v>8.429937794095725</v>
      </c>
      <c r="P77" s="304">
        <v>9.4674730673096583</v>
      </c>
      <c r="Q77" s="304"/>
      <c r="R77" s="304">
        <v>1.557815746593729</v>
      </c>
      <c r="S77" s="304">
        <v>1.6128093372880565</v>
      </c>
      <c r="T77" s="304">
        <v>2.0015181239544497</v>
      </c>
      <c r="U77" s="304"/>
      <c r="V77" s="304">
        <v>1.6255346618558981</v>
      </c>
      <c r="W77" s="304">
        <v>1.5078946196172149</v>
      </c>
      <c r="X77" s="304">
        <v>1.5613735798497206</v>
      </c>
      <c r="Y77" s="304"/>
      <c r="Z77" s="304">
        <v>3.6796554401568575</v>
      </c>
      <c r="AA77" s="304">
        <v>2.9327632457781032</v>
      </c>
      <c r="AB77" s="304">
        <v>2.4586036720666766</v>
      </c>
      <c r="AC77" s="304"/>
      <c r="AD77" s="304">
        <v>2.7693044246169927</v>
      </c>
      <c r="AE77" s="304">
        <v>2.2867995068933213</v>
      </c>
      <c r="AF77" s="304">
        <v>1.7256370622822073</v>
      </c>
      <c r="AG77" s="304"/>
      <c r="AH77" s="304">
        <v>2.0391110910067547</v>
      </c>
      <c r="AI77" s="304">
        <v>1.611381855460805</v>
      </c>
      <c r="AJ77" s="304">
        <v>1.2251744343427</v>
      </c>
      <c r="AK77" s="304"/>
      <c r="AL77" s="304">
        <v>0.56282718968082013</v>
      </c>
      <c r="AM77" s="304">
        <v>0.60917642419987739</v>
      </c>
      <c r="AN77" s="304">
        <v>0.91494218114414727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32.706906383291226</v>
      </c>
      <c r="C78" s="305">
        <f t="shared" si="77"/>
        <v>31.970734789083608</v>
      </c>
      <c r="D78" s="305">
        <f t="shared" si="78"/>
        <v>31.285575525520748</v>
      </c>
      <c r="E78" s="304"/>
      <c r="F78" s="304">
        <v>0.20291781212925494</v>
      </c>
      <c r="G78" s="304">
        <v>0.2469413573520976</v>
      </c>
      <c r="H78" s="304">
        <v>0.33466828045227609</v>
      </c>
      <c r="I78" s="304"/>
      <c r="J78" s="304">
        <v>2.2036643622796812</v>
      </c>
      <c r="K78" s="304">
        <v>2.7244506450762636</v>
      </c>
      <c r="L78" s="304">
        <v>3.8192203162935203</v>
      </c>
      <c r="M78" s="304"/>
      <c r="N78" s="304">
        <v>7.3929785581086866</v>
      </c>
      <c r="O78" s="304">
        <v>8.348182984915189</v>
      </c>
      <c r="P78" s="304">
        <v>10.512736676853288</v>
      </c>
      <c r="Q78" s="304"/>
      <c r="R78" s="304">
        <v>1.8985845648019337</v>
      </c>
      <c r="S78" s="304">
        <v>1.9947353172459577</v>
      </c>
      <c r="T78" s="304">
        <v>2.2836638982050852</v>
      </c>
      <c r="U78" s="304"/>
      <c r="V78" s="304">
        <v>2.382996310682767</v>
      </c>
      <c r="W78" s="304">
        <v>2.5341407915580922</v>
      </c>
      <c r="X78" s="304">
        <v>3.0453419627309413</v>
      </c>
      <c r="Y78" s="304"/>
      <c r="Z78" s="304">
        <v>6.2920538249760591</v>
      </c>
      <c r="AA78" s="304">
        <v>5.2189049833128474</v>
      </c>
      <c r="AB78" s="304">
        <v>3.8615896788293709</v>
      </c>
      <c r="AC78" s="304"/>
      <c r="AD78" s="304">
        <v>6.9150620183156182</v>
      </c>
      <c r="AE78" s="304">
        <v>6.2187050217101074</v>
      </c>
      <c r="AF78" s="304">
        <v>4.3186789234559351</v>
      </c>
      <c r="AG78" s="304"/>
      <c r="AH78" s="304">
        <v>3.6653665767006904</v>
      </c>
      <c r="AI78" s="304">
        <v>2.8165846042284834</v>
      </c>
      <c r="AJ78" s="304">
        <v>1.0535919565298975</v>
      </c>
      <c r="AK78" s="304"/>
      <c r="AL78" s="304">
        <v>1.7532823552965315</v>
      </c>
      <c r="AM78" s="304">
        <v>1.8680890836845647</v>
      </c>
      <c r="AN78" s="304">
        <v>2.0560838321704362</v>
      </c>
    </row>
    <row r="79" spans="1:40" x14ac:dyDescent="0.2">
      <c r="A79" s="13" t="str">
        <f t="shared" si="76"/>
        <v>Skilled trades occupations</v>
      </c>
      <c r="B79" s="305">
        <f t="shared" si="79"/>
        <v>6.1695039550443607</v>
      </c>
      <c r="C79" s="305">
        <f t="shared" si="77"/>
        <v>6.4169457169364872</v>
      </c>
      <c r="D79" s="305">
        <f t="shared" si="78"/>
        <v>6.5323304506172466</v>
      </c>
      <c r="E79" s="304"/>
      <c r="F79" s="304">
        <v>2.651360379908678E-2</v>
      </c>
      <c r="G79" s="304">
        <v>3.7509309090139067E-2</v>
      </c>
      <c r="H79" s="304">
        <v>5.1709695753271161E-2</v>
      </c>
      <c r="I79" s="304"/>
      <c r="J79" s="304">
        <v>0.28721047968473623</v>
      </c>
      <c r="K79" s="304">
        <v>0.38714612419917066</v>
      </c>
      <c r="L79" s="304">
        <v>0.5367074829680939</v>
      </c>
      <c r="M79" s="304"/>
      <c r="N79" s="304">
        <v>0.8659807079877222</v>
      </c>
      <c r="O79" s="304">
        <v>1.0260357538856886</v>
      </c>
      <c r="P79" s="304">
        <v>1.3233393085229339</v>
      </c>
      <c r="Q79" s="304"/>
      <c r="R79" s="304">
        <v>0.31648823023196282</v>
      </c>
      <c r="S79" s="304">
        <v>0.35701577779979865</v>
      </c>
      <c r="T79" s="304">
        <v>0.48767595104548711</v>
      </c>
      <c r="U79" s="304"/>
      <c r="V79" s="304">
        <v>0.42946167423760717</v>
      </c>
      <c r="W79" s="304">
        <v>0.4554653648840199</v>
      </c>
      <c r="X79" s="304">
        <v>0.52661750759941806</v>
      </c>
      <c r="Y79" s="304"/>
      <c r="Z79" s="304">
        <v>1.4971825540553982</v>
      </c>
      <c r="AA79" s="304">
        <v>1.434745732253031</v>
      </c>
      <c r="AB79" s="304">
        <v>1.2287968725594167</v>
      </c>
      <c r="AC79" s="304"/>
      <c r="AD79" s="304">
        <v>1.3961240453158876</v>
      </c>
      <c r="AE79" s="304">
        <v>1.3754459394324248</v>
      </c>
      <c r="AF79" s="304">
        <v>1.2189359034386149</v>
      </c>
      <c r="AG79" s="304"/>
      <c r="AH79" s="304">
        <v>0.81278327138380713</v>
      </c>
      <c r="AI79" s="304">
        <v>0.73982941413486536</v>
      </c>
      <c r="AJ79" s="304">
        <v>0.58090655824281001</v>
      </c>
      <c r="AK79" s="304"/>
      <c r="AL79" s="304">
        <v>0.53775938834815196</v>
      </c>
      <c r="AM79" s="304">
        <v>0.60375230125734991</v>
      </c>
      <c r="AN79" s="304">
        <v>0.57764117048720165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11.338092606759728</v>
      </c>
      <c r="C80" s="305">
        <f t="shared" si="77"/>
        <v>11.391591749513106</v>
      </c>
      <c r="D80" s="305">
        <f t="shared" si="78"/>
        <v>11.596541089054725</v>
      </c>
      <c r="E80" s="304"/>
      <c r="F80" s="304">
        <v>7.410971914317512E-3</v>
      </c>
      <c r="G80" s="304">
        <v>1.0012020000882322E-2</v>
      </c>
      <c r="H80" s="304">
        <v>1.4483006023483179E-2</v>
      </c>
      <c r="I80" s="304"/>
      <c r="J80" s="304">
        <v>0.43417074152408452</v>
      </c>
      <c r="K80" s="304">
        <v>0.55056372814112042</v>
      </c>
      <c r="L80" s="304">
        <v>0.73203020024647636</v>
      </c>
      <c r="M80" s="304"/>
      <c r="N80" s="304">
        <v>1.4408782743257504</v>
      </c>
      <c r="O80" s="304">
        <v>1.7346784208811104</v>
      </c>
      <c r="P80" s="304">
        <v>2.2391549800138164</v>
      </c>
      <c r="Q80" s="304"/>
      <c r="R80" s="304">
        <v>0.85609873448561991</v>
      </c>
      <c r="S80" s="304">
        <v>0.98053497560745007</v>
      </c>
      <c r="T80" s="304">
        <v>1.2020692952807428</v>
      </c>
      <c r="U80" s="304"/>
      <c r="V80" s="304">
        <v>0.73685208894179333</v>
      </c>
      <c r="W80" s="304">
        <v>0.88461722187052261</v>
      </c>
      <c r="X80" s="304">
        <v>1.2122799386592866</v>
      </c>
      <c r="Y80" s="304"/>
      <c r="Z80" s="304">
        <v>3.175563281428492</v>
      </c>
      <c r="AA80" s="304">
        <v>2.9466684254326023</v>
      </c>
      <c r="AB80" s="304">
        <v>2.8203882245636978</v>
      </c>
      <c r="AC80" s="304"/>
      <c r="AD80" s="304">
        <v>2.4764000026022526</v>
      </c>
      <c r="AE80" s="304">
        <v>2.2648829942653568</v>
      </c>
      <c r="AF80" s="304">
        <v>1.6944200988934226</v>
      </c>
      <c r="AG80" s="304"/>
      <c r="AH80" s="304">
        <v>1.6830211784950992</v>
      </c>
      <c r="AI80" s="304">
        <v>1.5209863480310264</v>
      </c>
      <c r="AJ80" s="304">
        <v>1.2286287497737485</v>
      </c>
      <c r="AK80" s="304"/>
      <c r="AL80" s="304">
        <v>0.52769733304231881</v>
      </c>
      <c r="AM80" s="304">
        <v>0.4986476152830347</v>
      </c>
      <c r="AN80" s="304">
        <v>0.45308659560005243</v>
      </c>
    </row>
    <row r="81" spans="1:40" x14ac:dyDescent="0.2">
      <c r="A81" s="13" t="str">
        <f t="shared" si="76"/>
        <v>Sales and customer service occupations</v>
      </c>
      <c r="B81" s="305">
        <f t="shared" si="79"/>
        <v>12.876571539628076</v>
      </c>
      <c r="C81" s="305">
        <f t="shared" si="77"/>
        <v>14.44830872329289</v>
      </c>
      <c r="D81" s="305">
        <f t="shared" si="78"/>
        <v>15.78860229339805</v>
      </c>
      <c r="E81" s="304"/>
      <c r="F81" s="304">
        <v>6.8026739690779298E-2</v>
      </c>
      <c r="G81" s="304">
        <v>9.2070740295964418E-2</v>
      </c>
      <c r="H81" s="304">
        <v>0.12307816917860225</v>
      </c>
      <c r="I81" s="304"/>
      <c r="J81" s="304">
        <v>0.53939806517244482</v>
      </c>
      <c r="K81" s="304">
        <v>0.70590151918803257</v>
      </c>
      <c r="L81" s="304">
        <v>0.95349873667393525</v>
      </c>
      <c r="M81" s="304"/>
      <c r="N81" s="304">
        <v>2.3973611183533881</v>
      </c>
      <c r="O81" s="304">
        <v>2.9536733177063672</v>
      </c>
      <c r="P81" s="304">
        <v>3.827711391282214</v>
      </c>
      <c r="Q81" s="304"/>
      <c r="R81" s="304">
        <v>0.66386544909752276</v>
      </c>
      <c r="S81" s="304">
        <v>0.76382511833329658</v>
      </c>
      <c r="T81" s="304">
        <v>0.99599734976185939</v>
      </c>
      <c r="U81" s="304"/>
      <c r="V81" s="304">
        <v>0.90552043592698372</v>
      </c>
      <c r="W81" s="304">
        <v>1.1541411552508003</v>
      </c>
      <c r="X81" s="304">
        <v>1.4722467234523795</v>
      </c>
      <c r="Y81" s="304"/>
      <c r="Z81" s="304">
        <v>2.8724573656819659</v>
      </c>
      <c r="AA81" s="304">
        <v>2.9887085529629642</v>
      </c>
      <c r="AB81" s="304">
        <v>2.8946378120129137</v>
      </c>
      <c r="AC81" s="304"/>
      <c r="AD81" s="304">
        <v>3.1095646090624061</v>
      </c>
      <c r="AE81" s="304">
        <v>3.4483052951641731</v>
      </c>
      <c r="AF81" s="304">
        <v>3.2194245545893128</v>
      </c>
      <c r="AG81" s="304"/>
      <c r="AH81" s="304">
        <v>1.6380365702043758</v>
      </c>
      <c r="AI81" s="304">
        <v>1.5727283858523016</v>
      </c>
      <c r="AJ81" s="304">
        <v>1.3883888298337319</v>
      </c>
      <c r="AK81" s="304"/>
      <c r="AL81" s="304">
        <v>0.68234118643820996</v>
      </c>
      <c r="AM81" s="304">
        <v>0.7689546385389916</v>
      </c>
      <c r="AN81" s="304">
        <v>0.91361872661310095</v>
      </c>
    </row>
    <row r="82" spans="1:40" x14ac:dyDescent="0.2">
      <c r="A82" s="13" t="str">
        <f t="shared" si="76"/>
        <v>Process, plant and machine operatives</v>
      </c>
      <c r="B82" s="305">
        <f t="shared" si="79"/>
        <v>3.3265329021698462</v>
      </c>
      <c r="C82" s="305">
        <f t="shared" si="77"/>
        <v>3.7030173149832035</v>
      </c>
      <c r="D82" s="305">
        <f t="shared" si="78"/>
        <v>3.6833145564164504</v>
      </c>
      <c r="E82" s="304"/>
      <c r="F82" s="304">
        <v>6.4170449388156669E-3</v>
      </c>
      <c r="G82" s="304">
        <v>9.3388960851893028E-3</v>
      </c>
      <c r="H82" s="304">
        <v>1.2191664536947661E-2</v>
      </c>
      <c r="I82" s="304"/>
      <c r="J82" s="304">
        <v>8.5887634705353183E-2</v>
      </c>
      <c r="K82" s="304">
        <v>0.11505041691213043</v>
      </c>
      <c r="L82" s="304">
        <v>0.16817646379991194</v>
      </c>
      <c r="M82" s="304"/>
      <c r="N82" s="304">
        <v>0.22073230984212477</v>
      </c>
      <c r="O82" s="304">
        <v>0.29955878573521277</v>
      </c>
      <c r="P82" s="304">
        <v>0.43850337189202754</v>
      </c>
      <c r="Q82" s="304"/>
      <c r="R82" s="304">
        <v>7.6777822664324202E-2</v>
      </c>
      <c r="S82" s="304">
        <v>9.9052319285632254E-2</v>
      </c>
      <c r="T82" s="304">
        <v>0.13824774128878792</v>
      </c>
      <c r="U82" s="304"/>
      <c r="V82" s="304">
        <v>9.3724673290562138E-2</v>
      </c>
      <c r="W82" s="304">
        <v>0.11625242156134993</v>
      </c>
      <c r="X82" s="304">
        <v>0.1572046300112247</v>
      </c>
      <c r="Y82" s="304"/>
      <c r="Z82" s="304">
        <v>0.82303283953578243</v>
      </c>
      <c r="AA82" s="304">
        <v>0.94936991229009882</v>
      </c>
      <c r="AB82" s="304">
        <v>1.0948734759016649</v>
      </c>
      <c r="AC82" s="304"/>
      <c r="AD82" s="304">
        <v>0.75043980102115193</v>
      </c>
      <c r="AE82" s="304">
        <v>0.86362774262083897</v>
      </c>
      <c r="AF82" s="304">
        <v>0.90682940743549578</v>
      </c>
      <c r="AG82" s="304"/>
      <c r="AH82" s="304">
        <v>0.72598726750963372</v>
      </c>
      <c r="AI82" s="304">
        <v>0.69633817908306173</v>
      </c>
      <c r="AJ82" s="304">
        <v>0.48008135136048063</v>
      </c>
      <c r="AK82" s="304"/>
      <c r="AL82" s="304">
        <v>0.54353350866209782</v>
      </c>
      <c r="AM82" s="304">
        <v>0.5544286414096895</v>
      </c>
      <c r="AN82" s="304">
        <v>0.28720645018990959</v>
      </c>
    </row>
    <row r="83" spans="1:40" x14ac:dyDescent="0.2">
      <c r="A83" s="39" t="str">
        <f t="shared" si="76"/>
        <v>Elementary occupations</v>
      </c>
      <c r="B83" s="307">
        <f t="shared" si="79"/>
        <v>16.829697605949477</v>
      </c>
      <c r="C83" s="307">
        <f t="shared" si="77"/>
        <v>17.122616769234472</v>
      </c>
      <c r="D83" s="307">
        <f t="shared" si="78"/>
        <v>16.738289428002776</v>
      </c>
      <c r="E83" s="307"/>
      <c r="F83" s="307">
        <v>2.5168084106254648E-2</v>
      </c>
      <c r="G83" s="307">
        <v>3.65378731394519E-2</v>
      </c>
      <c r="H83" s="307">
        <v>5.2279795109130722E-2</v>
      </c>
      <c r="I83" s="307"/>
      <c r="J83" s="307">
        <v>0.44023690722558795</v>
      </c>
      <c r="K83" s="307">
        <v>0.63784711948074979</v>
      </c>
      <c r="L83" s="307">
        <v>0.85087160061175171</v>
      </c>
      <c r="M83" s="307"/>
      <c r="N83" s="307">
        <v>1.0521639538816705</v>
      </c>
      <c r="O83" s="307">
        <v>1.3081758511086032</v>
      </c>
      <c r="P83" s="307">
        <v>1.651300293139877</v>
      </c>
      <c r="Q83" s="307"/>
      <c r="R83" s="307">
        <v>0.60051899530799147</v>
      </c>
      <c r="S83" s="307">
        <v>0.79693429316118203</v>
      </c>
      <c r="T83" s="307">
        <v>1.0658035992515269</v>
      </c>
      <c r="U83" s="307"/>
      <c r="V83" s="307">
        <v>0.29197936981672618</v>
      </c>
      <c r="W83" s="307">
        <v>0.29155453852822061</v>
      </c>
      <c r="X83" s="307">
        <v>0.35278849590755818</v>
      </c>
      <c r="Y83" s="307"/>
      <c r="Z83" s="307">
        <v>2.0022905271355049</v>
      </c>
      <c r="AA83" s="307">
        <v>1.7317440388664194</v>
      </c>
      <c r="AB83" s="307">
        <v>1.5008044016578137</v>
      </c>
      <c r="AC83" s="307"/>
      <c r="AD83" s="307">
        <v>4.8544009511332034</v>
      </c>
      <c r="AE83" s="307">
        <v>5.3608710390918404</v>
      </c>
      <c r="AF83" s="307">
        <v>5.1948430553398213</v>
      </c>
      <c r="AG83" s="307"/>
      <c r="AH83" s="307">
        <v>5.8680482889954444</v>
      </c>
      <c r="AI83" s="307">
        <v>6.0204778822409946</v>
      </c>
      <c r="AJ83" s="307">
        <v>5.7242980915855366</v>
      </c>
      <c r="AK83" s="307"/>
      <c r="AL83" s="307">
        <v>1.6948905283470921</v>
      </c>
      <c r="AM83" s="307">
        <v>0.93847413361700971</v>
      </c>
      <c r="AN83" s="307">
        <v>0.34530009539975981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Lancashire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206.88099999999997</v>
      </c>
      <c r="C92" s="305">
        <f>SUM(C93:C101)</f>
        <v>219.86299999999994</v>
      </c>
      <c r="D92" s="305">
        <f>SUM(D93:D101)</f>
        <v>238.5259999999997</v>
      </c>
      <c r="E92" s="304"/>
      <c r="F92" s="305">
        <f>SUM(F93:F101)</f>
        <v>6.5416814215153263</v>
      </c>
      <c r="G92" s="305">
        <f>SUM(G93:G101)</f>
        <v>8.0473072385765931</v>
      </c>
      <c r="H92" s="305">
        <f>SUM(H93:H101)</f>
        <v>10.594927042067761</v>
      </c>
      <c r="I92" s="304"/>
      <c r="J92" s="305">
        <f>SUM(J93:J101)</f>
        <v>36.257268402734837</v>
      </c>
      <c r="K92" s="305">
        <f>SUM(K93:K101)</f>
        <v>43.827259034067467</v>
      </c>
      <c r="L92" s="305">
        <f>SUM(L93:L101)</f>
        <v>57.222514450964546</v>
      </c>
      <c r="M92" s="304"/>
      <c r="N92" s="305">
        <f>SUM(N93:N101)</f>
        <v>49.073623289892289</v>
      </c>
      <c r="O92" s="305">
        <f>SUM(O93:O101)</f>
        <v>55.56060515332652</v>
      </c>
      <c r="P92" s="305">
        <f>SUM(P93:P101)</f>
        <v>65.259414786085244</v>
      </c>
      <c r="Q92" s="304"/>
      <c r="R92" s="305">
        <f>SUM(R93:R101)</f>
        <v>18.667064814017667</v>
      </c>
      <c r="S92" s="305">
        <f>SUM(S93:S101)</f>
        <v>17.004687447389191</v>
      </c>
      <c r="T92" s="305">
        <f>SUM(T93:T101)</f>
        <v>15.652610016424491</v>
      </c>
      <c r="U92" s="304"/>
      <c r="V92" s="305">
        <f>SUM(V93:V101)</f>
        <v>9.0054111187312849</v>
      </c>
      <c r="W92" s="305">
        <f>SUM(W93:W101)</f>
        <v>9.7094857208084093</v>
      </c>
      <c r="X92" s="305">
        <f>SUM(X93:X101)</f>
        <v>11.122045934870071</v>
      </c>
      <c r="Y92" s="304"/>
      <c r="Z92" s="305">
        <f>SUM(Z93:Z101)</f>
        <v>43.73198171555979</v>
      </c>
      <c r="AA92" s="305">
        <f>SUM(AA93:AA101)</f>
        <v>45.390848430707692</v>
      </c>
      <c r="AB92" s="305">
        <f>SUM(AB93:AB101)</f>
        <v>48.874032976308975</v>
      </c>
      <c r="AC92" s="304"/>
      <c r="AD92" s="305">
        <f>SUM(AD93:AD101)</f>
        <v>30.654483315471701</v>
      </c>
      <c r="AE92" s="305">
        <f>SUM(AE93:AE101)</f>
        <v>30.557306356962759</v>
      </c>
      <c r="AF92" s="305">
        <f>SUM(AF93:AF101)</f>
        <v>23.207511151851662</v>
      </c>
      <c r="AG92" s="304"/>
      <c r="AH92" s="305">
        <f>SUM(AH93:AH101)</f>
        <v>10.562381750398455</v>
      </c>
      <c r="AI92" s="305">
        <f>SUM(AI93:AI101)</f>
        <v>7.6307646637448183</v>
      </c>
      <c r="AJ92" s="305">
        <f>SUM(AJ93:AJ101)</f>
        <v>3.9717017307808673</v>
      </c>
      <c r="AK92" s="304"/>
      <c r="AL92" s="305">
        <f>SUM(AL93:AL101)</f>
        <v>2.3871041716786117</v>
      </c>
      <c r="AM92" s="305">
        <f>SUM(AM93:AM101)</f>
        <v>2.1347359544165183</v>
      </c>
      <c r="AN92" s="305">
        <f>SUM(AN93:AN101)</f>
        <v>2.6212419106460905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7.9635914128292455</v>
      </c>
      <c r="C93" s="305">
        <f t="shared" ref="C93:D93" si="81">SUM(G93,K93,O93,S93,W93,AA93,AE93,AI93,AM93)</f>
        <v>8.2340149413394172</v>
      </c>
      <c r="D93" s="305">
        <f t="shared" si="81"/>
        <v>9.3849685895071335</v>
      </c>
      <c r="E93" s="304"/>
      <c r="F93" s="304">
        <v>0.15698717008283264</v>
      </c>
      <c r="G93" s="304">
        <v>0.18287473693997994</v>
      </c>
      <c r="H93" s="304">
        <v>0.24765285211430879</v>
      </c>
      <c r="I93" s="304"/>
      <c r="J93" s="304">
        <v>1.4967138696163398</v>
      </c>
      <c r="K93" s="304">
        <v>1.6777959426263016</v>
      </c>
      <c r="L93" s="304">
        <v>2.1338743496346422</v>
      </c>
      <c r="M93" s="304"/>
      <c r="N93" s="304">
        <v>2.4430288944316101</v>
      </c>
      <c r="O93" s="304">
        <v>2.6366341688898109</v>
      </c>
      <c r="P93" s="304">
        <v>3.2142316570836136</v>
      </c>
      <c r="Q93" s="304"/>
      <c r="R93" s="304">
        <v>1.3701821190815457</v>
      </c>
      <c r="S93" s="304">
        <v>1.4154408741385762</v>
      </c>
      <c r="T93" s="304">
        <v>1.5701929528066911</v>
      </c>
      <c r="U93" s="304"/>
      <c r="V93" s="304">
        <v>0.32152019642432206</v>
      </c>
      <c r="W93" s="304">
        <v>0.30321123745667161</v>
      </c>
      <c r="X93" s="304">
        <v>0.33507091306074038</v>
      </c>
      <c r="Y93" s="304"/>
      <c r="Z93" s="304">
        <v>1.2293120081664788</v>
      </c>
      <c r="AA93" s="304">
        <v>1.1060933218284925</v>
      </c>
      <c r="AB93" s="304">
        <v>1.0070367473236264</v>
      </c>
      <c r="AC93" s="304"/>
      <c r="AD93" s="304">
        <v>0.57243642087891888</v>
      </c>
      <c r="AE93" s="304">
        <v>0.53211092879841049</v>
      </c>
      <c r="AF93" s="304">
        <v>0.42720446072858631</v>
      </c>
      <c r="AG93" s="304"/>
      <c r="AH93" s="304">
        <v>0.19748058531953069</v>
      </c>
      <c r="AI93" s="304">
        <v>0.15883922234873007</v>
      </c>
      <c r="AJ93" s="304">
        <v>0.10624108457204146</v>
      </c>
      <c r="AK93" s="304"/>
      <c r="AL93" s="304">
        <v>0.17593014882766769</v>
      </c>
      <c r="AM93" s="304">
        <v>0.22101450831244498</v>
      </c>
      <c r="AN93" s="304">
        <v>0.34346357218288537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78.320566158132792</v>
      </c>
      <c r="C94" s="305">
        <f t="shared" ref="C94:C101" si="83">SUM(G94,K94,O94,S94,W94,AA94,AE94,AI94,AM94)</f>
        <v>86.413495077706244</v>
      </c>
      <c r="D94" s="305">
        <f t="shared" ref="D94:D101" si="84">SUM(H94,L94,P94,T94,X94,AB94,AF94,AJ94,AN94)</f>
        <v>99.165570147636842</v>
      </c>
      <c r="E94" s="305"/>
      <c r="F94" s="304">
        <v>5.9020463375156798</v>
      </c>
      <c r="G94" s="304">
        <v>7.256336422114841</v>
      </c>
      <c r="H94" s="304">
        <v>9.4659557973586121</v>
      </c>
      <c r="I94" s="304"/>
      <c r="J94" s="304">
        <v>27.326041734947417</v>
      </c>
      <c r="K94" s="304">
        <v>32.943720203162407</v>
      </c>
      <c r="L94" s="304">
        <v>42.332443599045014</v>
      </c>
      <c r="M94" s="304"/>
      <c r="N94" s="304">
        <v>26.783798704401356</v>
      </c>
      <c r="O94" s="304">
        <v>29.629869836972528</v>
      </c>
      <c r="P94" s="304">
        <v>32.754417141846169</v>
      </c>
      <c r="Q94" s="304"/>
      <c r="R94" s="304">
        <v>5.3976172660596458</v>
      </c>
      <c r="S94" s="304">
        <v>3.3310530516330532</v>
      </c>
      <c r="T94" s="304">
        <v>1.5836858369305515</v>
      </c>
      <c r="U94" s="304"/>
      <c r="V94" s="304">
        <v>1.6873902539892742</v>
      </c>
      <c r="W94" s="304">
        <v>1.8150705402349576</v>
      </c>
      <c r="X94" s="304">
        <v>2.1411729595179967</v>
      </c>
      <c r="Y94" s="304"/>
      <c r="Z94" s="304">
        <v>5.5097702812182856</v>
      </c>
      <c r="AA94" s="304">
        <v>5.7002729132860619</v>
      </c>
      <c r="AB94" s="304">
        <v>6.2072739366517924</v>
      </c>
      <c r="AC94" s="304"/>
      <c r="AD94" s="304">
        <v>3.2687033215105057</v>
      </c>
      <c r="AE94" s="304">
        <v>3.3024287851836989</v>
      </c>
      <c r="AF94" s="304">
        <v>2.6452962512747269</v>
      </c>
      <c r="AG94" s="304"/>
      <c r="AH94" s="304">
        <v>2.1109010961674404</v>
      </c>
      <c r="AI94" s="304">
        <v>1.9821456799143291</v>
      </c>
      <c r="AJ94" s="304">
        <v>1.4113519585858723</v>
      </c>
      <c r="AK94" s="304"/>
      <c r="AL94" s="304">
        <v>0.33429716232319084</v>
      </c>
      <c r="AM94" s="304">
        <v>0.45259764520438556</v>
      </c>
      <c r="AN94" s="304">
        <v>0.6239726664260985</v>
      </c>
    </row>
    <row r="95" spans="1:40" x14ac:dyDescent="0.2">
      <c r="A95" s="13" t="str">
        <f t="shared" si="80"/>
        <v>Associate professional occupations</v>
      </c>
      <c r="B95" s="305">
        <f t="shared" si="82"/>
        <v>29.831256197638744</v>
      </c>
      <c r="C95" s="305">
        <f t="shared" si="83"/>
        <v>30.477458093076834</v>
      </c>
      <c r="D95" s="305">
        <f t="shared" si="84"/>
        <v>33.782555894627606</v>
      </c>
      <c r="E95" s="305"/>
      <c r="F95" s="304">
        <v>0.24415748034166043</v>
      </c>
      <c r="G95" s="304">
        <v>0.30438106198740444</v>
      </c>
      <c r="H95" s="304">
        <v>0.45554716926803301</v>
      </c>
      <c r="I95" s="304"/>
      <c r="J95" s="304">
        <v>3.6216900759453212</v>
      </c>
      <c r="K95" s="304">
        <v>4.2290833826968237</v>
      </c>
      <c r="L95" s="304">
        <v>5.7802754188130825</v>
      </c>
      <c r="M95" s="304"/>
      <c r="N95" s="304">
        <v>8.5773515925344004</v>
      </c>
      <c r="O95" s="304">
        <v>9.7659870275102989</v>
      </c>
      <c r="P95" s="304">
        <v>12.576610134171744</v>
      </c>
      <c r="Q95" s="304"/>
      <c r="R95" s="304">
        <v>3.77280765286711</v>
      </c>
      <c r="S95" s="304">
        <v>3.2582759288410843</v>
      </c>
      <c r="T95" s="304">
        <v>2.7351372955809135</v>
      </c>
      <c r="U95" s="304"/>
      <c r="V95" s="304">
        <v>1.5953185273072914</v>
      </c>
      <c r="W95" s="304">
        <v>1.5429458222111336</v>
      </c>
      <c r="X95" s="304">
        <v>1.7460656657281097</v>
      </c>
      <c r="Y95" s="304"/>
      <c r="Z95" s="304">
        <v>5.9752129045632785</v>
      </c>
      <c r="AA95" s="304">
        <v>5.7324714320937531</v>
      </c>
      <c r="AB95" s="304">
        <v>5.9478218409600387</v>
      </c>
      <c r="AC95" s="304"/>
      <c r="AD95" s="304">
        <v>4.0708789067395266</v>
      </c>
      <c r="AE95" s="304">
        <v>3.876891788052037</v>
      </c>
      <c r="AF95" s="304">
        <v>3.0386980105030821</v>
      </c>
      <c r="AG95" s="304"/>
      <c r="AH95" s="304">
        <v>1.6979703880069388</v>
      </c>
      <c r="AI95" s="304">
        <v>1.4696479824510493</v>
      </c>
      <c r="AJ95" s="304">
        <v>0.98431609912352702</v>
      </c>
      <c r="AK95" s="304"/>
      <c r="AL95" s="304">
        <v>0.27586866933321286</v>
      </c>
      <c r="AM95" s="304">
        <v>0.29777366723324705</v>
      </c>
      <c r="AN95" s="304">
        <v>0.51808426047907929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21.406187941292099</v>
      </c>
      <c r="C96" s="305">
        <f t="shared" si="83"/>
        <v>19.019049800817125</v>
      </c>
      <c r="D96" s="305">
        <f t="shared" si="84"/>
        <v>14.238992128579168</v>
      </c>
      <c r="E96" s="305"/>
      <c r="F96" s="304">
        <v>0.1451417842089115</v>
      </c>
      <c r="G96" s="304">
        <v>0.16329030075420076</v>
      </c>
      <c r="H96" s="304">
        <v>0.21986855553185783</v>
      </c>
      <c r="I96" s="304"/>
      <c r="J96" s="304">
        <v>1.3984419507520751</v>
      </c>
      <c r="K96" s="304">
        <v>1.6594154528245384</v>
      </c>
      <c r="L96" s="304">
        <v>2.0844223840974725</v>
      </c>
      <c r="M96" s="304"/>
      <c r="N96" s="304">
        <v>4.0409053266725179</v>
      </c>
      <c r="O96" s="304">
        <v>4.3041829358418999</v>
      </c>
      <c r="P96" s="304">
        <v>4.6652747690226146</v>
      </c>
      <c r="Q96" s="304"/>
      <c r="R96" s="304">
        <v>2.2551708639934023</v>
      </c>
      <c r="S96" s="304">
        <v>2.4529416448272223</v>
      </c>
      <c r="T96" s="304">
        <v>2.5686658412575154</v>
      </c>
      <c r="U96" s="304"/>
      <c r="V96" s="304">
        <v>1.4435968718928789</v>
      </c>
      <c r="W96" s="304">
        <v>1.4111327951612254</v>
      </c>
      <c r="X96" s="304">
        <v>1.3081199208035583</v>
      </c>
      <c r="Y96" s="304"/>
      <c r="Z96" s="304">
        <v>5.1642486677680974</v>
      </c>
      <c r="AA96" s="304">
        <v>4.5802667447390331</v>
      </c>
      <c r="AB96" s="304">
        <v>2.531082698770017</v>
      </c>
      <c r="AC96" s="304"/>
      <c r="AD96" s="304">
        <v>4.187226921767464</v>
      </c>
      <c r="AE96" s="304">
        <v>3.0845518998167405</v>
      </c>
      <c r="AF96" s="304">
        <v>0.72100372006520297</v>
      </c>
      <c r="AG96" s="304"/>
      <c r="AH96" s="304">
        <v>2.3951504107732648</v>
      </c>
      <c r="AI96" s="304">
        <v>1.1489971397404266</v>
      </c>
      <c r="AJ96" s="304">
        <v>8.4203772765344714E-2</v>
      </c>
      <c r="AK96" s="304"/>
      <c r="AL96" s="304">
        <v>0.37630514346348526</v>
      </c>
      <c r="AM96" s="304">
        <v>0.21427088711183626</v>
      </c>
      <c r="AN96" s="304">
        <v>5.6350466265580705E-2</v>
      </c>
    </row>
    <row r="97" spans="1:40" x14ac:dyDescent="0.2">
      <c r="A97" s="13" t="str">
        <f t="shared" si="80"/>
        <v>Skilled trades occupations</v>
      </c>
      <c r="B97" s="305">
        <f t="shared" si="82"/>
        <v>1.8855839981866187</v>
      </c>
      <c r="C97" s="305">
        <f t="shared" si="83"/>
        <v>1.7936377103255667</v>
      </c>
      <c r="D97" s="305">
        <f t="shared" si="84"/>
        <v>1.5827751090892359</v>
      </c>
      <c r="E97" s="304"/>
      <c r="F97" s="304">
        <v>2.0135465562239899E-2</v>
      </c>
      <c r="G97" s="304">
        <v>2.5049853200851353E-2</v>
      </c>
      <c r="H97" s="304">
        <v>3.2803145478829961E-2</v>
      </c>
      <c r="I97" s="304"/>
      <c r="J97" s="304">
        <v>4.1649928639362545E-2</v>
      </c>
      <c r="K97" s="304">
        <v>5.6995727018533796E-2</v>
      </c>
      <c r="L97" s="304">
        <v>8.3472230813781786E-2</v>
      </c>
      <c r="M97" s="304"/>
      <c r="N97" s="304">
        <v>0.19852987371180578</v>
      </c>
      <c r="O97" s="304">
        <v>0.2409049581047609</v>
      </c>
      <c r="P97" s="304">
        <v>0.25394947680563501</v>
      </c>
      <c r="Q97" s="304"/>
      <c r="R97" s="304">
        <v>0.10233636578999972</v>
      </c>
      <c r="S97" s="304">
        <v>0.12333158690167846</v>
      </c>
      <c r="T97" s="304">
        <v>0.15624079686931255</v>
      </c>
      <c r="U97" s="304"/>
      <c r="V97" s="304">
        <v>8.5604491950652478E-2</v>
      </c>
      <c r="W97" s="304">
        <v>9.3676783901786992E-2</v>
      </c>
      <c r="X97" s="304">
        <v>0.11213528310915041</v>
      </c>
      <c r="Y97" s="304"/>
      <c r="Z97" s="304">
        <v>0.43499911867836399</v>
      </c>
      <c r="AA97" s="304">
        <v>0.37494954972552569</v>
      </c>
      <c r="AB97" s="304">
        <v>0.27874322789516692</v>
      </c>
      <c r="AC97" s="304"/>
      <c r="AD97" s="304">
        <v>0.58858468499707262</v>
      </c>
      <c r="AE97" s="304">
        <v>0.51661886940244106</v>
      </c>
      <c r="AF97" s="304">
        <v>0.3135397512675353</v>
      </c>
      <c r="AG97" s="304"/>
      <c r="AH97" s="304">
        <v>0.30004113728741671</v>
      </c>
      <c r="AI97" s="304">
        <v>0.26883924091817979</v>
      </c>
      <c r="AJ97" s="304">
        <v>0.24720308471820959</v>
      </c>
      <c r="AK97" s="304"/>
      <c r="AL97" s="304">
        <v>0.11370293156970492</v>
      </c>
      <c r="AM97" s="304">
        <v>9.3271141151808623E-2</v>
      </c>
      <c r="AN97" s="304">
        <v>0.10468811213161439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56.236600335216345</v>
      </c>
      <c r="C98" s="305">
        <f t="shared" si="83"/>
        <v>62.762883570481669</v>
      </c>
      <c r="D98" s="305">
        <f t="shared" si="84"/>
        <v>70.691285148054178</v>
      </c>
      <c r="E98" s="304"/>
      <c r="F98" s="304">
        <v>3.6517005384553498E-2</v>
      </c>
      <c r="G98" s="304">
        <v>5.2690608250695138E-2</v>
      </c>
      <c r="H98" s="304">
        <v>7.7598479987206065E-2</v>
      </c>
      <c r="I98" s="304"/>
      <c r="J98" s="304">
        <v>1.9947184822194741</v>
      </c>
      <c r="K98" s="304">
        <v>2.7587782454707126</v>
      </c>
      <c r="L98" s="304">
        <v>4.1377241305383139</v>
      </c>
      <c r="M98" s="304"/>
      <c r="N98" s="304">
        <v>5.9838685340583222</v>
      </c>
      <c r="O98" s="304">
        <v>7.6605356607181996</v>
      </c>
      <c r="P98" s="304">
        <v>10.183443390785973</v>
      </c>
      <c r="Q98" s="304"/>
      <c r="R98" s="304">
        <v>5.0670539167643991</v>
      </c>
      <c r="S98" s="304">
        <v>5.6085412316930654</v>
      </c>
      <c r="T98" s="304">
        <v>6.0527686010078954</v>
      </c>
      <c r="U98" s="304"/>
      <c r="V98" s="304">
        <v>3.2700559998375596</v>
      </c>
      <c r="W98" s="304">
        <v>3.8074485439554056</v>
      </c>
      <c r="X98" s="304">
        <v>4.5769828242616448</v>
      </c>
      <c r="Y98" s="304"/>
      <c r="Z98" s="304">
        <v>23.053050348356383</v>
      </c>
      <c r="AA98" s="304">
        <v>25.520610993415417</v>
      </c>
      <c r="AB98" s="304">
        <v>30.711253504394996</v>
      </c>
      <c r="AC98" s="304"/>
      <c r="AD98" s="304">
        <v>14.865398921394169</v>
      </c>
      <c r="AE98" s="304">
        <v>16.052806246696655</v>
      </c>
      <c r="AF98" s="304">
        <v>13.950884769268439</v>
      </c>
      <c r="AG98" s="304"/>
      <c r="AH98" s="304">
        <v>1.602805316290536</v>
      </c>
      <c r="AI98" s="304">
        <v>0.93217024133837822</v>
      </c>
      <c r="AJ98" s="304">
        <v>0.57615045105791274</v>
      </c>
      <c r="AK98" s="304"/>
      <c r="AL98" s="304">
        <v>0.36313181091094832</v>
      </c>
      <c r="AM98" s="304">
        <v>0.36930179894314569</v>
      </c>
      <c r="AN98" s="304">
        <v>0.42447899675180606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2.7252715501103735</v>
      </c>
      <c r="C99" s="305">
        <f t="shared" si="83"/>
        <v>3.0454045739434368</v>
      </c>
      <c r="D99" s="305">
        <f>SUM(H99,L99,P99,T99,X99,AB99,AF99,AJ99,AN99)</f>
        <v>3.1312396054019258</v>
      </c>
      <c r="E99" s="304"/>
      <c r="F99" s="304">
        <v>1.5116078656016021E-2</v>
      </c>
      <c r="G99" s="304">
        <v>2.1363785309239526E-2</v>
      </c>
      <c r="H99" s="304">
        <v>2.8714027685503633E-2</v>
      </c>
      <c r="I99" s="304"/>
      <c r="J99" s="304">
        <v>0.26013574350104374</v>
      </c>
      <c r="K99" s="304">
        <v>0.33554829784626305</v>
      </c>
      <c r="L99" s="304">
        <v>0.43401398060401636</v>
      </c>
      <c r="M99" s="304"/>
      <c r="N99" s="304">
        <v>0.61260624409339492</v>
      </c>
      <c r="O99" s="304">
        <v>0.73704794740874147</v>
      </c>
      <c r="P99" s="304">
        <v>0.84206552109894739</v>
      </c>
      <c r="Q99" s="304"/>
      <c r="R99" s="304">
        <v>0.32621887866434895</v>
      </c>
      <c r="S99" s="304">
        <v>0.32528908528238754</v>
      </c>
      <c r="T99" s="304">
        <v>0.33637936128340767</v>
      </c>
      <c r="U99" s="304"/>
      <c r="V99" s="304">
        <v>0.23061763427655999</v>
      </c>
      <c r="W99" s="304">
        <v>0.27263961922566848</v>
      </c>
      <c r="X99" s="304">
        <v>0.31712294095734289</v>
      </c>
      <c r="Y99" s="304"/>
      <c r="Z99" s="304">
        <v>0.61248368371126061</v>
      </c>
      <c r="AA99" s="304">
        <v>0.65688011856154882</v>
      </c>
      <c r="AB99" s="304">
        <v>0.67503521074160833</v>
      </c>
      <c r="AC99" s="304"/>
      <c r="AD99" s="304">
        <v>0.44184531798177473</v>
      </c>
      <c r="AE99" s="304">
        <v>0.45863380800568065</v>
      </c>
      <c r="AF99" s="304">
        <v>0.27630447226817678</v>
      </c>
      <c r="AG99" s="304"/>
      <c r="AH99" s="304">
        <v>0.15871389990604598</v>
      </c>
      <c r="AI99" s="304">
        <v>0.1440823091725203</v>
      </c>
      <c r="AJ99" s="304">
        <v>8.3599987855489444E-2</v>
      </c>
      <c r="AK99" s="304"/>
      <c r="AL99" s="304">
        <v>6.7534069319928433E-2</v>
      </c>
      <c r="AM99" s="304">
        <v>9.3919603131386531E-2</v>
      </c>
      <c r="AN99" s="304">
        <v>0.13800410290743376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1.7722430188843687</v>
      </c>
      <c r="C100" s="305">
        <f t="shared" si="83"/>
        <v>2.1416729798344774</v>
      </c>
      <c r="D100" s="305">
        <f t="shared" si="84"/>
        <v>2.0261180661983862</v>
      </c>
      <c r="E100" s="304"/>
      <c r="F100" s="304">
        <v>1.7144034672802542E-2</v>
      </c>
      <c r="G100" s="304">
        <v>3.5680120504311158E-2</v>
      </c>
      <c r="H100" s="304">
        <v>6.1204933543476524E-2</v>
      </c>
      <c r="I100" s="304"/>
      <c r="J100" s="304">
        <v>3.6880740773971882E-2</v>
      </c>
      <c r="K100" s="304">
        <v>5.9557058473505939E-2</v>
      </c>
      <c r="L100" s="304">
        <v>7.7366099449337922E-2</v>
      </c>
      <c r="M100" s="304"/>
      <c r="N100" s="304">
        <v>0.1446869418071477</v>
      </c>
      <c r="O100" s="304">
        <v>0.22580678251606204</v>
      </c>
      <c r="P100" s="304">
        <v>0.30892316874491277</v>
      </c>
      <c r="Q100" s="304"/>
      <c r="R100" s="304">
        <v>0.10078829764245155</v>
      </c>
      <c r="S100" s="304">
        <v>0.16466320522708619</v>
      </c>
      <c r="T100" s="304">
        <v>0.25147625471170892</v>
      </c>
      <c r="U100" s="304"/>
      <c r="V100" s="304">
        <v>0.16314087146108355</v>
      </c>
      <c r="W100" s="304">
        <v>0.21909229673796465</v>
      </c>
      <c r="X100" s="304">
        <v>0.29197972122555593</v>
      </c>
      <c r="Y100" s="304"/>
      <c r="Z100" s="304">
        <v>0.44447892486722324</v>
      </c>
      <c r="AA100" s="304">
        <v>0.5244347100105291</v>
      </c>
      <c r="AB100" s="304">
        <v>0.50621739598604809</v>
      </c>
      <c r="AC100" s="304"/>
      <c r="AD100" s="304">
        <v>0.35394243623108812</v>
      </c>
      <c r="AE100" s="304">
        <v>0.40425175572329158</v>
      </c>
      <c r="AF100" s="304">
        <v>0.17686503655203226</v>
      </c>
      <c r="AG100" s="304"/>
      <c r="AH100" s="304">
        <v>0.41240603761319322</v>
      </c>
      <c r="AI100" s="304">
        <v>0.39284704221637462</v>
      </c>
      <c r="AJ100" s="304">
        <v>0.19737693591746241</v>
      </c>
      <c r="AK100" s="304"/>
      <c r="AL100" s="304">
        <v>9.8774733815406801E-2</v>
      </c>
      <c r="AM100" s="304">
        <v>0.11534000842535164</v>
      </c>
      <c r="AN100" s="304">
        <v>0.15470852006785116</v>
      </c>
    </row>
    <row r="101" spans="1:40" x14ac:dyDescent="0.2">
      <c r="A101" s="39" t="str">
        <f t="shared" si="80"/>
        <v>Elementary occupations</v>
      </c>
      <c r="B101" s="307">
        <f t="shared" si="82"/>
        <v>6.7396993877093792</v>
      </c>
      <c r="C101" s="307">
        <f t="shared" si="83"/>
        <v>5.9753832524751758</v>
      </c>
      <c r="D101" s="307">
        <f t="shared" si="84"/>
        <v>4.5224953109052146</v>
      </c>
      <c r="E101" s="307"/>
      <c r="F101" s="307">
        <v>4.4360650906311132E-3</v>
      </c>
      <c r="G101" s="307">
        <v>5.6403495150686373E-3</v>
      </c>
      <c r="H101" s="307">
        <v>5.5820810999314191E-3</v>
      </c>
      <c r="I101" s="307"/>
      <c r="J101" s="307">
        <v>8.0995876339825135E-2</v>
      </c>
      <c r="K101" s="307">
        <v>0.10636472394837655</v>
      </c>
      <c r="L101" s="307">
        <v>0.15892225796888063</v>
      </c>
      <c r="M101" s="307"/>
      <c r="N101" s="307">
        <v>0.28884717818173866</v>
      </c>
      <c r="O101" s="307">
        <v>0.35963583536421434</v>
      </c>
      <c r="P101" s="307">
        <v>0.46049952652562581</v>
      </c>
      <c r="Q101" s="307"/>
      <c r="R101" s="307">
        <v>0.27488945315475893</v>
      </c>
      <c r="S101" s="307">
        <v>0.32515083884503687</v>
      </c>
      <c r="T101" s="307">
        <v>0.39806307597649621</v>
      </c>
      <c r="U101" s="307"/>
      <c r="V101" s="307">
        <v>0.20816627159166126</v>
      </c>
      <c r="W101" s="307">
        <v>0.24426808192359695</v>
      </c>
      <c r="X101" s="307">
        <v>0.29339570620597183</v>
      </c>
      <c r="Y101" s="307"/>
      <c r="Z101" s="307">
        <v>1.3084257782304234</v>
      </c>
      <c r="AA101" s="307">
        <v>1.1948686470473326</v>
      </c>
      <c r="AB101" s="307">
        <v>1.0095684135856797</v>
      </c>
      <c r="AC101" s="307"/>
      <c r="AD101" s="307">
        <v>2.3054663839711846</v>
      </c>
      <c r="AE101" s="307">
        <v>2.3290122752838078</v>
      </c>
      <c r="AF101" s="307">
        <v>1.6577146799238791</v>
      </c>
      <c r="AG101" s="307"/>
      <c r="AH101" s="307">
        <v>1.6869128790340888</v>
      </c>
      <c r="AI101" s="307">
        <v>1.1331958056448299</v>
      </c>
      <c r="AJ101" s="307">
        <v>0.28125835618500772</v>
      </c>
      <c r="AK101" s="307"/>
      <c r="AL101" s="307">
        <v>0.5815595021150668</v>
      </c>
      <c r="AM101" s="307">
        <v>0.27724669490291187</v>
      </c>
      <c r="AN101" s="307">
        <v>0.25749121343374143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Lancashire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Lancashire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Lancashire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Lancashire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Lancashire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Lancashire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Lancashire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Lancashire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Lancashire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0.40575437910218398</v>
      </c>
      <c r="C8" s="69">
        <v>0.48435903385080342</v>
      </c>
      <c r="D8" s="69">
        <v>0.59424508194988623</v>
      </c>
      <c r="E8" s="69">
        <v>0.64029577941363014</v>
      </c>
      <c r="F8" s="69">
        <v>0.82384739569764609</v>
      </c>
      <c r="G8" s="10"/>
      <c r="H8" s="69">
        <f>F8-D8</f>
        <v>0.22960231374775986</v>
      </c>
      <c r="I8" s="69">
        <f>'RD T1'!E36</f>
        <v>0.37669994799285589</v>
      </c>
      <c r="J8" s="69">
        <f>SUM(H8:I8)</f>
        <v>0.60630226174061574</v>
      </c>
      <c r="L8" t="str">
        <f>A8</f>
        <v>11 Corporate managers and directors</v>
      </c>
      <c r="M8" s="69">
        <v>3.6216754254886414</v>
      </c>
      <c r="N8" s="69">
        <v>4.4492871212038017</v>
      </c>
      <c r="O8" s="69">
        <v>4.9556778292462234</v>
      </c>
      <c r="P8" s="69">
        <v>5.3100493696297155</v>
      </c>
      <c r="Q8" s="69">
        <v>6.8093946177891</v>
      </c>
      <c r="R8" s="10"/>
      <c r="S8" s="69">
        <f>Q8-O8</f>
        <v>1.8537167885428767</v>
      </c>
      <c r="T8" s="69">
        <f>'RD T1'!E65</f>
        <v>3.1925481984896074</v>
      </c>
      <c r="U8" s="69">
        <f>SUM(S8:T8)</f>
        <v>5.0462649870324841</v>
      </c>
      <c r="W8" t="str">
        <f>A8</f>
        <v>11 Corporate managers and directors</v>
      </c>
      <c r="X8" s="69">
        <v>9.7192957630857837</v>
      </c>
      <c r="Y8" s="69">
        <v>12.446583701206304</v>
      </c>
      <c r="Z8" s="69">
        <v>12.346421993781608</v>
      </c>
      <c r="AA8" s="69">
        <v>12.428178802412909</v>
      </c>
      <c r="AB8" s="69">
        <v>15.310469345893566</v>
      </c>
      <c r="AC8" s="69"/>
      <c r="AD8" s="69">
        <f>AB8-Z8</f>
        <v>2.9640473521119581</v>
      </c>
      <c r="AE8" s="69">
        <f>'RD T1'!E94</f>
        <v>7.5622105390002297</v>
      </c>
      <c r="AF8" s="69">
        <f>SUM(AD8:AE8)</f>
        <v>10.526257891112188</v>
      </c>
      <c r="AH8" t="str">
        <f>L8</f>
        <v>11 Corporate managers and directors</v>
      </c>
      <c r="AI8" s="69">
        <v>2.171962417291097</v>
      </c>
      <c r="AJ8" s="69">
        <v>2.6277333762667552</v>
      </c>
      <c r="AK8" s="69">
        <v>2.6701864108775513</v>
      </c>
      <c r="AL8" s="69">
        <v>2.5351303900899143</v>
      </c>
      <c r="AM8" s="69">
        <v>2.8842483276642796</v>
      </c>
      <c r="AN8" s="69"/>
      <c r="AO8" s="69">
        <f>AM8-AK8</f>
        <v>0.21406191678672837</v>
      </c>
      <c r="AP8" s="69">
        <f>'RD T1'!E123</f>
        <v>1.3917349230986884</v>
      </c>
      <c r="AQ8" s="69">
        <f>SUM(AO8:AP8)</f>
        <v>1.6057968398854168</v>
      </c>
      <c r="AS8" t="str">
        <f>W8</f>
        <v>11 Corporate managers and directors</v>
      </c>
      <c r="AT8" s="69">
        <v>2.9964186709837408</v>
      </c>
      <c r="AU8" s="69">
        <v>3.701852168737596</v>
      </c>
      <c r="AV8" s="69">
        <v>3.8004780295640073</v>
      </c>
      <c r="AW8" s="69">
        <v>3.5428554726345229</v>
      </c>
      <c r="AX8" s="69">
        <v>4.1987208398624931</v>
      </c>
      <c r="AY8" s="69"/>
      <c r="AZ8" s="69">
        <f>AX8-AV8</f>
        <v>0.39824281029848585</v>
      </c>
      <c r="BA8" s="69">
        <f>'RD T1'!E152</f>
        <v>1.9443247506151988</v>
      </c>
      <c r="BB8" s="69">
        <f>SUM(AZ8:BA8)</f>
        <v>2.3425675609136847</v>
      </c>
      <c r="BD8" t="str">
        <f>AH8</f>
        <v>11 Corporate managers and directors</v>
      </c>
      <c r="BE8" s="69">
        <v>7.4784421918444677</v>
      </c>
      <c r="BF8" s="69">
        <v>8.3155861076808506</v>
      </c>
      <c r="BG8" s="69">
        <v>8.5566339069504807</v>
      </c>
      <c r="BH8" s="69">
        <v>7.2514881002599472</v>
      </c>
      <c r="BI8" s="69">
        <v>7.2176515676174864</v>
      </c>
      <c r="BJ8" s="69"/>
      <c r="BK8" s="69">
        <f>BI8-BG8</f>
        <v>-1.3389823393329943</v>
      </c>
      <c r="BL8" s="69">
        <f>'RD T1'!E181</f>
        <v>3.2553578833333408</v>
      </c>
      <c r="BM8" s="69">
        <f>SUM(BK8:BL8)</f>
        <v>1.9163755440003465</v>
      </c>
      <c r="BO8" t="str">
        <f>AS8</f>
        <v>11 Corporate managers and directors</v>
      </c>
      <c r="BP8" s="69">
        <v>6.5492558436202231</v>
      </c>
      <c r="BQ8" s="69">
        <v>6.7751928406788018</v>
      </c>
      <c r="BR8" s="69">
        <v>6.5526590934681419</v>
      </c>
      <c r="BS8" s="69">
        <v>5.4634636521600424</v>
      </c>
      <c r="BT8" s="69">
        <v>4.5346187679540426</v>
      </c>
      <c r="BU8" s="69"/>
      <c r="BV8" s="69">
        <f>BT8-BR8</f>
        <v>-2.0180403255140993</v>
      </c>
      <c r="BW8" s="69">
        <f>'RD T1'!E210</f>
        <v>2.3804005572139721</v>
      </c>
      <c r="BX8" s="69">
        <f>SUM(BV8:BW8)</f>
        <v>0.36236023169987286</v>
      </c>
      <c r="BZ8" t="str">
        <f>BD8</f>
        <v>11 Corporate managers and directors</v>
      </c>
      <c r="CA8" s="69">
        <v>3.8444541212112799</v>
      </c>
      <c r="CB8" s="69">
        <v>4.2915761166902744</v>
      </c>
      <c r="CC8" s="69">
        <v>4.4572431707948343</v>
      </c>
      <c r="CD8" s="69">
        <v>3.6501126454408248</v>
      </c>
      <c r="CE8" s="69">
        <v>2.8835262487885287</v>
      </c>
      <c r="CF8" s="69"/>
      <c r="CG8" s="69">
        <f>CE8-CC8</f>
        <v>-1.5737169220063056</v>
      </c>
      <c r="CH8" s="69">
        <f>'RD T1'!E239</f>
        <v>1.5941891518312159</v>
      </c>
      <c r="CI8" s="69">
        <f>SUM(CG8:CH8)</f>
        <v>2.047222982491026E-2</v>
      </c>
      <c r="CK8" t="str">
        <f>BO8</f>
        <v>11 Corporate managers and directors</v>
      </c>
      <c r="CL8" s="69">
        <v>0.99025297565044268</v>
      </c>
      <c r="CM8" s="69">
        <v>0.93324961987087174</v>
      </c>
      <c r="CN8" s="69">
        <v>1.0725931533921831</v>
      </c>
      <c r="CO8" s="69">
        <v>0.96933752878696844</v>
      </c>
      <c r="CP8" s="69">
        <v>1.2642805989173298</v>
      </c>
      <c r="CQ8" s="69"/>
      <c r="CR8" s="69">
        <f>CP8-CN8</f>
        <v>0.19168744552514672</v>
      </c>
      <c r="CS8" s="69">
        <f>'RD T1'!E268</f>
        <v>0.36366747753921796</v>
      </c>
      <c r="CT8" s="69">
        <f>SUM(CR8:CS8)</f>
        <v>0.55535492306436463</v>
      </c>
    </row>
    <row r="9" spans="1:98" x14ac:dyDescent="0.2">
      <c r="A9" s="10" t="str">
        <f>name!D5</f>
        <v>12 Other managers and proprietors</v>
      </c>
      <c r="B9" s="69">
        <v>0.18237944697969621</v>
      </c>
      <c r="C9" s="69">
        <v>0.20835302684042409</v>
      </c>
      <c r="D9" s="69">
        <v>0.23522388028760835</v>
      </c>
      <c r="E9" s="69">
        <v>0.33582215192374976</v>
      </c>
      <c r="F9" s="69">
        <v>0.45797052428999319</v>
      </c>
      <c r="H9" s="69">
        <f t="shared" ref="H9:H32" si="26">F9-D9</f>
        <v>0.22274664400238484</v>
      </c>
      <c r="I9" s="69">
        <f>'RD T1'!E37</f>
        <v>0.2281419495759251</v>
      </c>
      <c r="J9" s="69">
        <f t="shared" ref="J9:J32" si="27">SUM(H9:I9)</f>
        <v>0.4508885935783099</v>
      </c>
      <c r="L9" t="str">
        <f t="shared" ref="L9:L32" si="28">A9</f>
        <v>12 Other managers and proprietors</v>
      </c>
      <c r="M9" s="69">
        <v>1.5926742133647149</v>
      </c>
      <c r="N9" s="69">
        <v>1.7782993703878636</v>
      </c>
      <c r="O9" s="69">
        <v>2.0310215062673498</v>
      </c>
      <c r="P9" s="69">
        <v>2.8726198402762</v>
      </c>
      <c r="Q9" s="69">
        <v>4.0146651143274017</v>
      </c>
      <c r="S9" s="69">
        <f t="shared" ref="S9:S35" si="29">Q9-O9</f>
        <v>1.9836436080600519</v>
      </c>
      <c r="T9" s="69">
        <f>'RD T1'!E66</f>
        <v>1.9660105135503356</v>
      </c>
      <c r="U9" s="69">
        <f t="shared" ref="U9:U32" si="30">SUM(S9:T9)</f>
        <v>3.9496541216103873</v>
      </c>
      <c r="W9" t="str">
        <f t="shared" ref="W9:W32" si="31">A9</f>
        <v>12 Other managers and proprietors</v>
      </c>
      <c r="X9" s="69">
        <v>3.9957390642843778</v>
      </c>
      <c r="Y9" s="69">
        <v>4.564496746200799</v>
      </c>
      <c r="Z9" s="69">
        <v>4.7044593624480031</v>
      </c>
      <c r="AA9" s="69">
        <v>6.3561263037285194</v>
      </c>
      <c r="AB9" s="69">
        <v>8.6204758257824956</v>
      </c>
      <c r="AC9" s="69"/>
      <c r="AD9" s="69">
        <f t="shared" ref="AD9:AD32" si="32">AB9-Z9</f>
        <v>3.9160164633344925</v>
      </c>
      <c r="AE9" s="69">
        <f>'RD T1'!E95</f>
        <v>4.3149013031386385</v>
      </c>
      <c r="AF9" s="69">
        <f t="shared" ref="AF9:AF32" si="33">SUM(AD9:AE9)</f>
        <v>8.2309177664731301</v>
      </c>
      <c r="AH9" t="str">
        <f t="shared" ref="AH9:AH32" si="34">L9</f>
        <v>12 Other managers and proprietors</v>
      </c>
      <c r="AI9" s="69">
        <v>1.1616164016643957</v>
      </c>
      <c r="AJ9" s="69">
        <v>1.2654338280185025</v>
      </c>
      <c r="AK9" s="69">
        <v>1.4047861151968146</v>
      </c>
      <c r="AL9" s="69">
        <v>1.7726977632314607</v>
      </c>
      <c r="AM9" s="69">
        <v>2.2879872980772098</v>
      </c>
      <c r="AN9" s="69"/>
      <c r="AO9" s="69">
        <f t="shared" ref="AO9:AO32" si="35">AM9-AK9</f>
        <v>0.88320118288039517</v>
      </c>
      <c r="AP9" s="69">
        <f>'RD T1'!E124</f>
        <v>1.1887682906948276</v>
      </c>
      <c r="AQ9" s="69">
        <f t="shared" ref="AQ9:AQ32" si="36">SUM(AO9:AP9)</f>
        <v>2.0719694735752228</v>
      </c>
      <c r="AS9" t="str">
        <f t="shared" ref="AS9:AS32" si="37">W9</f>
        <v>12 Other managers and proprietors</v>
      </c>
      <c r="AT9" s="69">
        <v>1.3149798811964235</v>
      </c>
      <c r="AU9" s="69">
        <v>1.4982746912151592</v>
      </c>
      <c r="AV9" s="69">
        <v>1.5411562109351347</v>
      </c>
      <c r="AW9" s="69">
        <v>1.9938295108829698</v>
      </c>
      <c r="AX9" s="69">
        <v>2.5300395817808385</v>
      </c>
      <c r="AY9" s="69"/>
      <c r="AZ9" s="69">
        <f t="shared" ref="AZ9:AZ32" si="38">AX9-AV9</f>
        <v>0.98888337084570388</v>
      </c>
      <c r="BA9" s="69">
        <f>'RD T1'!E153</f>
        <v>1.2542106472837615</v>
      </c>
      <c r="BB9" s="69">
        <f t="shared" ref="BB9:BB32" si="39">SUM(AZ9:BA9)</f>
        <v>2.2430940181294652</v>
      </c>
      <c r="BD9" t="str">
        <f t="shared" ref="BD9:BD32" si="40">AH9</f>
        <v>12 Other managers and proprietors</v>
      </c>
      <c r="BE9" s="69">
        <v>4.1980424922616946</v>
      </c>
      <c r="BF9" s="69">
        <v>3.8998891494020618</v>
      </c>
      <c r="BG9" s="69">
        <v>4.10356194375019</v>
      </c>
      <c r="BH9" s="69">
        <v>4.5015700494441395</v>
      </c>
      <c r="BI9" s="69">
        <v>4.692402572731071</v>
      </c>
      <c r="BJ9" s="69"/>
      <c r="BK9" s="69">
        <f t="shared" ref="BK9:BK32" si="41">BI9-BG9</f>
        <v>0.58884062898088096</v>
      </c>
      <c r="BL9" s="69">
        <f>'RD T1'!E182</f>
        <v>2.1926322065751438</v>
      </c>
      <c r="BM9" s="69">
        <f t="shared" ref="BM9:BM32" si="42">SUM(BK9:BL9)</f>
        <v>2.7814728355560248</v>
      </c>
      <c r="BO9" t="str">
        <f t="shared" ref="BO9:BO32" si="43">AS9</f>
        <v>12 Other managers and proprietors</v>
      </c>
      <c r="BP9" s="69">
        <v>4.1142608882479736</v>
      </c>
      <c r="BQ9" s="69">
        <v>3.9808641580273596</v>
      </c>
      <c r="BR9" s="69">
        <v>4.0265720797236702</v>
      </c>
      <c r="BS9" s="69">
        <v>4.7562765988010494</v>
      </c>
      <c r="BT9" s="69">
        <v>4.5529464646609155</v>
      </c>
      <c r="BU9" s="69"/>
      <c r="BV9" s="69">
        <f t="shared" ref="BV9:BV32" si="44">BT9-BR9</f>
        <v>0.52637438493724531</v>
      </c>
      <c r="BW9" s="69">
        <f>'RD T1'!E211</f>
        <v>2.4339818543309288</v>
      </c>
      <c r="BX9" s="69">
        <f t="shared" ref="BX9:BX32" si="45">SUM(BV9:BW9)</f>
        <v>2.9603562392681741</v>
      </c>
      <c r="BZ9" t="str">
        <f t="shared" ref="BZ9:BZ32" si="46">BD9</f>
        <v>12 Other managers and proprietors</v>
      </c>
      <c r="CA9" s="69">
        <v>2.5256373450860141</v>
      </c>
      <c r="CB9" s="69">
        <v>2.4199012343851352</v>
      </c>
      <c r="CC9" s="69">
        <v>2.5308831134248924</v>
      </c>
      <c r="CD9" s="69">
        <v>2.5471374342319644</v>
      </c>
      <c r="CE9" s="69">
        <v>1.9400643083363465</v>
      </c>
      <c r="CF9" s="69"/>
      <c r="CG9" s="69">
        <f t="shared" ref="CG9:CG32" si="47">CE9-CC9</f>
        <v>-0.5908188050885459</v>
      </c>
      <c r="CH9" s="69">
        <f>'RD T1'!E240</f>
        <v>1.1434896411109658</v>
      </c>
      <c r="CI9" s="69">
        <f t="shared" ref="CI9:CI32" si="48">SUM(CG9:CH9)</f>
        <v>0.55267083602241995</v>
      </c>
      <c r="CK9" t="str">
        <f t="shared" ref="CK9:CK32" si="49">BO9</f>
        <v>12 Other managers and proprietors</v>
      </c>
      <c r="CL9" s="69">
        <v>1.2184118901744305</v>
      </c>
      <c r="CM9" s="69">
        <v>0.93340331986718705</v>
      </c>
      <c r="CN9" s="69">
        <v>1.0994380669422181</v>
      </c>
      <c r="CO9" s="69">
        <v>1.410206228690017</v>
      </c>
      <c r="CP9" s="69">
        <v>1.874460007675248</v>
      </c>
      <c r="CQ9" s="69"/>
      <c r="CR9" s="69">
        <f t="shared" ref="CR9:CR32" si="50">CP9-CN9</f>
        <v>0.77502194073302988</v>
      </c>
      <c r="CS9" s="69">
        <f>'RD T1'!E269</f>
        <v>0.60164383768108221</v>
      </c>
      <c r="CT9" s="69">
        <f t="shared" ref="CT9:CT32" si="51">SUM(CR9:CS9)</f>
        <v>1.3766657784141121</v>
      </c>
    </row>
    <row r="10" spans="1:98" x14ac:dyDescent="0.2">
      <c r="A10" s="10" t="str">
        <f>name!D6</f>
        <v>21 Science, research, engineering and technology professionals</v>
      </c>
      <c r="B10" s="69">
        <v>1.5319997151196927</v>
      </c>
      <c r="C10" s="69">
        <v>1.729958764129319</v>
      </c>
      <c r="D10" s="69">
        <v>1.9798331548014216</v>
      </c>
      <c r="E10" s="69">
        <v>2.3232315174172795</v>
      </c>
      <c r="F10" s="69">
        <v>2.9108407628137525</v>
      </c>
      <c r="G10" s="11"/>
      <c r="H10" s="69">
        <f t="shared" si="26"/>
        <v>0.93100760801233085</v>
      </c>
      <c r="I10" s="69">
        <f>'RD T1'!E38</f>
        <v>0.97123080916153004</v>
      </c>
      <c r="J10" s="69">
        <f t="shared" si="27"/>
        <v>1.9022384171738609</v>
      </c>
      <c r="L10" t="str">
        <f t="shared" si="28"/>
        <v>21 Science, research, engineering and technology professionals</v>
      </c>
      <c r="M10" s="69">
        <v>5.3881225033557625</v>
      </c>
      <c r="N10" s="69">
        <v>6.1829278497365907</v>
      </c>
      <c r="O10" s="69">
        <v>7.0607789891871038</v>
      </c>
      <c r="P10" s="69">
        <v>8.5932007663318899</v>
      </c>
      <c r="Q10" s="69">
        <v>11.10131285726804</v>
      </c>
      <c r="R10" s="11"/>
      <c r="S10" s="69">
        <f t="shared" si="29"/>
        <v>4.040533868080936</v>
      </c>
      <c r="T10" s="69">
        <f>'RD T1'!E67</f>
        <v>3.8535517600341005</v>
      </c>
      <c r="U10" s="69">
        <f t="shared" si="30"/>
        <v>7.894085628115036</v>
      </c>
      <c r="W10" t="str">
        <f t="shared" si="31"/>
        <v>21 Science, research, engineering and technology professionals</v>
      </c>
      <c r="X10" s="69">
        <v>11.241360053345112</v>
      </c>
      <c r="Y10" s="69">
        <v>13.078650011815235</v>
      </c>
      <c r="Z10" s="69">
        <v>12.908879910100653</v>
      </c>
      <c r="AA10" s="69">
        <v>13.812394190875949</v>
      </c>
      <c r="AB10" s="69">
        <v>15.880175690444196</v>
      </c>
      <c r="AC10" s="69"/>
      <c r="AD10" s="69">
        <f t="shared" si="32"/>
        <v>2.9712957803435422</v>
      </c>
      <c r="AE10" s="69">
        <f>'RD T1'!E96</f>
        <v>5.5242825545312852</v>
      </c>
      <c r="AF10" s="69">
        <f t="shared" si="33"/>
        <v>8.4955783348748284</v>
      </c>
      <c r="AH10" t="str">
        <f t="shared" si="34"/>
        <v>21 Science, research, engineering and technology professionals</v>
      </c>
      <c r="AI10" s="69">
        <v>1.2349702616068434</v>
      </c>
      <c r="AJ10" s="69">
        <v>1.3888035493859439</v>
      </c>
      <c r="AK10" s="69">
        <v>1.4328034029561139</v>
      </c>
      <c r="AL10" s="69">
        <v>1.4781351328261372</v>
      </c>
      <c r="AM10" s="69">
        <v>1.6978472822363946</v>
      </c>
      <c r="AN10" s="69"/>
      <c r="AO10" s="69">
        <f t="shared" si="35"/>
        <v>0.26504387928028073</v>
      </c>
      <c r="AP10" s="69">
        <f>'RD T1'!E125</f>
        <v>0.57638010211093338</v>
      </c>
      <c r="AQ10" s="69">
        <f t="shared" si="36"/>
        <v>0.8414239813912141</v>
      </c>
      <c r="AS10" t="str">
        <f t="shared" si="37"/>
        <v>21 Science, research, engineering and technology professionals</v>
      </c>
      <c r="AT10" s="69">
        <v>3.5329159675822441</v>
      </c>
      <c r="AU10" s="69">
        <v>4.069252744765679</v>
      </c>
      <c r="AV10" s="69">
        <v>4.0498234087404796</v>
      </c>
      <c r="AW10" s="69">
        <v>3.9057964840882455</v>
      </c>
      <c r="AX10" s="69">
        <v>4.1983214581335675</v>
      </c>
      <c r="AY10" s="69"/>
      <c r="AZ10" s="69">
        <f t="shared" si="38"/>
        <v>0.14849804939308786</v>
      </c>
      <c r="BA10" s="69">
        <f>'RD T1'!E154</f>
        <v>1.3436904588421004</v>
      </c>
      <c r="BB10" s="69">
        <f t="shared" si="39"/>
        <v>1.4921885082351882</v>
      </c>
      <c r="BD10" t="str">
        <f t="shared" si="40"/>
        <v>21 Science, research, engineering and technology professionals</v>
      </c>
      <c r="BE10" s="69">
        <v>5.4544000325065989</v>
      </c>
      <c r="BF10" s="69">
        <v>5.5765477258615466</v>
      </c>
      <c r="BG10" s="69">
        <v>5.6495516000813675</v>
      </c>
      <c r="BH10" s="69">
        <v>5.0256838553985865</v>
      </c>
      <c r="BI10" s="69">
        <v>4.364394134211425</v>
      </c>
      <c r="BJ10" s="69"/>
      <c r="BK10" s="69">
        <f t="shared" si="41"/>
        <v>-1.2851574658699425</v>
      </c>
      <c r="BL10" s="69">
        <f>'RD T1'!E183</f>
        <v>1.4330243789146406</v>
      </c>
      <c r="BM10" s="69">
        <f t="shared" si="42"/>
        <v>0.14786691304469812</v>
      </c>
      <c r="BO10" t="str">
        <f t="shared" si="43"/>
        <v>21 Science, research, engineering and technology professionals</v>
      </c>
      <c r="BP10" s="69">
        <v>4.0291608985129166</v>
      </c>
      <c r="BQ10" s="69">
        <v>3.9038409905312959</v>
      </c>
      <c r="BR10" s="69">
        <v>3.8995540067272949</v>
      </c>
      <c r="BS10" s="69">
        <v>3.6486295191491966</v>
      </c>
      <c r="BT10" s="69">
        <v>3.1711300272825111</v>
      </c>
      <c r="BU10" s="69"/>
      <c r="BV10" s="69">
        <f t="shared" si="44"/>
        <v>-0.72842397944478376</v>
      </c>
      <c r="BW10" s="69">
        <f>'RD T1'!E212</f>
        <v>1.1907256465715288</v>
      </c>
      <c r="BX10" s="69">
        <f t="shared" si="45"/>
        <v>0.46230166712674503</v>
      </c>
      <c r="BZ10" t="str">
        <f t="shared" si="46"/>
        <v>21 Science, research, engineering and technology professionals</v>
      </c>
      <c r="CA10" s="69">
        <v>2.123045245920836</v>
      </c>
      <c r="CB10" s="69">
        <v>2.2877516463512304</v>
      </c>
      <c r="CC10" s="69">
        <v>2.3359182221061805</v>
      </c>
      <c r="CD10" s="69">
        <v>2.0860628445356912</v>
      </c>
      <c r="CE10" s="69">
        <v>1.571035286914594</v>
      </c>
      <c r="CF10" s="69"/>
      <c r="CG10" s="69">
        <f t="shared" si="47"/>
        <v>-0.76488293519158645</v>
      </c>
      <c r="CH10" s="69">
        <f>'RD T1'!E241</f>
        <v>0.61957923429874839</v>
      </c>
      <c r="CI10" s="69">
        <f t="shared" si="48"/>
        <v>-0.14530370089283806</v>
      </c>
      <c r="CK10" t="str">
        <f t="shared" si="49"/>
        <v>21 Science, research, engineering and technology professionals</v>
      </c>
      <c r="CL10" s="69">
        <v>0.49988201117508818</v>
      </c>
      <c r="CM10" s="69">
        <v>0.47903722552626105</v>
      </c>
      <c r="CN10" s="69">
        <v>0.56692037831327358</v>
      </c>
      <c r="CO10" s="69">
        <v>0.75755211207838369</v>
      </c>
      <c r="CP10" s="69">
        <v>0.9963938793618442</v>
      </c>
      <c r="CQ10" s="69"/>
      <c r="CR10" s="69">
        <f t="shared" si="50"/>
        <v>0.42947350104857063</v>
      </c>
      <c r="CS10" s="69">
        <f>'RD T1'!E270</f>
        <v>0.25334098107013814</v>
      </c>
      <c r="CT10" s="69">
        <f t="shared" si="51"/>
        <v>0.68281448211870877</v>
      </c>
    </row>
    <row r="11" spans="1:98" x14ac:dyDescent="0.2">
      <c r="A11" s="10" t="str">
        <f>name!D7</f>
        <v>22 Health professionals</v>
      </c>
      <c r="B11" s="69">
        <v>1.8015609698288118</v>
      </c>
      <c r="C11" s="69">
        <v>2.0780427755192576</v>
      </c>
      <c r="D11" s="69">
        <v>2.3416471176985709</v>
      </c>
      <c r="E11" s="69">
        <v>2.9692720583072889</v>
      </c>
      <c r="F11" s="69">
        <v>3.9547496125693842</v>
      </c>
      <c r="G11" s="11"/>
      <c r="H11" s="69">
        <f t="shared" si="26"/>
        <v>1.6131024948708133</v>
      </c>
      <c r="I11" s="69">
        <f>'RD T1'!E39</f>
        <v>1.6091618453921885</v>
      </c>
      <c r="J11" s="69">
        <f t="shared" si="27"/>
        <v>3.2222643402630018</v>
      </c>
      <c r="L11" t="str">
        <f t="shared" si="28"/>
        <v>22 Health professionals</v>
      </c>
      <c r="M11" s="69">
        <v>4.9409167404818559</v>
      </c>
      <c r="N11" s="69">
        <v>5.7936241429469666</v>
      </c>
      <c r="O11" s="69">
        <v>6.4759813276025744</v>
      </c>
      <c r="P11" s="69">
        <v>7.9772555964959784</v>
      </c>
      <c r="Q11" s="69">
        <v>10.479247501965846</v>
      </c>
      <c r="R11" s="11"/>
      <c r="S11" s="69">
        <f t="shared" si="29"/>
        <v>4.0032661743632714</v>
      </c>
      <c r="T11" s="69">
        <f>'RD T1'!E68</f>
        <v>4.5285182243067323</v>
      </c>
      <c r="U11" s="69">
        <f t="shared" si="30"/>
        <v>8.5317843986700037</v>
      </c>
      <c r="W11" t="str">
        <f t="shared" si="31"/>
        <v>22 Health professionals</v>
      </c>
      <c r="X11" s="69">
        <v>11.292786919111482</v>
      </c>
      <c r="Y11" s="69">
        <v>13.504590241346488</v>
      </c>
      <c r="Z11" s="69">
        <v>13.497424327259862</v>
      </c>
      <c r="AA11" s="69">
        <v>15.934339767903307</v>
      </c>
      <c r="AB11" s="69">
        <v>19.097020686556856</v>
      </c>
      <c r="AC11" s="69"/>
      <c r="AD11" s="69">
        <f t="shared" si="32"/>
        <v>5.599596359296994</v>
      </c>
      <c r="AE11" s="69">
        <f>'RD T1'!E97</f>
        <v>9.396755941215325</v>
      </c>
      <c r="AF11" s="69">
        <f t="shared" si="33"/>
        <v>14.996352300512319</v>
      </c>
      <c r="AH11" t="str">
        <f t="shared" si="34"/>
        <v>22 Health professionals</v>
      </c>
      <c r="AI11" s="69">
        <v>6.1263591525529257</v>
      </c>
      <c r="AJ11" s="69">
        <v>4.8910290820229045</v>
      </c>
      <c r="AK11" s="69">
        <v>4.3174636408624174</v>
      </c>
      <c r="AL11" s="69">
        <v>2.5699583494850327</v>
      </c>
      <c r="AM11" s="69">
        <v>0.85938649815645096</v>
      </c>
      <c r="AN11" s="69"/>
      <c r="AO11" s="69">
        <f t="shared" si="35"/>
        <v>-3.4580771427059664</v>
      </c>
      <c r="AP11" s="69">
        <f>'RD T1'!E126</f>
        <v>0.81207973203739892</v>
      </c>
      <c r="AQ11" s="69">
        <f t="shared" si="36"/>
        <v>-2.6459974106685675</v>
      </c>
      <c r="AS11" t="str">
        <f t="shared" si="37"/>
        <v>22 Health professionals</v>
      </c>
      <c r="AT11" s="69">
        <v>0.66933904969249036</v>
      </c>
      <c r="AU11" s="69">
        <v>0.81680492397967441</v>
      </c>
      <c r="AV11" s="69">
        <v>0.84786688675370159</v>
      </c>
      <c r="AW11" s="69">
        <v>0.95438824932128485</v>
      </c>
      <c r="AX11" s="69">
        <v>1.1648024995275945</v>
      </c>
      <c r="AY11" s="69"/>
      <c r="AZ11" s="69">
        <f t="shared" si="38"/>
        <v>0.31693561277389293</v>
      </c>
      <c r="BA11" s="69">
        <f>'RD T1'!E155</f>
        <v>0.49186528804801971</v>
      </c>
      <c r="BB11" s="69">
        <f t="shared" si="39"/>
        <v>0.80880090082191258</v>
      </c>
      <c r="BD11" t="str">
        <f t="shared" si="40"/>
        <v>22 Health professionals</v>
      </c>
      <c r="BE11" s="69">
        <v>2.6566122052778014</v>
      </c>
      <c r="BF11" s="69">
        <v>3.3791027592606868</v>
      </c>
      <c r="BG11" s="69">
        <v>3.5865867260363267</v>
      </c>
      <c r="BH11" s="69">
        <v>3.8556129159800467</v>
      </c>
      <c r="BI11" s="69">
        <v>4.2964955416529067</v>
      </c>
      <c r="BJ11" s="69"/>
      <c r="BK11" s="69">
        <f t="shared" si="41"/>
        <v>0.70990881561658004</v>
      </c>
      <c r="BL11" s="69">
        <f>'RD T1'!E184</f>
        <v>2.1386627698410896</v>
      </c>
      <c r="BM11" s="69">
        <f t="shared" si="42"/>
        <v>2.8485715854576696</v>
      </c>
      <c r="BO11" t="str">
        <f t="shared" si="43"/>
        <v>22 Health professionals</v>
      </c>
      <c r="BP11" s="69">
        <v>2.1029597864222693</v>
      </c>
      <c r="BQ11" s="69">
        <v>2.4513378043964784</v>
      </c>
      <c r="BR11" s="69">
        <v>2.338489055476785</v>
      </c>
      <c r="BS11" s="69">
        <v>2.4375702401932502</v>
      </c>
      <c r="BT11" s="69">
        <v>1.9732903843296561</v>
      </c>
      <c r="BU11" s="69"/>
      <c r="BV11" s="69">
        <f t="shared" si="44"/>
        <v>-0.36519867114712889</v>
      </c>
      <c r="BW11" s="69">
        <f>'RD T1'!E213</f>
        <v>1.0297136104486126</v>
      </c>
      <c r="BX11" s="69">
        <f t="shared" si="45"/>
        <v>0.66451493930148375</v>
      </c>
      <c r="BZ11" t="str">
        <f t="shared" si="46"/>
        <v>22 Health professionals</v>
      </c>
      <c r="CA11" s="69">
        <v>1.2193158198515148</v>
      </c>
      <c r="CB11" s="69">
        <v>1.4262484070687476</v>
      </c>
      <c r="CC11" s="69">
        <v>1.3512900346641894</v>
      </c>
      <c r="CD11" s="69">
        <v>1.2937349180323978</v>
      </c>
      <c r="CE11" s="69">
        <v>0.91847429008338222</v>
      </c>
      <c r="CF11" s="69"/>
      <c r="CG11" s="69">
        <f t="shared" si="47"/>
        <v>-0.43281574458080718</v>
      </c>
      <c r="CH11" s="69">
        <f>'RD T1'!E242</f>
        <v>0.53474214303099432</v>
      </c>
      <c r="CI11" s="69">
        <f t="shared" si="48"/>
        <v>0.10192639845018714</v>
      </c>
      <c r="CK11" t="str">
        <f t="shared" si="49"/>
        <v>22 Health professionals</v>
      </c>
      <c r="CL11" s="69">
        <v>0.15945916689930142</v>
      </c>
      <c r="CM11" s="69">
        <v>0.16942770367036442</v>
      </c>
      <c r="CN11" s="69">
        <v>0.2198364285408313</v>
      </c>
      <c r="CO11" s="69">
        <v>0.28785598931236034</v>
      </c>
      <c r="CP11" s="69">
        <v>0.46961675495176464</v>
      </c>
      <c r="CQ11" s="69"/>
      <c r="CR11" s="69">
        <f t="shared" si="50"/>
        <v>0.24978032641093334</v>
      </c>
      <c r="CS11" s="69">
        <f>'RD T1'!E271</f>
        <v>0.12884273751853328</v>
      </c>
      <c r="CT11" s="69">
        <f t="shared" si="51"/>
        <v>0.37862306392946665</v>
      </c>
    </row>
    <row r="12" spans="1:98" x14ac:dyDescent="0.2">
      <c r="A12" s="10" t="str">
        <f>name!D8</f>
        <v>23 Teaching and other educational professionals</v>
      </c>
      <c r="B12" s="69">
        <v>2.89246507252874</v>
      </c>
      <c r="C12" s="69">
        <v>3.1936599172006734</v>
      </c>
      <c r="D12" s="69">
        <v>3.4885687373192842</v>
      </c>
      <c r="E12" s="69">
        <v>4.1757794668405834</v>
      </c>
      <c r="F12" s="69">
        <v>5.2702878699031244</v>
      </c>
      <c r="G12" s="11"/>
      <c r="H12" s="69">
        <f t="shared" si="26"/>
        <v>1.7817191325838402</v>
      </c>
      <c r="I12" s="69">
        <f>'RD T1'!E40</f>
        <v>2.2130364633457047</v>
      </c>
      <c r="J12" s="69">
        <f t="shared" si="27"/>
        <v>3.9947555959295449</v>
      </c>
      <c r="L12" t="str">
        <f t="shared" si="28"/>
        <v>23 Teaching and other educational professionals</v>
      </c>
      <c r="M12" s="69">
        <v>16.11520440117172</v>
      </c>
      <c r="N12" s="69">
        <v>17.766543735511171</v>
      </c>
      <c r="O12" s="69">
        <v>19.617317947133404</v>
      </c>
      <c r="P12" s="69">
        <v>23.317609734923959</v>
      </c>
      <c r="Q12" s="69">
        <v>29.589726244201184</v>
      </c>
      <c r="R12" s="11"/>
      <c r="S12" s="69">
        <f t="shared" si="29"/>
        <v>9.9724082970677799</v>
      </c>
      <c r="T12" s="69">
        <f>'RD T1'!E69</f>
        <v>12.871862205826954</v>
      </c>
      <c r="U12" s="69">
        <f t="shared" si="30"/>
        <v>22.844270502894734</v>
      </c>
      <c r="W12" t="str">
        <f t="shared" si="31"/>
        <v>23 Teaching and other educational professionals</v>
      </c>
      <c r="X12" s="69">
        <v>11.372121629180327</v>
      </c>
      <c r="Y12" s="69">
        <v>10.778708108366907</v>
      </c>
      <c r="Z12" s="69">
        <v>10.624801909464333</v>
      </c>
      <c r="AA12" s="69">
        <v>10.02212941289393</v>
      </c>
      <c r="AB12" s="69">
        <v>8.477724548926167</v>
      </c>
      <c r="AC12" s="69"/>
      <c r="AD12" s="69">
        <f t="shared" si="32"/>
        <v>-2.1470773605381659</v>
      </c>
      <c r="AE12" s="69">
        <f>'RD T1'!E98</f>
        <v>4.938785337173341</v>
      </c>
      <c r="AF12" s="69">
        <f t="shared" si="33"/>
        <v>2.7917079766351751</v>
      </c>
      <c r="AH12" t="str">
        <f t="shared" si="34"/>
        <v>23 Teaching and other educational professionals</v>
      </c>
      <c r="AI12" s="69">
        <v>1.4641878750347412</v>
      </c>
      <c r="AJ12" s="69">
        <v>0.98965928569287298</v>
      </c>
      <c r="AK12" s="69">
        <v>0.89410690668869874</v>
      </c>
      <c r="AL12" s="69">
        <v>0.68399317234558377</v>
      </c>
      <c r="AM12" s="69">
        <v>0.73496557860578959</v>
      </c>
      <c r="AN12" s="69"/>
      <c r="AO12" s="69">
        <f t="shared" si="35"/>
        <v>-0.15914132808290915</v>
      </c>
      <c r="AP12" s="69">
        <f>'RD T1'!E127</f>
        <v>0.22312380094101503</v>
      </c>
      <c r="AQ12" s="69">
        <f t="shared" si="36"/>
        <v>6.3982472858105877E-2</v>
      </c>
      <c r="AS12" t="str">
        <f t="shared" si="37"/>
        <v>23 Teaching and other educational professionals</v>
      </c>
      <c r="AT12" s="69">
        <v>0.37993480019836173</v>
      </c>
      <c r="AU12" s="69">
        <v>0.42063247638823287</v>
      </c>
      <c r="AV12" s="69">
        <v>0.4036565426919082</v>
      </c>
      <c r="AW12" s="69">
        <v>0.36829093830933779</v>
      </c>
      <c r="AX12" s="69">
        <v>0.34774141028270272</v>
      </c>
      <c r="AY12" s="69"/>
      <c r="AZ12" s="69">
        <f t="shared" si="38"/>
        <v>-5.5915132409205481E-2</v>
      </c>
      <c r="BA12" s="69">
        <f>'RD T1'!E156</f>
        <v>0.17410364497839914</v>
      </c>
      <c r="BB12" s="69">
        <f t="shared" si="39"/>
        <v>0.11818851256919366</v>
      </c>
      <c r="BD12" t="str">
        <f t="shared" si="40"/>
        <v>23 Teaching and other educational professionals</v>
      </c>
      <c r="BE12" s="69">
        <v>1.7845057965274764</v>
      </c>
      <c r="BF12" s="69">
        <v>1.8827146663858521</v>
      </c>
      <c r="BG12" s="69">
        <v>2.1045206011835766</v>
      </c>
      <c r="BH12" s="69">
        <v>2.1435307308340925</v>
      </c>
      <c r="BI12" s="69">
        <v>2.4351279817023412</v>
      </c>
      <c r="BJ12" s="69"/>
      <c r="BK12" s="69">
        <f t="shared" si="41"/>
        <v>0.33060738051876459</v>
      </c>
      <c r="BL12" s="69">
        <f>'RD T1'!E185</f>
        <v>0.97005470369682978</v>
      </c>
      <c r="BM12" s="69">
        <f t="shared" si="42"/>
        <v>1.3006620842155945</v>
      </c>
      <c r="BO12" t="str">
        <f t="shared" si="43"/>
        <v>23 Teaching and other educational professionals</v>
      </c>
      <c r="BP12" s="69">
        <v>1.1877779707122536</v>
      </c>
      <c r="BQ12" s="69">
        <v>1.2421833561665048</v>
      </c>
      <c r="BR12" s="69">
        <v>1.2188913909542662</v>
      </c>
      <c r="BS12" s="69">
        <v>1.2098261228723581</v>
      </c>
      <c r="BT12" s="69">
        <v>1.0677820338048205</v>
      </c>
      <c r="BU12" s="69"/>
      <c r="BV12" s="69">
        <f t="shared" si="44"/>
        <v>-0.15110935714944573</v>
      </c>
      <c r="BW12" s="69">
        <f>'RD T1'!E214</f>
        <v>0.53054786404348719</v>
      </c>
      <c r="BX12" s="69">
        <f t="shared" si="45"/>
        <v>0.37943850689404146</v>
      </c>
      <c r="BZ12" t="str">
        <f t="shared" si="46"/>
        <v>23 Teaching and other educational professionals</v>
      </c>
      <c r="CA12" s="69">
        <v>0.88905254160257008</v>
      </c>
      <c r="CB12" s="69">
        <v>0.91164892886072846</v>
      </c>
      <c r="CC12" s="69">
        <v>0.96275359152931661</v>
      </c>
      <c r="CD12" s="69">
        <v>0.89405500330469367</v>
      </c>
      <c r="CE12" s="69">
        <v>0.68347661888692612</v>
      </c>
      <c r="CF12" s="69"/>
      <c r="CG12" s="69">
        <f t="shared" si="47"/>
        <v>-0.27927697264239049</v>
      </c>
      <c r="CH12" s="69">
        <f>'RD T1'!E243</f>
        <v>0.37231639084386703</v>
      </c>
      <c r="CI12" s="69">
        <f t="shared" si="48"/>
        <v>9.3039418201476543E-2</v>
      </c>
      <c r="CK12" t="str">
        <f t="shared" si="49"/>
        <v>23 Teaching and other educational professionals</v>
      </c>
      <c r="CL12" s="69">
        <v>0.21788344033526374</v>
      </c>
      <c r="CM12" s="69">
        <v>0.21279639214051674</v>
      </c>
      <c r="CN12" s="69">
        <v>0.31943540838052642</v>
      </c>
      <c r="CO12" s="69">
        <v>0.40598060043574086</v>
      </c>
      <c r="CP12" s="69">
        <v>0.50739248764741085</v>
      </c>
      <c r="CQ12" s="69"/>
      <c r="CR12" s="69">
        <f t="shared" si="50"/>
        <v>0.18795707926688443</v>
      </c>
      <c r="CS12" s="69">
        <f>'RD T1'!E272</f>
        <v>0.16948311213808193</v>
      </c>
      <c r="CT12" s="69">
        <f t="shared" si="51"/>
        <v>0.35744019140496636</v>
      </c>
    </row>
    <row r="13" spans="1:98" x14ac:dyDescent="0.2">
      <c r="A13" s="10" t="str">
        <f>name!D9</f>
        <v>24 Business, media and public service professionals</v>
      </c>
      <c r="B13" s="69">
        <v>0.45855430592473562</v>
      </c>
      <c r="C13" s="69">
        <v>0.54954045058745726</v>
      </c>
      <c r="D13" s="69">
        <v>0.654616925991236</v>
      </c>
      <c r="E13" s="69">
        <v>0.84086587943561897</v>
      </c>
      <c r="F13" s="69">
        <v>1.1124589225565129</v>
      </c>
      <c r="G13" s="11"/>
      <c r="H13" s="69">
        <f t="shared" si="26"/>
        <v>0.45784199656527691</v>
      </c>
      <c r="I13" s="69">
        <f>'RD T1'!E41</f>
        <v>0.46691294496351715</v>
      </c>
      <c r="J13" s="69">
        <f t="shared" si="27"/>
        <v>0.92475494152879412</v>
      </c>
      <c r="L13" t="str">
        <f t="shared" si="28"/>
        <v>24 Business, media and public service professionals</v>
      </c>
      <c r="M13" s="69">
        <v>5.7698600793835704</v>
      </c>
      <c r="N13" s="69">
        <v>6.8671214627801964</v>
      </c>
      <c r="O13" s="69">
        <v>8.0265621003139884</v>
      </c>
      <c r="P13" s="69">
        <v>9.8532543056813324</v>
      </c>
      <c r="Q13" s="69">
        <v>12.669597058747669</v>
      </c>
      <c r="R13" s="11"/>
      <c r="S13" s="69">
        <f t="shared" si="29"/>
        <v>4.643034958433681</v>
      </c>
      <c r="T13" s="69">
        <f>'RD T1'!E70</f>
        <v>5.4066070793982259</v>
      </c>
      <c r="U13" s="69">
        <f t="shared" si="30"/>
        <v>10.049642037831907</v>
      </c>
      <c r="W13" t="str">
        <f t="shared" si="31"/>
        <v>24 Business, media and public service professionals</v>
      </c>
      <c r="X13" s="69">
        <v>11.334373900259177</v>
      </c>
      <c r="Y13" s="69">
        <v>13.427822833560782</v>
      </c>
      <c r="Z13" s="69">
        <v>14.24130396230349</v>
      </c>
      <c r="AA13" s="69">
        <v>16.232733594629025</v>
      </c>
      <c r="AB13" s="69">
        <v>18.985762820914555</v>
      </c>
      <c r="AC13" s="69"/>
      <c r="AD13" s="69">
        <f t="shared" si="32"/>
        <v>4.7444588586110648</v>
      </c>
      <c r="AE13" s="69">
        <f>'RD T1'!E99</f>
        <v>8.6826815852908492</v>
      </c>
      <c r="AF13" s="69">
        <f t="shared" si="33"/>
        <v>13.427140443901914</v>
      </c>
      <c r="AH13" t="str">
        <f t="shared" si="34"/>
        <v>24 Business, media and public service professionals</v>
      </c>
      <c r="AI13" s="69">
        <v>1.2905253711150009</v>
      </c>
      <c r="AJ13" s="69">
        <v>1.2803757001159595</v>
      </c>
      <c r="AK13" s="69">
        <v>1.3514082023360454</v>
      </c>
      <c r="AL13" s="69">
        <v>1.350549814195098</v>
      </c>
      <c r="AM13" s="69">
        <v>1.5330526914283427</v>
      </c>
      <c r="AN13" s="69"/>
      <c r="AO13" s="69">
        <f t="shared" si="35"/>
        <v>0.18164448909229725</v>
      </c>
      <c r="AP13" s="69">
        <f>'RD T1'!E128</f>
        <v>0.49759019275877808</v>
      </c>
      <c r="AQ13" s="69">
        <f t="shared" si="36"/>
        <v>0.67923468185107527</v>
      </c>
      <c r="AS13" t="str">
        <f t="shared" si="37"/>
        <v>24 Business, media and public service professionals</v>
      </c>
      <c r="AT13" s="69">
        <v>1.88389584087749</v>
      </c>
      <c r="AU13" s="69">
        <v>2.2298884309121307</v>
      </c>
      <c r="AV13" s="69">
        <v>2.4179671654669659</v>
      </c>
      <c r="AW13" s="69">
        <v>2.7385258680998201</v>
      </c>
      <c r="AX13" s="69">
        <v>3.3437272048065769</v>
      </c>
      <c r="AY13" s="69"/>
      <c r="AZ13" s="69">
        <f t="shared" si="38"/>
        <v>0.92576003933961104</v>
      </c>
      <c r="BA13" s="69">
        <f>'RD T1'!E157</f>
        <v>1.3825977507533673</v>
      </c>
      <c r="BB13" s="69">
        <f t="shared" si="39"/>
        <v>2.3083577900929786</v>
      </c>
      <c r="BD13" t="str">
        <f t="shared" si="40"/>
        <v>24 Business, media and public service professionals</v>
      </c>
      <c r="BE13" s="69">
        <v>4.5917882312050891</v>
      </c>
      <c r="BF13" s="69">
        <v>5.1880205743557557</v>
      </c>
      <c r="BG13" s="69">
        <v>5.6997470010213398</v>
      </c>
      <c r="BH13" s="69">
        <v>5.9500284125398943</v>
      </c>
      <c r="BI13" s="69">
        <v>6.0431592333262127</v>
      </c>
      <c r="BJ13" s="69"/>
      <c r="BK13" s="69">
        <f t="shared" si="41"/>
        <v>0.34341223230487294</v>
      </c>
      <c r="BL13" s="69">
        <f>'RD T1'!E186</f>
        <v>2.4841580479538048</v>
      </c>
      <c r="BM13" s="69">
        <f t="shared" si="42"/>
        <v>2.8275702802586777</v>
      </c>
      <c r="BO13" t="str">
        <f t="shared" si="43"/>
        <v>24 Business, media and public service professionals</v>
      </c>
      <c r="BP13" s="69">
        <v>3.4201195029413438</v>
      </c>
      <c r="BQ13" s="69">
        <v>3.4688361095555429</v>
      </c>
      <c r="BR13" s="69">
        <v>3.6457602255114638</v>
      </c>
      <c r="BS13" s="69">
        <v>3.633318639357817</v>
      </c>
      <c r="BT13" s="69">
        <v>3.1093635089575851</v>
      </c>
      <c r="BU13" s="69"/>
      <c r="BV13" s="69">
        <f t="shared" si="44"/>
        <v>-0.53639671655387877</v>
      </c>
      <c r="BW13" s="69">
        <f>'RD T1'!E215</f>
        <v>1.3870388526177737</v>
      </c>
      <c r="BX13" s="69">
        <f t="shared" si="45"/>
        <v>0.85064213606389494</v>
      </c>
      <c r="BZ13" t="str">
        <f t="shared" si="46"/>
        <v>24 Business, media and public service professionals</v>
      </c>
      <c r="CA13" s="69">
        <v>1.8576372956442921</v>
      </c>
      <c r="CB13" s="69">
        <v>2.077063963120882</v>
      </c>
      <c r="CC13" s="69">
        <v>2.2842150030971995</v>
      </c>
      <c r="CD13" s="69">
        <v>2.1106260200895703</v>
      </c>
      <c r="CE13" s="69">
        <v>1.5225688635125008</v>
      </c>
      <c r="CF13" s="69"/>
      <c r="CG13" s="69">
        <f t="shared" si="47"/>
        <v>-0.76164613958469873</v>
      </c>
      <c r="CH13" s="69">
        <f>'RD T1'!E244</f>
        <v>0.78914008624981535</v>
      </c>
      <c r="CI13" s="69">
        <f t="shared" si="48"/>
        <v>2.749394666511662E-2</v>
      </c>
      <c r="CK13" t="str">
        <f t="shared" si="49"/>
        <v>24 Business, media and public service professionals</v>
      </c>
      <c r="CL13" s="69">
        <v>0.49245618225979509</v>
      </c>
      <c r="CM13" s="69">
        <v>0.50372130637499446</v>
      </c>
      <c r="CN13" s="69">
        <v>0.6266361890803045</v>
      </c>
      <c r="CO13" s="69">
        <v>0.72463783908736268</v>
      </c>
      <c r="CP13" s="69">
        <v>0.9702266791918559</v>
      </c>
      <c r="CQ13" s="69"/>
      <c r="CR13" s="69">
        <f t="shared" si="50"/>
        <v>0.34359049011155141</v>
      </c>
      <c r="CS13" s="69">
        <f>'RD T1'!E273</f>
        <v>0.29108434412693468</v>
      </c>
      <c r="CT13" s="69">
        <f t="shared" si="51"/>
        <v>0.63467483423848603</v>
      </c>
    </row>
    <row r="14" spans="1:98" x14ac:dyDescent="0.2">
      <c r="A14" s="10" t="str">
        <f>name!D10</f>
        <v>31 Science, engineering and technology associate professionals</v>
      </c>
      <c r="B14" s="69">
        <v>0.16949110949870147</v>
      </c>
      <c r="C14" s="69">
        <v>0.21077062546726325</v>
      </c>
      <c r="D14" s="69">
        <v>0.26214391152290145</v>
      </c>
      <c r="E14" s="69">
        <v>0.2944273236163385</v>
      </c>
      <c r="F14" s="69">
        <v>0.4171214902518221</v>
      </c>
      <c r="G14" s="11"/>
      <c r="H14" s="69">
        <f t="shared" si="26"/>
        <v>0.15497757872892065</v>
      </c>
      <c r="I14" s="69">
        <f>'RD T1'!E42</f>
        <v>0.15872390598292416</v>
      </c>
      <c r="J14" s="69">
        <f t="shared" si="27"/>
        <v>0.31370148471184478</v>
      </c>
      <c r="L14" t="str">
        <f t="shared" si="28"/>
        <v>31 Science, engineering and technology associate professionals</v>
      </c>
      <c r="M14" s="69">
        <v>1.1050921144177499</v>
      </c>
      <c r="N14" s="69">
        <v>1.2947319651564002</v>
      </c>
      <c r="O14" s="69">
        <v>1.5534039523763035</v>
      </c>
      <c r="P14" s="69">
        <v>1.5882580890436953</v>
      </c>
      <c r="Q14" s="69">
        <v>2.054855467582231</v>
      </c>
      <c r="R14" s="11"/>
      <c r="S14" s="69">
        <f t="shared" si="29"/>
        <v>0.50145151520592757</v>
      </c>
      <c r="T14" s="69">
        <f>'RD T1'!E71</f>
        <v>0.78047470302848621</v>
      </c>
      <c r="U14" s="69">
        <f t="shared" si="30"/>
        <v>1.2819262182344138</v>
      </c>
      <c r="W14" t="str">
        <f t="shared" si="31"/>
        <v>31 Science, engineering and technology associate professionals</v>
      </c>
      <c r="X14" s="69">
        <v>2.7543105804156909</v>
      </c>
      <c r="Y14" s="69">
        <v>3.4105001818819747</v>
      </c>
      <c r="Z14" s="69">
        <v>3.5551241188432314</v>
      </c>
      <c r="AA14" s="69">
        <v>3.3538120753749125</v>
      </c>
      <c r="AB14" s="69">
        <v>3.9043133032323807</v>
      </c>
      <c r="AC14" s="69"/>
      <c r="AD14" s="69">
        <f t="shared" si="32"/>
        <v>0.34918918438914925</v>
      </c>
      <c r="AE14" s="69">
        <f>'RD T1'!E100</f>
        <v>1.5590199498869755</v>
      </c>
      <c r="AF14" s="69">
        <f t="shared" si="33"/>
        <v>1.9082091342761247</v>
      </c>
      <c r="AH14" t="str">
        <f t="shared" si="34"/>
        <v>31 Science, engineering and technology associate professionals</v>
      </c>
      <c r="AI14" s="69">
        <v>0.50104191455568325</v>
      </c>
      <c r="AJ14" s="69">
        <v>0.61911303048483568</v>
      </c>
      <c r="AK14" s="69">
        <v>0.6635548161474607</v>
      </c>
      <c r="AL14" s="69">
        <v>0.67226710816869961</v>
      </c>
      <c r="AM14" s="69">
        <v>0.88087217374514282</v>
      </c>
      <c r="AN14" s="69"/>
      <c r="AO14" s="69">
        <f t="shared" si="35"/>
        <v>0.21731735759768211</v>
      </c>
      <c r="AP14" s="69">
        <f>'RD T1'!E129</f>
        <v>0.33590826920412964</v>
      </c>
      <c r="AQ14" s="69">
        <f t="shared" si="36"/>
        <v>0.55322562680181175</v>
      </c>
      <c r="AS14" t="str">
        <f t="shared" si="37"/>
        <v>31 Science, engineering and technology associate professionals</v>
      </c>
      <c r="AT14" s="69">
        <v>1.3871657048878836</v>
      </c>
      <c r="AU14" s="69">
        <v>1.6428076348568015</v>
      </c>
      <c r="AV14" s="69">
        <v>1.7274778997636795</v>
      </c>
      <c r="AW14" s="69">
        <v>1.4315242163607884</v>
      </c>
      <c r="AX14" s="69">
        <v>1.4894022766806965</v>
      </c>
      <c r="AY14" s="69"/>
      <c r="AZ14" s="69">
        <f t="shared" si="38"/>
        <v>-0.23807562308298302</v>
      </c>
      <c r="BA14" s="69">
        <f>'RD T1'!E158</f>
        <v>0.54945912120262186</v>
      </c>
      <c r="BB14" s="69">
        <f t="shared" si="39"/>
        <v>0.31138349811963884</v>
      </c>
      <c r="BD14" t="str">
        <f t="shared" si="40"/>
        <v>31 Science, engineering and technology associate professionals</v>
      </c>
      <c r="BE14" s="69">
        <v>2.5716823560981004</v>
      </c>
      <c r="BF14" s="69">
        <v>2.6872135437411511</v>
      </c>
      <c r="BG14" s="69">
        <v>2.873037010451621</v>
      </c>
      <c r="BH14" s="69">
        <v>2.072384956775092</v>
      </c>
      <c r="BI14" s="69">
        <v>1.6217143138342749</v>
      </c>
      <c r="BJ14" s="69"/>
      <c r="BK14" s="69">
        <f t="shared" si="41"/>
        <v>-1.2513226966173461</v>
      </c>
      <c r="BL14" s="69">
        <f>'RD T1'!E187</f>
        <v>0.6807397400211378</v>
      </c>
      <c r="BM14" s="69">
        <f t="shared" si="42"/>
        <v>-0.57058295659620828</v>
      </c>
      <c r="BO14" t="str">
        <f t="shared" si="43"/>
        <v>31 Science, engineering and technology associate professionals</v>
      </c>
      <c r="BP14" s="69">
        <v>2.0463277894349114</v>
      </c>
      <c r="BQ14" s="69">
        <v>2.1859802071500805</v>
      </c>
      <c r="BR14" s="69">
        <v>2.2601082707664526</v>
      </c>
      <c r="BS14" s="69">
        <v>1.838064424892103</v>
      </c>
      <c r="BT14" s="69">
        <v>1.6398656305487118</v>
      </c>
      <c r="BU14" s="69"/>
      <c r="BV14" s="69">
        <f t="shared" si="44"/>
        <v>-0.62024264021774078</v>
      </c>
      <c r="BW14" s="69">
        <f>'RD T1'!E216</f>
        <v>0.67353618948013594</v>
      </c>
      <c r="BX14" s="69">
        <f t="shared" si="45"/>
        <v>5.3293549262395157E-2</v>
      </c>
      <c r="BZ14" t="str">
        <f t="shared" si="46"/>
        <v>31 Science, engineering and technology associate professionals</v>
      </c>
      <c r="CA14" s="69">
        <v>1.3133866206694358</v>
      </c>
      <c r="CB14" s="69">
        <v>1.5293102265932765</v>
      </c>
      <c r="CC14" s="69">
        <v>1.6959856902992008</v>
      </c>
      <c r="CD14" s="69">
        <v>1.2792601711314122</v>
      </c>
      <c r="CE14" s="69">
        <v>1.0313409527890842</v>
      </c>
      <c r="CF14" s="69"/>
      <c r="CG14" s="69">
        <f t="shared" si="47"/>
        <v>-0.66464473751011655</v>
      </c>
      <c r="CH14" s="69">
        <f>'RD T1'!E245</f>
        <v>0.45290056085102609</v>
      </c>
      <c r="CI14" s="69">
        <f t="shared" si="48"/>
        <v>-0.21174417665909046</v>
      </c>
      <c r="CK14" t="str">
        <f t="shared" si="49"/>
        <v>31 Science, engineering and technology associate professionals</v>
      </c>
      <c r="CL14" s="69">
        <v>0.26016692049929757</v>
      </c>
      <c r="CM14" s="69">
        <v>0.28367686748613768</v>
      </c>
      <c r="CN14" s="69">
        <v>0.3948323499769093</v>
      </c>
      <c r="CO14" s="69">
        <v>0.45020533679644514</v>
      </c>
      <c r="CP14" s="69">
        <v>0.66626166454928604</v>
      </c>
      <c r="CQ14" s="69"/>
      <c r="CR14" s="69">
        <f t="shared" si="50"/>
        <v>0.27142931457237673</v>
      </c>
      <c r="CS14" s="69">
        <f>'RD T1'!E274</f>
        <v>0.19495061757737406</v>
      </c>
      <c r="CT14" s="69">
        <f t="shared" si="51"/>
        <v>0.46637993214975082</v>
      </c>
    </row>
    <row r="15" spans="1:98" x14ac:dyDescent="0.2">
      <c r="A15" s="10" t="str">
        <f>name!D11</f>
        <v>32 Health and social care associate professionals</v>
      </c>
      <c r="B15" s="69">
        <v>4.8323271725755894E-2</v>
      </c>
      <c r="C15" s="69">
        <v>6.1439420855690652E-2</v>
      </c>
      <c r="D15" s="69">
        <v>6.8091299904051023E-2</v>
      </c>
      <c r="E15" s="69">
        <v>9.2564482311529986E-2</v>
      </c>
      <c r="F15" s="69">
        <v>0.1429719206198857</v>
      </c>
      <c r="G15" s="11"/>
      <c r="H15" s="69">
        <f t="shared" si="26"/>
        <v>7.4880620715834678E-2</v>
      </c>
      <c r="I15" s="69">
        <f>'RD T1'!E43</f>
        <v>6.4859332083428756E-2</v>
      </c>
      <c r="J15" s="69">
        <f t="shared" si="27"/>
        <v>0.13973995279926343</v>
      </c>
      <c r="L15" t="str">
        <f t="shared" si="28"/>
        <v>32 Health and social care associate professionals</v>
      </c>
      <c r="M15" s="69">
        <v>1.1938018650228224</v>
      </c>
      <c r="N15" s="69">
        <v>1.4233551858789646</v>
      </c>
      <c r="O15" s="69">
        <v>1.6547344609890768</v>
      </c>
      <c r="P15" s="69">
        <v>2.0507366831642599</v>
      </c>
      <c r="Q15" s="69">
        <v>2.9823798431373785</v>
      </c>
      <c r="R15" s="11"/>
      <c r="S15" s="69">
        <f t="shared" si="29"/>
        <v>1.3276453821483016</v>
      </c>
      <c r="T15" s="69">
        <f>'RD T1'!E72</f>
        <v>1.3518872569385949</v>
      </c>
      <c r="U15" s="69">
        <f t="shared" si="30"/>
        <v>2.6795326390868963</v>
      </c>
      <c r="W15" t="str">
        <f t="shared" si="31"/>
        <v>32 Health and social care associate professionals</v>
      </c>
      <c r="X15" s="69">
        <v>3.9854899080539932</v>
      </c>
      <c r="Y15" s="69">
        <v>4.7399661695092066</v>
      </c>
      <c r="Z15" s="69">
        <v>4.8646289070897293</v>
      </c>
      <c r="AA15" s="69">
        <v>5.6983697633324422</v>
      </c>
      <c r="AB15" s="69">
        <v>7.382328591584943</v>
      </c>
      <c r="AC15" s="69"/>
      <c r="AD15" s="69">
        <f t="shared" si="32"/>
        <v>2.5176996844952138</v>
      </c>
      <c r="AE15" s="69">
        <f>'RD T1'!E101</f>
        <v>3.8665651191116295</v>
      </c>
      <c r="AF15" s="69">
        <f t="shared" si="33"/>
        <v>6.3842648036068432</v>
      </c>
      <c r="AH15" t="str">
        <f t="shared" si="34"/>
        <v>32 Health and social care associate professionals</v>
      </c>
      <c r="AI15" s="69">
        <v>2.9581006195191564</v>
      </c>
      <c r="AJ15" s="69">
        <v>2.5852712606813295</v>
      </c>
      <c r="AK15" s="69">
        <v>2.4673152308344859</v>
      </c>
      <c r="AL15" s="69">
        <v>1.891184001031166</v>
      </c>
      <c r="AM15" s="69">
        <v>1.1117026764703026</v>
      </c>
      <c r="AN15" s="69"/>
      <c r="AO15" s="69">
        <f t="shared" si="35"/>
        <v>-1.3556125543641833</v>
      </c>
      <c r="AP15" s="69">
        <f>'RD T1'!E130</f>
        <v>0.73194714739817357</v>
      </c>
      <c r="AQ15" s="69">
        <f t="shared" si="36"/>
        <v>-0.62366540696600969</v>
      </c>
      <c r="AS15" t="str">
        <f t="shared" si="37"/>
        <v>32 Health and social care associate professionals</v>
      </c>
      <c r="AT15" s="69">
        <v>0.57331649675627416</v>
      </c>
      <c r="AU15" s="69">
        <v>0.67666877627253219</v>
      </c>
      <c r="AV15" s="69">
        <v>0.72492731329587612</v>
      </c>
      <c r="AW15" s="69">
        <v>0.74269008308000972</v>
      </c>
      <c r="AX15" s="69">
        <v>0.89911641250605245</v>
      </c>
      <c r="AY15" s="69"/>
      <c r="AZ15" s="69">
        <f t="shared" si="38"/>
        <v>0.17418909921017633</v>
      </c>
      <c r="BA15" s="69">
        <f>'RD T1'!E159</f>
        <v>0.44536961454786689</v>
      </c>
      <c r="BB15" s="69">
        <f t="shared" si="39"/>
        <v>0.61955871375804317</v>
      </c>
      <c r="BD15" t="str">
        <f t="shared" si="40"/>
        <v>32 Health and social care associate professionals</v>
      </c>
      <c r="BE15" s="69">
        <v>2.4217931609701644</v>
      </c>
      <c r="BF15" s="69">
        <v>2.9019879265822812</v>
      </c>
      <c r="BG15" s="69">
        <v>3.2475888060020099</v>
      </c>
      <c r="BH15" s="69">
        <v>3.314169062506084</v>
      </c>
      <c r="BI15" s="69">
        <v>3.9932304571898394</v>
      </c>
      <c r="BJ15" s="69"/>
      <c r="BK15" s="69">
        <f t="shared" si="41"/>
        <v>0.74564165118782944</v>
      </c>
      <c r="BL15" s="69">
        <f>'RD T1'!E188</f>
        <v>2.0231322328614767</v>
      </c>
      <c r="BM15" s="69">
        <f t="shared" si="42"/>
        <v>2.7687738840493061</v>
      </c>
      <c r="BO15" t="str">
        <f t="shared" si="43"/>
        <v>32 Health and social care associate professionals</v>
      </c>
      <c r="BP15" s="69">
        <v>2.0471994770881485</v>
      </c>
      <c r="BQ15" s="69">
        <v>2.2581590016722686</v>
      </c>
      <c r="BR15" s="69">
        <v>2.2141284342284022</v>
      </c>
      <c r="BS15" s="69">
        <v>2.2077099655063526</v>
      </c>
      <c r="BT15" s="69">
        <v>1.9198247549162322</v>
      </c>
      <c r="BU15" s="69"/>
      <c r="BV15" s="69">
        <f t="shared" si="44"/>
        <v>-0.29430367931217005</v>
      </c>
      <c r="BW15" s="69">
        <f>'RD T1'!E217</f>
        <v>1.0657191212524122</v>
      </c>
      <c r="BX15" s="69">
        <f t="shared" si="45"/>
        <v>0.77141544194024214</v>
      </c>
      <c r="BZ15" t="str">
        <f t="shared" si="46"/>
        <v>32 Health and social care associate professionals</v>
      </c>
      <c r="CA15" s="69">
        <v>0.76665229401320301</v>
      </c>
      <c r="CB15" s="69">
        <v>0.68832837594728036</v>
      </c>
      <c r="CC15" s="69">
        <v>0.65442865723620092</v>
      </c>
      <c r="CD15" s="69">
        <v>0.5495749296313085</v>
      </c>
      <c r="CE15" s="69">
        <v>0.37361424108258906</v>
      </c>
      <c r="CF15" s="69"/>
      <c r="CG15" s="69">
        <f t="shared" si="47"/>
        <v>-0.28081441615361186</v>
      </c>
      <c r="CH15" s="69">
        <f>'RD T1'!E246</f>
        <v>0.23064768924676199</v>
      </c>
      <c r="CI15" s="69">
        <f t="shared" si="48"/>
        <v>-5.0166726906849868E-2</v>
      </c>
      <c r="CK15" t="str">
        <f t="shared" si="49"/>
        <v>32 Health and social care associate professionals</v>
      </c>
      <c r="CL15" s="69">
        <v>0.11873120403358664</v>
      </c>
      <c r="CM15" s="69">
        <v>0.10876950869047027</v>
      </c>
      <c r="CN15" s="69">
        <v>0.13696957120237235</v>
      </c>
      <c r="CO15" s="69">
        <v>0.16246303820537719</v>
      </c>
      <c r="CP15" s="69">
        <v>0.26649818483276799</v>
      </c>
      <c r="CQ15" s="69"/>
      <c r="CR15" s="69">
        <f t="shared" si="50"/>
        <v>0.12952861363039564</v>
      </c>
      <c r="CS15" s="69">
        <f>'RD T1'!E275</f>
        <v>7.8509291298841211E-2</v>
      </c>
      <c r="CT15" s="69">
        <f t="shared" si="51"/>
        <v>0.20803790492923685</v>
      </c>
    </row>
    <row r="16" spans="1:98" x14ac:dyDescent="0.2">
      <c r="A16" s="10" t="str">
        <f>name!D12</f>
        <v>33 Protective service occupations</v>
      </c>
      <c r="B16" s="69">
        <v>1.7011927737355634E-2</v>
      </c>
      <c r="C16" s="69">
        <v>2.0364708427106585E-2</v>
      </c>
      <c r="D16" s="69">
        <v>2.3292930136444422E-2</v>
      </c>
      <c r="E16" s="69">
        <v>3.4470205727892222E-2</v>
      </c>
      <c r="F16" s="69">
        <v>5.1537038727563662E-2</v>
      </c>
      <c r="G16" s="11"/>
      <c r="H16" s="69">
        <f t="shared" si="26"/>
        <v>2.8244108591119241E-2</v>
      </c>
      <c r="I16" s="69">
        <f>'RD T1'!E44</f>
        <v>1.4682877745334506E-2</v>
      </c>
      <c r="J16" s="69">
        <f t="shared" si="27"/>
        <v>4.2926986336453747E-2</v>
      </c>
      <c r="L16" t="str">
        <f t="shared" si="28"/>
        <v>33 Protective service occupations</v>
      </c>
      <c r="M16" s="69">
        <v>0.29485731693451439</v>
      </c>
      <c r="N16" s="69">
        <v>0.32796318514361567</v>
      </c>
      <c r="O16" s="69">
        <v>0.38902181318292395</v>
      </c>
      <c r="P16" s="69">
        <v>0.54042936584415557</v>
      </c>
      <c r="Q16" s="69">
        <v>0.79830249013211929</v>
      </c>
      <c r="R16" s="11"/>
      <c r="S16" s="69">
        <f t="shared" si="29"/>
        <v>0.40928067694919534</v>
      </c>
      <c r="T16" s="69">
        <f>'RD T1'!E73</f>
        <v>0.20279860903438585</v>
      </c>
      <c r="U16" s="69">
        <f t="shared" si="30"/>
        <v>0.61207928598358119</v>
      </c>
      <c r="W16" t="str">
        <f t="shared" si="31"/>
        <v>33 Protective service occupations</v>
      </c>
      <c r="X16" s="69">
        <v>1.4303822959609795</v>
      </c>
      <c r="Y16" s="69">
        <v>1.7056524081044575</v>
      </c>
      <c r="Z16" s="69">
        <v>1.8260139253281067</v>
      </c>
      <c r="AA16" s="69">
        <v>2.3881454696618647</v>
      </c>
      <c r="AB16" s="69">
        <v>3.5381967840812512</v>
      </c>
      <c r="AC16" s="69"/>
      <c r="AD16" s="69">
        <f t="shared" si="32"/>
        <v>1.7121828587531445</v>
      </c>
      <c r="AE16" s="69">
        <f>'RD T1'!E102</f>
        <v>1.0687086974224578</v>
      </c>
      <c r="AF16" s="69">
        <f t="shared" si="33"/>
        <v>2.780891556175602</v>
      </c>
      <c r="AH16" t="str">
        <f t="shared" si="34"/>
        <v>33 Protective service occupations</v>
      </c>
      <c r="AI16" s="69">
        <v>0.41636263073697272</v>
      </c>
      <c r="AJ16" s="69">
        <v>0.49685838024687601</v>
      </c>
      <c r="AK16" s="69">
        <v>0.5340972980102171</v>
      </c>
      <c r="AL16" s="69">
        <v>0.6828580780846174</v>
      </c>
      <c r="AM16" s="69">
        <v>0.98513518156990942</v>
      </c>
      <c r="AN16" s="69"/>
      <c r="AO16" s="69">
        <f t="shared" si="35"/>
        <v>0.45103788355969232</v>
      </c>
      <c r="AP16" s="69">
        <f>'RD T1'!E131</f>
        <v>0.27154844142692663</v>
      </c>
      <c r="AQ16" s="69">
        <f t="shared" si="36"/>
        <v>0.7225863249866189</v>
      </c>
      <c r="AS16" t="str">
        <f t="shared" si="37"/>
        <v>33 Protective service occupations</v>
      </c>
      <c r="AT16" s="69">
        <v>0.4027559547411888</v>
      </c>
      <c r="AU16" s="69">
        <v>0.40044167315488027</v>
      </c>
      <c r="AV16" s="69">
        <v>0.41156062248929809</v>
      </c>
      <c r="AW16" s="69">
        <v>0.45181774308868189</v>
      </c>
      <c r="AX16" s="69">
        <v>0.52273355304948421</v>
      </c>
      <c r="AY16" s="69"/>
      <c r="AZ16" s="69">
        <f t="shared" si="38"/>
        <v>0.11117293056018612</v>
      </c>
      <c r="BA16" s="69">
        <f>'RD T1'!E160</f>
        <v>0.16860309961035164</v>
      </c>
      <c r="BB16" s="69">
        <f t="shared" si="39"/>
        <v>0.27977603017053776</v>
      </c>
      <c r="BD16" t="str">
        <f t="shared" si="40"/>
        <v>33 Protective service occupations</v>
      </c>
      <c r="BE16" s="69">
        <v>1.648264266980908</v>
      </c>
      <c r="BF16" s="69">
        <v>1.5003186103998656</v>
      </c>
      <c r="BG16" s="69">
        <v>1.4893579726152473</v>
      </c>
      <c r="BH16" s="69">
        <v>1.53934133768306</v>
      </c>
      <c r="BI16" s="69">
        <v>1.3151750333179471</v>
      </c>
      <c r="BJ16" s="69"/>
      <c r="BK16" s="69">
        <f t="shared" si="41"/>
        <v>-0.17418293929730022</v>
      </c>
      <c r="BL16" s="69">
        <f>'RD T1'!E189</f>
        <v>0.36215437066582395</v>
      </c>
      <c r="BM16" s="69">
        <f t="shared" si="42"/>
        <v>0.18797143136852373</v>
      </c>
      <c r="BO16" t="str">
        <f t="shared" si="43"/>
        <v>33 Protective service occupations</v>
      </c>
      <c r="BP16" s="69">
        <v>1.9280750563080691</v>
      </c>
      <c r="BQ16" s="69">
        <v>1.71727202450766</v>
      </c>
      <c r="BR16" s="69">
        <v>1.6575086976066409</v>
      </c>
      <c r="BS16" s="69">
        <v>1.7284139599233035</v>
      </c>
      <c r="BT16" s="69">
        <v>1.4058610890619063</v>
      </c>
      <c r="BU16" s="69"/>
      <c r="BV16" s="69">
        <f t="shared" si="44"/>
        <v>-0.25164760854473456</v>
      </c>
      <c r="BW16" s="69">
        <f>'RD T1'!E218</f>
        <v>0.4625809583377915</v>
      </c>
      <c r="BX16" s="69">
        <f t="shared" si="45"/>
        <v>0.21093334979305695</v>
      </c>
      <c r="BZ16" t="str">
        <f t="shared" si="46"/>
        <v>33 Protective service occupations</v>
      </c>
      <c r="CA16" s="69">
        <v>0.89219809748275081</v>
      </c>
      <c r="CB16" s="69">
        <v>0.85709468224775931</v>
      </c>
      <c r="CC16" s="69">
        <v>0.88846530242027044</v>
      </c>
      <c r="CD16" s="69">
        <v>0.89838887224240616</v>
      </c>
      <c r="CE16" s="69">
        <v>0.71317296678960984</v>
      </c>
      <c r="CF16" s="69"/>
      <c r="CG16" s="69">
        <f t="shared" si="47"/>
        <v>-0.1752923356306606</v>
      </c>
      <c r="CH16" s="69">
        <f>'RD T1'!E247</f>
        <v>0.30099876354159955</v>
      </c>
      <c r="CI16" s="69">
        <f t="shared" si="48"/>
        <v>0.12570642791093894</v>
      </c>
      <c r="CK16" t="str">
        <f t="shared" si="49"/>
        <v>33 Protective service occupations</v>
      </c>
      <c r="CL16" s="69">
        <v>0.17691851179412532</v>
      </c>
      <c r="CM16" s="69">
        <v>0.12325856686305683</v>
      </c>
      <c r="CN16" s="69">
        <v>0.13990294748273943</v>
      </c>
      <c r="CO16" s="69">
        <v>0.12158157309606502</v>
      </c>
      <c r="CP16" s="69">
        <v>0.11877534851738104</v>
      </c>
      <c r="CQ16" s="69"/>
      <c r="CR16" s="69">
        <f t="shared" si="50"/>
        <v>-2.1127598965358388E-2</v>
      </c>
      <c r="CS16" s="69">
        <f>'RD T1'!E276</f>
        <v>2.6076786634705799E-2</v>
      </c>
      <c r="CT16" s="69">
        <f t="shared" si="51"/>
        <v>4.9491876693474116E-3</v>
      </c>
    </row>
    <row r="17" spans="1:98" x14ac:dyDescent="0.2">
      <c r="A17" s="10" t="str">
        <f>name!D13</f>
        <v>34 Culture, media and sports occupations</v>
      </c>
      <c r="B17" s="69">
        <v>8.5790452238921094E-2</v>
      </c>
      <c r="C17" s="69">
        <v>0.10338698249410964</v>
      </c>
      <c r="D17" s="69">
        <v>0.10588755875269905</v>
      </c>
      <c r="E17" s="69">
        <v>0.11770056393002626</v>
      </c>
      <c r="F17" s="69">
        <v>0.14805235526820396</v>
      </c>
      <c r="G17" s="11"/>
      <c r="H17" s="69">
        <f t="shared" si="26"/>
        <v>4.2164796515504907E-2</v>
      </c>
      <c r="I17" s="69">
        <f>'RD T1'!E45</f>
        <v>6.7525456286782831E-2</v>
      </c>
      <c r="J17" s="69">
        <f t="shared" si="27"/>
        <v>0.10969025280228774</v>
      </c>
      <c r="L17" t="str">
        <f t="shared" si="28"/>
        <v>34 Culture, media and sports occupations</v>
      </c>
      <c r="M17" s="69">
        <v>1.199791294243143</v>
      </c>
      <c r="N17" s="69">
        <v>1.3681864275463029</v>
      </c>
      <c r="O17" s="69">
        <v>1.4842210937954461</v>
      </c>
      <c r="P17" s="69">
        <v>1.5891193610586307</v>
      </c>
      <c r="Q17" s="69">
        <v>2.1032329761092856</v>
      </c>
      <c r="R17" s="11"/>
      <c r="S17" s="69">
        <f t="shared" si="29"/>
        <v>0.61901188231383952</v>
      </c>
      <c r="T17" s="69">
        <f>'RD T1'!E74</f>
        <v>0.88629326397266228</v>
      </c>
      <c r="U17" s="69">
        <f t="shared" si="30"/>
        <v>1.5053051462865019</v>
      </c>
      <c r="W17" t="str">
        <f t="shared" si="31"/>
        <v>34 Culture, media and sports occupations</v>
      </c>
      <c r="X17" s="69">
        <v>2.8260401346767248</v>
      </c>
      <c r="Y17" s="69">
        <v>3.4778445683090897</v>
      </c>
      <c r="Z17" s="69">
        <v>3.1849045024130112</v>
      </c>
      <c r="AA17" s="69">
        <v>3.1058320347222108</v>
      </c>
      <c r="AB17" s="69">
        <v>3.5802683383010909</v>
      </c>
      <c r="AC17" s="69"/>
      <c r="AD17" s="69">
        <f t="shared" si="32"/>
        <v>0.39536383588807977</v>
      </c>
      <c r="AE17" s="69">
        <f>'RD T1'!E103</f>
        <v>1.5752109500853169</v>
      </c>
      <c r="AF17" s="69">
        <f t="shared" si="33"/>
        <v>1.9705747859733966</v>
      </c>
      <c r="AH17" t="str">
        <f t="shared" si="34"/>
        <v>34 Culture, media and sports occupations</v>
      </c>
      <c r="AI17" s="69">
        <v>0.34065467924934861</v>
      </c>
      <c r="AJ17" s="69">
        <v>0.37766471256142797</v>
      </c>
      <c r="AK17" s="69">
        <v>0.42463602265960149</v>
      </c>
      <c r="AL17" s="69">
        <v>0.4162061983834931</v>
      </c>
      <c r="AM17" s="69">
        <v>0.54622509007502584</v>
      </c>
      <c r="AN17" s="69"/>
      <c r="AO17" s="69">
        <f t="shared" si="35"/>
        <v>0.12158906741542436</v>
      </c>
      <c r="AP17" s="69">
        <f>'RD T1'!E132</f>
        <v>0.21308638613983283</v>
      </c>
      <c r="AQ17" s="69">
        <f t="shared" si="36"/>
        <v>0.33467545355525719</v>
      </c>
      <c r="AS17" t="str">
        <f t="shared" si="37"/>
        <v>34 Culture, media and sports occupations</v>
      </c>
      <c r="AT17" s="69">
        <v>0.49449431817948036</v>
      </c>
      <c r="AU17" s="69">
        <v>0.54890225723839225</v>
      </c>
      <c r="AV17" s="69">
        <v>0.53217306655304242</v>
      </c>
      <c r="AW17" s="69">
        <v>0.48778589520595117</v>
      </c>
      <c r="AX17" s="69">
        <v>0.52801913709945925</v>
      </c>
      <c r="AY17" s="69"/>
      <c r="AZ17" s="69">
        <f t="shared" si="38"/>
        <v>-4.1539294535831717E-3</v>
      </c>
      <c r="BA17" s="69">
        <f>'RD T1'!E161</f>
        <v>0.2293448189116179</v>
      </c>
      <c r="BB17" s="69">
        <f t="shared" si="39"/>
        <v>0.22519088945803473</v>
      </c>
      <c r="BD17" t="str">
        <f t="shared" si="40"/>
        <v>34 Culture, media and sports occupations</v>
      </c>
      <c r="BE17" s="69">
        <v>1.2655407291357428</v>
      </c>
      <c r="BF17" s="69">
        <v>1.393730992114409</v>
      </c>
      <c r="BG17" s="69">
        <v>1.3242143676975138</v>
      </c>
      <c r="BH17" s="69">
        <v>1.1098873721485589</v>
      </c>
      <c r="BI17" s="69">
        <v>1.07760392887763</v>
      </c>
      <c r="BJ17" s="69"/>
      <c r="BK17" s="69">
        <f t="shared" si="41"/>
        <v>-0.24661043881988376</v>
      </c>
      <c r="BL17" s="69">
        <f>'RD T1'!E190</f>
        <v>0.43067433443533593</v>
      </c>
      <c r="BM17" s="69">
        <f t="shared" si="42"/>
        <v>0.18406389561545217</v>
      </c>
      <c r="BO17" t="str">
        <f t="shared" si="43"/>
        <v>34 Culture, media and sports occupations</v>
      </c>
      <c r="BP17" s="69">
        <v>0.78163707266009907</v>
      </c>
      <c r="BQ17" s="69">
        <v>0.70381018262266426</v>
      </c>
      <c r="BR17" s="69">
        <v>0.61598080618247419</v>
      </c>
      <c r="BS17" s="69">
        <v>0.47644337921663582</v>
      </c>
      <c r="BT17" s="69">
        <v>0.33168150494950488</v>
      </c>
      <c r="BU17" s="69"/>
      <c r="BV17" s="69">
        <f t="shared" si="44"/>
        <v>-0.28429930123296931</v>
      </c>
      <c r="BW17" s="69">
        <f>'RD T1'!E219</f>
        <v>0.15861090434314273</v>
      </c>
      <c r="BX17" s="69">
        <f t="shared" si="45"/>
        <v>-0.12568839688982658</v>
      </c>
      <c r="BZ17" t="str">
        <f t="shared" si="46"/>
        <v>34 Culture, media and sports occupations</v>
      </c>
      <c r="CA17" s="69">
        <v>0.59565313546285481</v>
      </c>
      <c r="CB17" s="69">
        <v>0.58062981593028895</v>
      </c>
      <c r="CC17" s="69">
        <v>0.57296813078591957</v>
      </c>
      <c r="CD17" s="69">
        <v>0.44935975978275894</v>
      </c>
      <c r="CE17" s="69">
        <v>0.3216500875747918</v>
      </c>
      <c r="CF17" s="69"/>
      <c r="CG17" s="69">
        <f t="shared" si="47"/>
        <v>-0.25131804321112777</v>
      </c>
      <c r="CH17" s="69">
        <f>'RD T1'!E248</f>
        <v>0.16646465192989116</v>
      </c>
      <c r="CI17" s="69">
        <f t="shared" si="48"/>
        <v>-8.4853391281236618E-2</v>
      </c>
      <c r="CK17" t="str">
        <f t="shared" si="49"/>
        <v>34 Culture, media and sports occupations</v>
      </c>
      <c r="CL17" s="69">
        <v>0.20085871821936813</v>
      </c>
      <c r="CM17" s="69">
        <v>0.20043844891636645</v>
      </c>
      <c r="CN17" s="69">
        <v>0.21959243627023739</v>
      </c>
      <c r="CO17" s="69">
        <v>0.24042432790721863</v>
      </c>
      <c r="CP17" s="69">
        <v>0.37324334572537771</v>
      </c>
      <c r="CQ17" s="69"/>
      <c r="CR17" s="69">
        <f t="shared" si="50"/>
        <v>0.15365090945514032</v>
      </c>
      <c r="CS17" s="69">
        <f>'RD T1'!E277</f>
        <v>9.5790057921011251E-2</v>
      </c>
      <c r="CT17" s="69">
        <f t="shared" si="51"/>
        <v>0.24944096737615157</v>
      </c>
    </row>
    <row r="18" spans="1:98" x14ac:dyDescent="0.2">
      <c r="A18" s="10" t="str">
        <f>name!D14</f>
        <v>35 Business and public service associate professionals</v>
      </c>
      <c r="B18" s="69">
        <v>0.34275152752251553</v>
      </c>
      <c r="C18" s="69">
        <v>0.3842244643525134</v>
      </c>
      <c r="D18" s="69">
        <v>0.43379344182308632</v>
      </c>
      <c r="E18" s="69">
        <v>0.4987383371840326</v>
      </c>
      <c r="F18" s="69">
        <v>0.65062461865326793</v>
      </c>
      <c r="G18" s="11"/>
      <c r="H18" s="69">
        <f t="shared" si="26"/>
        <v>0.2168311768301816</v>
      </c>
      <c r="I18" s="69">
        <f>'RD T1'!E46</f>
        <v>0.27185765596594347</v>
      </c>
      <c r="J18" s="69">
        <f t="shared" si="27"/>
        <v>0.48868883279612507</v>
      </c>
      <c r="L18" t="str">
        <f t="shared" si="28"/>
        <v>35 Business and public service associate professionals</v>
      </c>
      <c r="M18" s="69">
        <v>3.6334691698787109</v>
      </c>
      <c r="N18" s="69">
        <v>4.1074737805579229</v>
      </c>
      <c r="O18" s="69">
        <v>4.5980089745109964</v>
      </c>
      <c r="P18" s="69">
        <v>5.1849516885183631</v>
      </c>
      <c r="Q18" s="69">
        <v>6.5589225325625859</v>
      </c>
      <c r="R18" s="11"/>
      <c r="S18" s="69">
        <f t="shared" si="29"/>
        <v>1.9609135580515895</v>
      </c>
      <c r="T18" s="69">
        <f>'RD T1'!E75</f>
        <v>2.8857391677002604</v>
      </c>
      <c r="U18" s="69">
        <f t="shared" si="30"/>
        <v>4.8466527257518504</v>
      </c>
      <c r="W18" t="str">
        <f t="shared" si="31"/>
        <v>35 Business and public service associate professionals</v>
      </c>
      <c r="X18" s="69">
        <v>8.6284561072585735</v>
      </c>
      <c r="Y18" s="69">
        <v>9.8339720491175893</v>
      </c>
      <c r="Z18" s="69">
        <v>9.7566716523400085</v>
      </c>
      <c r="AA18" s="69">
        <v>9.8754465137321965</v>
      </c>
      <c r="AB18" s="69">
        <v>11.119147886753161</v>
      </c>
      <c r="AC18" s="69"/>
      <c r="AD18" s="69">
        <f t="shared" si="32"/>
        <v>1.3624762344131529</v>
      </c>
      <c r="AE18" s="69">
        <f>'RD T1'!E104</f>
        <v>5.1962904082514925</v>
      </c>
      <c r="AF18" s="69">
        <f t="shared" si="33"/>
        <v>6.5587666426646454</v>
      </c>
      <c r="AH18" t="str">
        <f t="shared" si="34"/>
        <v>35 Business and public service associate professionals</v>
      </c>
      <c r="AI18" s="69">
        <v>2.4802923880657088</v>
      </c>
      <c r="AJ18" s="69">
        <v>2.8188847316306864</v>
      </c>
      <c r="AK18" s="69">
        <v>2.9234835750751138</v>
      </c>
      <c r="AL18" s="69">
        <v>2.9712206601869533</v>
      </c>
      <c r="AM18" s="69">
        <v>3.451283122071811</v>
      </c>
      <c r="AN18" s="69"/>
      <c r="AO18" s="69">
        <f t="shared" si="35"/>
        <v>0.52779954699669718</v>
      </c>
      <c r="AP18" s="69">
        <f>'RD T1'!E133</f>
        <v>1.4901913206130744</v>
      </c>
      <c r="AQ18" s="69">
        <f t="shared" si="36"/>
        <v>2.0179908676097718</v>
      </c>
      <c r="AS18" t="str">
        <f t="shared" si="37"/>
        <v>35 Business and public service associate professionals</v>
      </c>
      <c r="AT18" s="69">
        <v>2.2035794039436394</v>
      </c>
      <c r="AU18" s="69">
        <v>2.4722625617422209</v>
      </c>
      <c r="AV18" s="69">
        <v>2.5465340538390469</v>
      </c>
      <c r="AW18" s="69">
        <v>2.5289022659820093</v>
      </c>
      <c r="AX18" s="69">
        <v>2.9019385160232609</v>
      </c>
      <c r="AY18" s="69"/>
      <c r="AZ18" s="69">
        <f t="shared" si="38"/>
        <v>0.35540446218421406</v>
      </c>
      <c r="BA18" s="69">
        <f>'RD T1'!E162</f>
        <v>1.2393588941158273</v>
      </c>
      <c r="BB18" s="69">
        <f t="shared" si="39"/>
        <v>1.5947633563000414</v>
      </c>
      <c r="BD18" t="str">
        <f t="shared" si="40"/>
        <v>35 Business and public service associate professionals</v>
      </c>
      <c r="BE18" s="69">
        <v>7.088339448248635</v>
      </c>
      <c r="BF18" s="69">
        <v>7.3206915873790379</v>
      </c>
      <c r="BG18" s="69">
        <v>7.7755209666013991</v>
      </c>
      <c r="BH18" s="69">
        <v>6.8176000313138383</v>
      </c>
      <c r="BI18" s="69">
        <v>6.4335250908431068</v>
      </c>
      <c r="BJ18" s="69"/>
      <c r="BK18" s="69">
        <f t="shared" si="41"/>
        <v>-1.3419958757582924</v>
      </c>
      <c r="BL18" s="69">
        <f>'RD T1'!E191</f>
        <v>2.8655310718664806</v>
      </c>
      <c r="BM18" s="69">
        <f t="shared" si="42"/>
        <v>1.5235351961081882</v>
      </c>
      <c r="BO18" t="str">
        <f t="shared" si="43"/>
        <v>35 Business and public service associate professionals</v>
      </c>
      <c r="BP18" s="69">
        <v>6.0005381488301683</v>
      </c>
      <c r="BQ18" s="69">
        <v>5.88696768703874</v>
      </c>
      <c r="BR18" s="69">
        <v>5.7547010430047925</v>
      </c>
      <c r="BS18" s="69">
        <v>5.0155770743709081</v>
      </c>
      <c r="BT18" s="69">
        <v>4.0598996635961182</v>
      </c>
      <c r="BU18" s="69"/>
      <c r="BV18" s="69">
        <f t="shared" si="44"/>
        <v>-1.6948013794086743</v>
      </c>
      <c r="BW18" s="69">
        <f>'RD T1'!E220</f>
        <v>1.8642913321320185</v>
      </c>
      <c r="BX18" s="69">
        <f t="shared" si="45"/>
        <v>0.16948995272334422</v>
      </c>
      <c r="BZ18" t="str">
        <f t="shared" si="46"/>
        <v>35 Business and public service associate professionals</v>
      </c>
      <c r="CA18" s="69">
        <v>3.2246154850579782</v>
      </c>
      <c r="CB18" s="69">
        <v>3.3099204686818391</v>
      </c>
      <c r="CC18" s="69">
        <v>3.2974111897888339</v>
      </c>
      <c r="CD18" s="69">
        <v>2.5173284772072284</v>
      </c>
      <c r="CE18" s="69">
        <v>1.5630915608354894</v>
      </c>
      <c r="CF18" s="69"/>
      <c r="CG18" s="69">
        <f t="shared" si="47"/>
        <v>-1.7343196289533445</v>
      </c>
      <c r="CH18" s="69">
        <f>'RD T1'!E249</f>
        <v>0.85848529346759239</v>
      </c>
      <c r="CI18" s="69">
        <f t="shared" si="48"/>
        <v>-0.87583433548575207</v>
      </c>
      <c r="CK18" t="str">
        <f t="shared" si="49"/>
        <v>35 Business and public service associate professionals</v>
      </c>
      <c r="CL18" s="69">
        <v>0.83287791786934962</v>
      </c>
      <c r="CM18" s="69">
        <v>0.74322029610422125</v>
      </c>
      <c r="CN18" s="69">
        <v>0.84960385612627454</v>
      </c>
      <c r="CO18" s="69">
        <v>0.79905178351233641</v>
      </c>
      <c r="CP18" s="69">
        <v>1.1634437720155566</v>
      </c>
      <c r="CQ18" s="69"/>
      <c r="CR18" s="69">
        <f t="shared" si="50"/>
        <v>0.31383991588928206</v>
      </c>
      <c r="CS18" s="69">
        <f>'RD T1'!E278</f>
        <v>0.31387110186138489</v>
      </c>
      <c r="CT18" s="69">
        <f t="shared" si="51"/>
        <v>0.62771101775066696</v>
      </c>
    </row>
    <row r="19" spans="1:98" x14ac:dyDescent="0.2">
      <c r="A19" s="10" t="str">
        <f>name!D15</f>
        <v>41 Administrative occupations</v>
      </c>
      <c r="B19" s="69">
        <v>0.32418292402435106</v>
      </c>
      <c r="C19" s="69">
        <v>0.36075700558110774</v>
      </c>
      <c r="D19" s="69">
        <v>0.41557079293600713</v>
      </c>
      <c r="E19" s="69">
        <v>0.48720047747934975</v>
      </c>
      <c r="F19" s="69">
        <v>0.66607952060852293</v>
      </c>
      <c r="G19" s="11"/>
      <c r="H19" s="69">
        <f t="shared" si="26"/>
        <v>0.25050872767251581</v>
      </c>
      <c r="I19" s="69">
        <f>'RD T1'!E47</f>
        <v>0.28151372894241566</v>
      </c>
      <c r="J19" s="69">
        <f t="shared" si="27"/>
        <v>0.53202245661493142</v>
      </c>
      <c r="L19" t="str">
        <f t="shared" si="28"/>
        <v>41 Administrative occupations</v>
      </c>
      <c r="M19" s="69">
        <v>3.3745325898747711</v>
      </c>
      <c r="N19" s="69">
        <v>3.6573427614909648</v>
      </c>
      <c r="O19" s="69">
        <v>4.2134794618145168</v>
      </c>
      <c r="P19" s="69">
        <v>4.9148115717903886</v>
      </c>
      <c r="Q19" s="69">
        <v>6.6531881114061067</v>
      </c>
      <c r="R19" s="11"/>
      <c r="S19" s="69">
        <f t="shared" si="29"/>
        <v>2.4397086495915898</v>
      </c>
      <c r="T19" s="69">
        <f>'RD T1'!E76</f>
        <v>2.9455538217983959</v>
      </c>
      <c r="U19" s="69">
        <f t="shared" si="30"/>
        <v>5.3852624713899857</v>
      </c>
      <c r="W19" t="str">
        <f t="shared" si="31"/>
        <v>41 Administrative occupations</v>
      </c>
      <c r="X19" s="69">
        <v>12.435478054368961</v>
      </c>
      <c r="Y19" s="69">
        <v>13.449635253962247</v>
      </c>
      <c r="Z19" s="69">
        <v>13.910313685273351</v>
      </c>
      <c r="AA19" s="69">
        <v>14.863917573973135</v>
      </c>
      <c r="AB19" s="69">
        <v>18.259475866917324</v>
      </c>
      <c r="AC19" s="69"/>
      <c r="AD19" s="69">
        <f t="shared" si="32"/>
        <v>4.3491621816439725</v>
      </c>
      <c r="AE19" s="69">
        <f>'RD T1'!E105</f>
        <v>8.6406774984581585</v>
      </c>
      <c r="AF19" s="69">
        <f t="shared" si="33"/>
        <v>12.989839680102131</v>
      </c>
      <c r="AH19" t="str">
        <f t="shared" si="34"/>
        <v>41 Administrative occupations</v>
      </c>
      <c r="AI19" s="69">
        <v>4.4881324691059339</v>
      </c>
      <c r="AJ19" s="69">
        <v>4.7544533384161953</v>
      </c>
      <c r="AK19" s="69">
        <v>4.8100927768847521</v>
      </c>
      <c r="AL19" s="69">
        <v>5.0050260106863123</v>
      </c>
      <c r="AM19" s="69">
        <v>5.871085382071028</v>
      </c>
      <c r="AN19" s="69"/>
      <c r="AO19" s="69">
        <f t="shared" si="35"/>
        <v>1.0609926051862759</v>
      </c>
      <c r="AP19" s="69">
        <f>'RD T1'!E134</f>
        <v>3.0848613817027624</v>
      </c>
      <c r="AQ19" s="69">
        <f t="shared" si="36"/>
        <v>4.1458539868890387</v>
      </c>
      <c r="AS19" t="str">
        <f t="shared" si="37"/>
        <v>41 Administrative occupations</v>
      </c>
      <c r="AT19" s="69">
        <v>4.1775151675217765</v>
      </c>
      <c r="AU19" s="69">
        <v>4.4508486655019466</v>
      </c>
      <c r="AV19" s="69">
        <v>4.709215744454621</v>
      </c>
      <c r="AW19" s="69">
        <v>4.7390574717713285</v>
      </c>
      <c r="AX19" s="69">
        <v>5.5924964317062731</v>
      </c>
      <c r="AY19" s="69"/>
      <c r="AZ19" s="69">
        <f t="shared" si="38"/>
        <v>0.8832806872516521</v>
      </c>
      <c r="BA19" s="69">
        <f>'RD T1'!E163</f>
        <v>2.6826379911388178</v>
      </c>
      <c r="BB19" s="69">
        <f t="shared" si="39"/>
        <v>3.5659186783904699</v>
      </c>
      <c r="BD19" t="str">
        <f t="shared" si="40"/>
        <v>41 Administrative occupations</v>
      </c>
      <c r="BE19" s="69">
        <v>14.888972408993913</v>
      </c>
      <c r="BF19" s="69">
        <v>14.539259292734334</v>
      </c>
      <c r="BG19" s="69">
        <v>15.84984040838656</v>
      </c>
      <c r="BH19" s="69">
        <v>13.515621454039211</v>
      </c>
      <c r="BI19" s="69">
        <v>11.795601722946161</v>
      </c>
      <c r="BJ19" s="69"/>
      <c r="BK19" s="69">
        <f t="shared" si="41"/>
        <v>-4.0542386854403993</v>
      </c>
      <c r="BL19" s="69">
        <f>'RD T1'!E192</f>
        <v>6.0911580136638266</v>
      </c>
      <c r="BM19" s="69">
        <f t="shared" si="42"/>
        <v>2.0369193282234273</v>
      </c>
      <c r="BO19" t="str">
        <f t="shared" si="43"/>
        <v>41 Administrative occupations</v>
      </c>
      <c r="BP19" s="69">
        <v>17.844562332994531</v>
      </c>
      <c r="BQ19" s="69">
        <v>16.954924757724974</v>
      </c>
      <c r="BR19" s="69">
        <v>16.505460541642119</v>
      </c>
      <c r="BS19" s="69">
        <v>14.553627795970865</v>
      </c>
      <c r="BT19" s="69">
        <v>10.385348763783488</v>
      </c>
      <c r="BU19" s="69"/>
      <c r="BV19" s="69">
        <f t="shared" si="44"/>
        <v>-6.1201117778586305</v>
      </c>
      <c r="BW19" s="69">
        <f>'RD T1'!E221</f>
        <v>5.6250648752742105</v>
      </c>
      <c r="BX19" s="69">
        <f t="shared" si="45"/>
        <v>-0.49504690258441997</v>
      </c>
      <c r="BZ19" t="str">
        <f t="shared" si="46"/>
        <v>41 Administrative occupations</v>
      </c>
      <c r="CA19" s="69">
        <v>8.931395683644789</v>
      </c>
      <c r="CB19" s="69">
        <v>7.9085318020666602</v>
      </c>
      <c r="CC19" s="69">
        <v>7.7628909138763156</v>
      </c>
      <c r="CD19" s="69">
        <v>5.3854407016304453</v>
      </c>
      <c r="CE19" s="69">
        <v>2.2654787263715277</v>
      </c>
      <c r="CF19" s="69"/>
      <c r="CG19" s="69">
        <f t="shared" si="47"/>
        <v>-5.4974121875047874</v>
      </c>
      <c r="CH19" s="69">
        <f>'RD T1'!E250</f>
        <v>1.7390231511427541</v>
      </c>
      <c r="CI19" s="69">
        <f t="shared" si="48"/>
        <v>-3.7583890363620336</v>
      </c>
      <c r="CK19" t="str">
        <f t="shared" si="49"/>
        <v>41 Administrative occupations</v>
      </c>
      <c r="CL19" s="69">
        <v>2.4145800828281434</v>
      </c>
      <c r="CM19" s="69">
        <v>1.8258583882806627</v>
      </c>
      <c r="CN19" s="69">
        <v>2.2757058394909682</v>
      </c>
      <c r="CO19" s="69">
        <v>2.0199707999244914</v>
      </c>
      <c r="CP19" s="69">
        <v>1.9605001573975667</v>
      </c>
      <c r="CQ19" s="69"/>
      <c r="CR19" s="69">
        <f t="shared" si="50"/>
        <v>-0.3152056820934015</v>
      </c>
      <c r="CS19" s="69">
        <f>'RD T1'!E279</f>
        <v>0.61717175909938671</v>
      </c>
      <c r="CT19" s="69">
        <f t="shared" si="51"/>
        <v>0.30196607700598521</v>
      </c>
    </row>
    <row r="20" spans="1:98" x14ac:dyDescent="0.2">
      <c r="A20" s="10" t="str">
        <f>name!D16</f>
        <v>42 Secretarial and related occupations</v>
      </c>
      <c r="B20" s="69">
        <v>2.4531368727472799E-2</v>
      </c>
      <c r="C20" s="69">
        <v>2.6864401761833644E-2</v>
      </c>
      <c r="D20" s="69">
        <v>2.8554676435545608E-2</v>
      </c>
      <c r="E20" s="69">
        <v>4.4910741158061873E-2</v>
      </c>
      <c r="F20" s="69">
        <v>8.2747160552398252E-2</v>
      </c>
      <c r="G20" s="11"/>
      <c r="H20" s="69">
        <f t="shared" si="26"/>
        <v>5.4192484116852645E-2</v>
      </c>
      <c r="I20" s="69">
        <f>'RD T1'!E48</f>
        <v>3.4068893598452735E-2</v>
      </c>
      <c r="J20" s="69">
        <f t="shared" si="27"/>
        <v>8.8261377715305372E-2</v>
      </c>
      <c r="L20" t="str">
        <f t="shared" si="28"/>
        <v>42 Secretarial and related occupations</v>
      </c>
      <c r="M20" s="69">
        <v>0.57908435635626621</v>
      </c>
      <c r="N20" s="69">
        <v>0.57843381377693315</v>
      </c>
      <c r="O20" s="69">
        <v>0.64551219041497965</v>
      </c>
      <c r="P20" s="69">
        <v>1.0008464947736444</v>
      </c>
      <c r="Q20" s="69">
        <v>1.4946166292715066</v>
      </c>
      <c r="R20" s="11"/>
      <c r="S20" s="69">
        <f t="shared" si="29"/>
        <v>0.84910443885652698</v>
      </c>
      <c r="T20" s="69">
        <f>'RD T1'!E77</f>
        <v>0.67716903409409768</v>
      </c>
      <c r="U20" s="69">
        <f t="shared" si="30"/>
        <v>1.5262734729506247</v>
      </c>
      <c r="W20" t="str">
        <f t="shared" si="31"/>
        <v>42 Secretarial and related occupations</v>
      </c>
      <c r="X20" s="69">
        <v>2.1063706687384207</v>
      </c>
      <c r="Y20" s="69">
        <v>2.1290652925548783</v>
      </c>
      <c r="Z20" s="69">
        <v>2.0166678214442308</v>
      </c>
      <c r="AA20" s="69">
        <v>2.9491186652081121</v>
      </c>
      <c r="AB20" s="69">
        <v>3.8179513707000576</v>
      </c>
      <c r="AC20" s="69"/>
      <c r="AD20" s="69">
        <f t="shared" si="32"/>
        <v>1.8012835492558268</v>
      </c>
      <c r="AE20" s="69">
        <f>'RD T1'!E106</f>
        <v>1.9779629130523224</v>
      </c>
      <c r="AF20" s="69">
        <f t="shared" si="33"/>
        <v>3.7792464623081492</v>
      </c>
      <c r="AH20" t="str">
        <f t="shared" si="34"/>
        <v>42 Secretarial and related occupations</v>
      </c>
      <c r="AI20" s="69">
        <v>0.99280642194090862</v>
      </c>
      <c r="AJ20" s="69">
        <v>0.98773212221183182</v>
      </c>
      <c r="AK20" s="69">
        <v>0.96027018689222077</v>
      </c>
      <c r="AL20" s="69">
        <v>1.2461163012150647</v>
      </c>
      <c r="AM20" s="69">
        <v>1.2306675976695682</v>
      </c>
      <c r="AN20" s="69"/>
      <c r="AO20" s="69">
        <f t="shared" si="35"/>
        <v>0.27039741077734747</v>
      </c>
      <c r="AP20" s="69">
        <f>'RD T1'!E135</f>
        <v>0.72534456616574294</v>
      </c>
      <c r="AQ20" s="69">
        <f t="shared" si="36"/>
        <v>0.99574197694309041</v>
      </c>
      <c r="AS20" t="str">
        <f t="shared" si="37"/>
        <v>42 Secretarial and related occupations</v>
      </c>
      <c r="AT20" s="69">
        <v>0.7744136739411025</v>
      </c>
      <c r="AU20" s="69">
        <v>0.72986268446598901</v>
      </c>
      <c r="AV20" s="69">
        <v>0.71152340758455368</v>
      </c>
      <c r="AW20" s="69">
        <v>0.8737267462182805</v>
      </c>
      <c r="AX20" s="69">
        <v>0.75960008311886695</v>
      </c>
      <c r="AY20" s="69"/>
      <c r="AZ20" s="69">
        <f t="shared" si="38"/>
        <v>4.8076675534313273E-2</v>
      </c>
      <c r="BA20" s="69">
        <f>'RD T1'!E164</f>
        <v>0.47287044892190888</v>
      </c>
      <c r="BB20" s="69">
        <f t="shared" si="39"/>
        <v>0.52094712445622215</v>
      </c>
      <c r="BD20" t="str">
        <f t="shared" si="40"/>
        <v>42 Secretarial and related occupations</v>
      </c>
      <c r="BE20" s="69">
        <v>3.1493521663939053</v>
      </c>
      <c r="BF20" s="69">
        <v>2.8532843637494483</v>
      </c>
      <c r="BG20" s="69">
        <v>2.9936525083455123</v>
      </c>
      <c r="BH20" s="69">
        <v>3.1910416531789538</v>
      </c>
      <c r="BI20" s="69">
        <v>1.1600851433677479</v>
      </c>
      <c r="BJ20" s="69"/>
      <c r="BK20" s="69">
        <f t="shared" si="41"/>
        <v>-1.8335673649777644</v>
      </c>
      <c r="BL20" s="69">
        <f>'RD T1'!E193</f>
        <v>1.1955767888155839</v>
      </c>
      <c r="BM20" s="69">
        <f t="shared" si="42"/>
        <v>-0.63799057616218047</v>
      </c>
      <c r="BO20" t="str">
        <f t="shared" si="43"/>
        <v>42 Secretarial and related occupations</v>
      </c>
      <c r="BP20" s="69">
        <v>3.9651740018227839</v>
      </c>
      <c r="BQ20" s="69">
        <v>3.3509763008489877</v>
      </c>
      <c r="BR20" s="69">
        <v>2.9494360251114156</v>
      </c>
      <c r="BS20" s="69">
        <v>2.7212748560368314</v>
      </c>
      <c r="BT20" s="69">
        <v>0.87305755199495438</v>
      </c>
      <c r="BU20" s="69"/>
      <c r="BV20" s="69">
        <f t="shared" si="44"/>
        <v>-2.0763784731164612</v>
      </c>
      <c r="BW20" s="69">
        <f>'RD T1'!E222</f>
        <v>0.91466642595356951</v>
      </c>
      <c r="BX20" s="69">
        <f t="shared" si="45"/>
        <v>-1.1617120471628917</v>
      </c>
      <c r="BZ20" t="str">
        <f t="shared" si="46"/>
        <v>42 Secretarial and related occupations</v>
      </c>
      <c r="CA20" s="69">
        <v>3.3773433363775016</v>
      </c>
      <c r="CB20" s="69">
        <v>2.9336391556936205</v>
      </c>
      <c r="CC20" s="69">
        <v>2.7033570340056099</v>
      </c>
      <c r="CD20" s="69">
        <v>1.7804529941495393</v>
      </c>
      <c r="CE20" s="69">
        <v>0.40238740424714964</v>
      </c>
      <c r="CF20" s="69"/>
      <c r="CG20" s="69">
        <f t="shared" si="47"/>
        <v>-2.3009696297584603</v>
      </c>
      <c r="CH20" s="69">
        <f>'RD T1'!E251</f>
        <v>0.6215341228762199</v>
      </c>
      <c r="CI20" s="69">
        <f t="shared" si="48"/>
        <v>-1.6794355068822404</v>
      </c>
      <c r="CK20" t="str">
        <f t="shared" si="49"/>
        <v>42 Secretarial and related occupations</v>
      </c>
      <c r="CL20" s="69">
        <v>0.86297602887866531</v>
      </c>
      <c r="CM20" s="69">
        <v>0.71246307259045938</v>
      </c>
      <c r="CN20" s="69">
        <v>0.85449525163258877</v>
      </c>
      <c r="CO20" s="69">
        <v>0.91029534802702938</v>
      </c>
      <c r="CP20" s="69">
        <v>0.84605056669427292</v>
      </c>
      <c r="CQ20" s="69"/>
      <c r="CR20" s="69">
        <f t="shared" si="50"/>
        <v>-8.4446849383158495E-3</v>
      </c>
      <c r="CS20" s="69">
        <f>'RD T1'!E280</f>
        <v>0.35331522531544496</v>
      </c>
      <c r="CT20" s="69">
        <f t="shared" si="51"/>
        <v>0.34487054037712911</v>
      </c>
    </row>
    <row r="21" spans="1:98" x14ac:dyDescent="0.2">
      <c r="A21" s="10" t="str">
        <f>name!D17</f>
        <v>51 Skilled agricultural and related trades</v>
      </c>
      <c r="B21" s="69">
        <v>2.355709017828532E-2</v>
      </c>
      <c r="C21" s="69">
        <v>1.5202842809430161E-2</v>
      </c>
      <c r="D21" s="69">
        <v>2.1540858924547084E-2</v>
      </c>
      <c r="E21" s="69">
        <v>2.5203668830825404E-2</v>
      </c>
      <c r="F21" s="69">
        <v>3.5295220329724285E-2</v>
      </c>
      <c r="G21" s="11"/>
      <c r="H21" s="69">
        <f t="shared" si="26"/>
        <v>1.37543614051772E-2</v>
      </c>
      <c r="I21" s="69">
        <f>'RD T1'!E49</f>
        <v>1.901551334199313E-2</v>
      </c>
      <c r="J21" s="69">
        <f t="shared" si="27"/>
        <v>3.276987474717033E-2</v>
      </c>
      <c r="L21" t="str">
        <f t="shared" si="28"/>
        <v>51 Skilled agricultural and related trades</v>
      </c>
      <c r="M21" s="69">
        <v>9.932000772995235E-2</v>
      </c>
      <c r="N21" s="69">
        <v>0.10115176521895616</v>
      </c>
      <c r="O21" s="69">
        <v>9.7972208142778058E-2</v>
      </c>
      <c r="P21" s="69">
        <v>0.10364564754471088</v>
      </c>
      <c r="Q21" s="69">
        <v>0.14955907502660037</v>
      </c>
      <c r="R21" s="11"/>
      <c r="S21" s="69">
        <f t="shared" si="29"/>
        <v>5.1586866883822316E-2</v>
      </c>
      <c r="T21" s="69">
        <f>'RD T1'!E78</f>
        <v>6.2227440759113344E-2</v>
      </c>
      <c r="U21" s="69">
        <f t="shared" si="30"/>
        <v>0.11381430764293565</v>
      </c>
      <c r="W21" t="str">
        <f t="shared" si="31"/>
        <v>51 Skilled agricultural and related trades</v>
      </c>
      <c r="X21" s="69">
        <v>0.9126928381926096</v>
      </c>
      <c r="Y21" s="69">
        <v>1.0772097208725453</v>
      </c>
      <c r="Z21" s="69">
        <v>1.1657760640618795</v>
      </c>
      <c r="AA21" s="69">
        <v>1.334015990579738</v>
      </c>
      <c r="AB21" s="69">
        <v>1.9332326360250991</v>
      </c>
      <c r="AC21" s="69"/>
      <c r="AD21" s="69">
        <f t="shared" si="32"/>
        <v>0.76745657196321959</v>
      </c>
      <c r="AE21" s="69">
        <f>'RD T1'!E107</f>
        <v>0.98886866302955712</v>
      </c>
      <c r="AF21" s="69">
        <f t="shared" si="33"/>
        <v>1.7563252349927767</v>
      </c>
      <c r="AH21" t="str">
        <f t="shared" si="34"/>
        <v>51 Skilled agricultural and related trades</v>
      </c>
      <c r="AI21" s="69">
        <v>0.39652408088290925</v>
      </c>
      <c r="AJ21" s="69">
        <v>0.50944602094670033</v>
      </c>
      <c r="AK21" s="69">
        <v>0.47858901250864944</v>
      </c>
      <c r="AL21" s="69">
        <v>0.54423991684184048</v>
      </c>
      <c r="AM21" s="69">
        <v>0.74804647723058026</v>
      </c>
      <c r="AN21" s="69"/>
      <c r="AO21" s="69">
        <f t="shared" si="35"/>
        <v>0.26945746472193083</v>
      </c>
      <c r="AP21" s="69">
        <f>'RD T1'!E136</f>
        <v>0.42044508186322282</v>
      </c>
      <c r="AQ21" s="69">
        <f t="shared" si="36"/>
        <v>0.6899025465851536</v>
      </c>
      <c r="AS21" t="str">
        <f t="shared" si="37"/>
        <v>51 Skilled agricultural and related trades</v>
      </c>
      <c r="AT21" s="69">
        <v>0.55677590008592348</v>
      </c>
      <c r="AU21" s="69">
        <v>0.75556330327735122</v>
      </c>
      <c r="AV21" s="69">
        <v>0.75236418037328412</v>
      </c>
      <c r="AW21" s="69">
        <v>0.82201532053678628</v>
      </c>
      <c r="AX21" s="69">
        <v>1.1752279403262498</v>
      </c>
      <c r="AY21" s="69"/>
      <c r="AZ21" s="69">
        <f t="shared" si="38"/>
        <v>0.42286375995296566</v>
      </c>
      <c r="BA21" s="69">
        <f>'RD T1'!E165</f>
        <v>0.59746999319371574</v>
      </c>
      <c r="BB21" s="69">
        <f t="shared" si="39"/>
        <v>1.0203337531466814</v>
      </c>
      <c r="BD21" t="str">
        <f t="shared" si="40"/>
        <v>51 Skilled agricultural and related trades</v>
      </c>
      <c r="BE21" s="69">
        <v>1.2293729364075123</v>
      </c>
      <c r="BF21" s="69">
        <v>1.2376237787698501</v>
      </c>
      <c r="BG21" s="69">
        <v>1.1843027782588453</v>
      </c>
      <c r="BH21" s="69">
        <v>1.111067982603978</v>
      </c>
      <c r="BI21" s="69">
        <v>1.1153180360047625</v>
      </c>
      <c r="BJ21" s="69"/>
      <c r="BK21" s="69">
        <f t="shared" si="41"/>
        <v>-6.8984742254082798E-2</v>
      </c>
      <c r="BL21" s="69">
        <f>'RD T1'!E194</f>
        <v>0.6046583759304931</v>
      </c>
      <c r="BM21" s="69">
        <f t="shared" si="42"/>
        <v>0.5356736336764103</v>
      </c>
      <c r="BO21" t="str">
        <f t="shared" si="43"/>
        <v>51 Skilled agricultural and related trades</v>
      </c>
      <c r="BP21" s="69">
        <v>2.1620368467284918</v>
      </c>
      <c r="BQ21" s="69">
        <v>2.1319509295807113</v>
      </c>
      <c r="BR21" s="69">
        <v>1.9464230926032744</v>
      </c>
      <c r="BS21" s="69">
        <v>1.8855723107645954</v>
      </c>
      <c r="BT21" s="69">
        <v>1.8363341517042571</v>
      </c>
      <c r="BU21" s="69"/>
      <c r="BV21" s="69">
        <f t="shared" si="44"/>
        <v>-0.11008894089901733</v>
      </c>
      <c r="BW21" s="69">
        <f>'RD T1'!E223</f>
        <v>1.0273060232200251</v>
      </c>
      <c r="BX21" s="69">
        <f t="shared" si="45"/>
        <v>0.91721708232100774</v>
      </c>
      <c r="BZ21" t="str">
        <f t="shared" si="46"/>
        <v>51 Skilled agricultural and related trades</v>
      </c>
      <c r="CA21" s="69">
        <v>1.4140745329452156</v>
      </c>
      <c r="CB21" s="69">
        <v>1.4518992734383367</v>
      </c>
      <c r="CC21" s="69">
        <v>1.3831434532825779</v>
      </c>
      <c r="CD21" s="69">
        <v>1.1727376332582093</v>
      </c>
      <c r="CE21" s="69">
        <v>1.1522396359464249</v>
      </c>
      <c r="CF21" s="69"/>
      <c r="CG21" s="69">
        <f t="shared" si="47"/>
        <v>-0.23090381733615306</v>
      </c>
      <c r="CH21" s="69">
        <f>'RD T1'!E252</f>
        <v>0.57426225877851778</v>
      </c>
      <c r="CI21" s="69">
        <f t="shared" si="48"/>
        <v>0.34335844144236471</v>
      </c>
      <c r="CK21" t="str">
        <f t="shared" si="49"/>
        <v>51 Skilled agricultural and related trades</v>
      </c>
      <c r="CL21" s="69">
        <v>1.141104876186527</v>
      </c>
      <c r="CM21" s="69">
        <v>1.1750816351156657</v>
      </c>
      <c r="CN21" s="69">
        <v>1.0815765581759023</v>
      </c>
      <c r="CO21" s="69">
        <v>1.1443486452838294</v>
      </c>
      <c r="CP21" s="69">
        <v>0.64151694794983438</v>
      </c>
      <c r="CQ21" s="69"/>
      <c r="CR21" s="69">
        <f t="shared" si="50"/>
        <v>-0.44005961022606788</v>
      </c>
      <c r="CS21" s="69">
        <f>'RD T1'!E281</f>
        <v>0.35720415933416411</v>
      </c>
      <c r="CT21" s="69">
        <f t="shared" si="51"/>
        <v>-8.285545089190377E-2</v>
      </c>
    </row>
    <row r="22" spans="1:98" x14ac:dyDescent="0.2">
      <c r="A22" s="10" t="str">
        <f>name!D18</f>
        <v>52 Skilled metal, electrical and electronic trades</v>
      </c>
      <c r="B22" s="69">
        <v>1.6712119116651551E-2</v>
      </c>
      <c r="C22" s="69">
        <v>1.7274892812046534E-2</v>
      </c>
      <c r="D22" s="69">
        <v>1.9719170175269182E-2</v>
      </c>
      <c r="E22" s="69">
        <v>2.4513429987759454E-2</v>
      </c>
      <c r="F22" s="69">
        <v>3.3719597044936503E-2</v>
      </c>
      <c r="G22" s="11"/>
      <c r="H22" s="69">
        <f t="shared" si="26"/>
        <v>1.4000426869667321E-2</v>
      </c>
      <c r="I22" s="69">
        <f>'RD T1'!E50</f>
        <v>1.2401470576111346E-2</v>
      </c>
      <c r="J22" s="69">
        <f t="shared" si="27"/>
        <v>2.6401897445778665E-2</v>
      </c>
      <c r="L22" t="str">
        <f t="shared" si="28"/>
        <v>52 Skilled metal, electrical and electronic trades</v>
      </c>
      <c r="M22" s="69">
        <v>0.35362457221713617</v>
      </c>
      <c r="N22" s="69">
        <v>0.46739873154093975</v>
      </c>
      <c r="O22" s="69">
        <v>0.40856102447399739</v>
      </c>
      <c r="P22" s="69">
        <v>0.55981064597336694</v>
      </c>
      <c r="Q22" s="69">
        <v>0.80320722900501151</v>
      </c>
      <c r="R22" s="11"/>
      <c r="S22" s="69">
        <f t="shared" si="29"/>
        <v>0.39464620453101412</v>
      </c>
      <c r="T22" s="69">
        <f>'RD T1'!E79</f>
        <v>0.30331113369022644</v>
      </c>
      <c r="U22" s="69">
        <f t="shared" si="30"/>
        <v>0.69795733822124051</v>
      </c>
      <c r="W22" t="str">
        <f t="shared" si="31"/>
        <v>52 Skilled metal, electrical and electronic trades</v>
      </c>
      <c r="X22" s="69">
        <v>1.1864110074705758</v>
      </c>
      <c r="Y22" s="69">
        <v>1.5991708785637528</v>
      </c>
      <c r="Z22" s="69">
        <v>1.317616405575311</v>
      </c>
      <c r="AA22" s="69">
        <v>1.6224063712959378</v>
      </c>
      <c r="AB22" s="69">
        <v>2.2521909236114621</v>
      </c>
      <c r="AC22" s="69"/>
      <c r="AD22" s="69">
        <f t="shared" si="32"/>
        <v>0.9345745180361511</v>
      </c>
      <c r="AE22" s="69">
        <f>'RD T1'!E108</f>
        <v>0.83572486823281256</v>
      </c>
      <c r="AF22" s="69">
        <f t="shared" si="33"/>
        <v>1.7702993862689635</v>
      </c>
      <c r="AH22" t="str">
        <f t="shared" si="34"/>
        <v>52 Skilled metal, electrical and electronic trades</v>
      </c>
      <c r="AI22" s="69">
        <v>0.44749641323993511</v>
      </c>
      <c r="AJ22" s="69">
        <v>0.58043901816223942</v>
      </c>
      <c r="AK22" s="69">
        <v>0.49912192157489826</v>
      </c>
      <c r="AL22" s="69">
        <v>0.54550765323499117</v>
      </c>
      <c r="AM22" s="69">
        <v>0.71541005708397154</v>
      </c>
      <c r="AN22" s="69"/>
      <c r="AO22" s="69">
        <f t="shared" si="35"/>
        <v>0.21628813550907328</v>
      </c>
      <c r="AP22" s="69">
        <f>'RD T1'!E137</f>
        <v>0.25603244557806165</v>
      </c>
      <c r="AQ22" s="69">
        <f t="shared" si="36"/>
        <v>0.47232058108713493</v>
      </c>
      <c r="AS22" t="str">
        <f t="shared" si="37"/>
        <v>52 Skilled metal, electrical and electronic trades</v>
      </c>
      <c r="AT22" s="69">
        <v>1.9864012022616913</v>
      </c>
      <c r="AU22" s="69">
        <v>2.4898333394326562</v>
      </c>
      <c r="AV22" s="69">
        <v>2.1744670136557147</v>
      </c>
      <c r="AW22" s="69">
        <v>2.3556662966341131</v>
      </c>
      <c r="AX22" s="69">
        <v>3.0261202463680505</v>
      </c>
      <c r="AY22" s="69"/>
      <c r="AZ22" s="69">
        <f t="shared" si="38"/>
        <v>0.85165323271233584</v>
      </c>
      <c r="BA22" s="69">
        <f>'RD T1'!E166</f>
        <v>1.0753105252537678</v>
      </c>
      <c r="BB22" s="69">
        <f t="shared" si="39"/>
        <v>1.9269637579661036</v>
      </c>
      <c r="BD22" t="str">
        <f t="shared" si="40"/>
        <v>52 Skilled metal, electrical and electronic trades</v>
      </c>
      <c r="BE22" s="69">
        <v>12.501344449506716</v>
      </c>
      <c r="BF22" s="69">
        <v>13.36278300165038</v>
      </c>
      <c r="BG22" s="69">
        <v>11.329388149853147</v>
      </c>
      <c r="BH22" s="69">
        <v>10.597176628219508</v>
      </c>
      <c r="BI22" s="69">
        <v>9.1286142234849645</v>
      </c>
      <c r="BJ22" s="69"/>
      <c r="BK22" s="69">
        <f t="shared" si="41"/>
        <v>-2.200773926368182</v>
      </c>
      <c r="BL22" s="69">
        <f>'RD T1'!E195</f>
        <v>3.53157802799831</v>
      </c>
      <c r="BM22" s="69">
        <f t="shared" si="42"/>
        <v>1.330804101630128</v>
      </c>
      <c r="BO22" t="str">
        <f t="shared" si="43"/>
        <v>52 Skilled metal, electrical and electronic trades</v>
      </c>
      <c r="BP22" s="69">
        <v>7.9206881679561336</v>
      </c>
      <c r="BQ22" s="69">
        <v>7.7548240487878592</v>
      </c>
      <c r="BR22" s="69">
        <v>6.4936297062374262</v>
      </c>
      <c r="BS22" s="69">
        <v>5.8073038963645089</v>
      </c>
      <c r="BT22" s="69">
        <v>4.8001160021672558</v>
      </c>
      <c r="BU22" s="69"/>
      <c r="BV22" s="69">
        <f t="shared" si="44"/>
        <v>-1.6935137040701704</v>
      </c>
      <c r="BW22" s="69">
        <f>'RD T1'!E224</f>
        <v>2.0100476713134365</v>
      </c>
      <c r="BX22" s="69">
        <f t="shared" si="45"/>
        <v>0.3165339672432661</v>
      </c>
      <c r="BZ22" t="str">
        <f t="shared" si="46"/>
        <v>52 Skilled metal, electrical and electronic trades</v>
      </c>
      <c r="CA22" s="69">
        <v>3.3592916711758827</v>
      </c>
      <c r="CB22" s="69">
        <v>3.402444507134446</v>
      </c>
      <c r="CC22" s="69">
        <v>2.9011307443248167</v>
      </c>
      <c r="CD22" s="69">
        <v>2.4026995712062833</v>
      </c>
      <c r="CE22" s="69">
        <v>1.3374091890299007</v>
      </c>
      <c r="CF22" s="69"/>
      <c r="CG22" s="69">
        <f t="shared" si="47"/>
        <v>-1.563721555294916</v>
      </c>
      <c r="CH22" s="69">
        <f>'RD T1'!E253</f>
        <v>0.77631784685876926</v>
      </c>
      <c r="CI22" s="69">
        <f t="shared" si="48"/>
        <v>-0.78740370843614671</v>
      </c>
      <c r="CK22" t="str">
        <f t="shared" si="49"/>
        <v>52 Skilled metal, electrical and electronic trades</v>
      </c>
      <c r="CL22" s="69">
        <v>1.6154879670608977</v>
      </c>
      <c r="CM22" s="69">
        <v>1.5330549776065521</v>
      </c>
      <c r="CN22" s="69">
        <v>1.3237742390270246</v>
      </c>
      <c r="CO22" s="69">
        <v>1.2129493184610816</v>
      </c>
      <c r="CP22" s="69">
        <v>0.86118245686774064</v>
      </c>
      <c r="CQ22" s="69"/>
      <c r="CR22" s="69">
        <f t="shared" si="50"/>
        <v>-0.46259178215928398</v>
      </c>
      <c r="CS22" s="69">
        <f>'RD T1'!E282</f>
        <v>0.37378706451252108</v>
      </c>
      <c r="CT22" s="69">
        <f t="shared" si="51"/>
        <v>-8.8804717646762898E-2</v>
      </c>
    </row>
    <row r="23" spans="1:98" x14ac:dyDescent="0.2">
      <c r="A23" s="10" t="str">
        <f>name!D19</f>
        <v>53 Skilled construction and building trades</v>
      </c>
      <c r="B23" s="69">
        <v>6.3436789111816425E-3</v>
      </c>
      <c r="C23" s="69">
        <v>5.3166653370368879E-3</v>
      </c>
      <c r="D23" s="69">
        <v>4.9654641855159795E-3</v>
      </c>
      <c r="E23" s="69">
        <v>8.224293118272389E-3</v>
      </c>
      <c r="F23" s="69">
        <v>8.2750501454501718E-3</v>
      </c>
      <c r="G23" s="11"/>
      <c r="H23" s="69">
        <f t="shared" si="26"/>
        <v>3.3095859599341923E-3</v>
      </c>
      <c r="I23" s="69">
        <f>'RD T1'!E51</f>
        <v>3.6930948999377381E-3</v>
      </c>
      <c r="J23" s="69">
        <f t="shared" si="27"/>
        <v>7.0026808598719304E-3</v>
      </c>
      <c r="L23" t="str">
        <f t="shared" si="28"/>
        <v>53 Skilled construction and building trades</v>
      </c>
      <c r="M23" s="69">
        <v>0.15305888327620173</v>
      </c>
      <c r="N23" s="69">
        <v>0.18483095439675193</v>
      </c>
      <c r="O23" s="69">
        <v>0.17091104041291225</v>
      </c>
      <c r="P23" s="69">
        <v>0.23394402882257431</v>
      </c>
      <c r="Q23" s="69">
        <v>0.29879460896615051</v>
      </c>
      <c r="R23" s="11"/>
      <c r="S23" s="69">
        <f t="shared" si="29"/>
        <v>0.12788356855323826</v>
      </c>
      <c r="T23" s="69">
        <f>'RD T1'!E80</f>
        <v>0.1267329805720365</v>
      </c>
      <c r="U23" s="69">
        <f t="shared" si="30"/>
        <v>0.25461654912527476</v>
      </c>
      <c r="W23" t="str">
        <f t="shared" si="31"/>
        <v>53 Skilled construction and building trades</v>
      </c>
      <c r="X23" s="69">
        <v>0.62706238859828245</v>
      </c>
      <c r="Y23" s="69">
        <v>0.81511696453880822</v>
      </c>
      <c r="Z23" s="69">
        <v>0.72220842609904556</v>
      </c>
      <c r="AA23" s="69">
        <v>0.93637319247659134</v>
      </c>
      <c r="AB23" s="69">
        <v>1.2978257487268101</v>
      </c>
      <c r="AC23" s="69"/>
      <c r="AD23" s="69">
        <f t="shared" si="32"/>
        <v>0.57561732262776455</v>
      </c>
      <c r="AE23" s="69">
        <f>'RD T1'!E109</f>
        <v>0.51363692429284502</v>
      </c>
      <c r="AF23" s="69">
        <f t="shared" si="33"/>
        <v>1.0892542469206097</v>
      </c>
      <c r="AH23" t="str">
        <f t="shared" si="34"/>
        <v>53 Skilled construction and building trades</v>
      </c>
      <c r="AI23" s="69">
        <v>0.36365749670613579</v>
      </c>
      <c r="AJ23" s="69">
        <v>0.52679326506956947</v>
      </c>
      <c r="AK23" s="69">
        <v>0.47273082280149648</v>
      </c>
      <c r="AL23" s="69">
        <v>0.60404637820032914</v>
      </c>
      <c r="AM23" s="69">
        <v>0.87423180654393307</v>
      </c>
      <c r="AN23" s="69"/>
      <c r="AO23" s="69">
        <f t="shared" si="35"/>
        <v>0.40150098374243659</v>
      </c>
      <c r="AP23" s="69">
        <f>'RD T1'!E138</f>
        <v>0.3493946188448912</v>
      </c>
      <c r="AQ23" s="69">
        <f t="shared" si="36"/>
        <v>0.75089560258732779</v>
      </c>
      <c r="AS23" t="str">
        <f t="shared" si="37"/>
        <v>53 Skilled construction and building trades</v>
      </c>
      <c r="AT23" s="69">
        <v>0.63757422574823441</v>
      </c>
      <c r="AU23" s="69">
        <v>0.84074911424802423</v>
      </c>
      <c r="AV23" s="69">
        <v>0.7395072410676351</v>
      </c>
      <c r="AW23" s="69">
        <v>0.94593225949364779</v>
      </c>
      <c r="AX23" s="69">
        <v>1.2154232743092628</v>
      </c>
      <c r="AY23" s="69"/>
      <c r="AZ23" s="69">
        <f t="shared" si="38"/>
        <v>0.47591603324162768</v>
      </c>
      <c r="BA23" s="69">
        <f>'RD T1'!E167</f>
        <v>0.50737890988811929</v>
      </c>
      <c r="BB23" s="69">
        <f t="shared" si="39"/>
        <v>0.98329494312974697</v>
      </c>
      <c r="BD23" t="str">
        <f t="shared" si="40"/>
        <v>53 Skilled construction and building trades</v>
      </c>
      <c r="BE23" s="69">
        <v>8.7745539778783517</v>
      </c>
      <c r="BF23" s="69">
        <v>9.1518090829140846</v>
      </c>
      <c r="BG23" s="69">
        <v>7.7813736031935044</v>
      </c>
      <c r="BH23" s="69">
        <v>7.8603818362066953</v>
      </c>
      <c r="BI23" s="69">
        <v>7.1080044047942934</v>
      </c>
      <c r="BJ23" s="69"/>
      <c r="BK23" s="69">
        <f t="shared" si="41"/>
        <v>-0.67336919839921094</v>
      </c>
      <c r="BL23" s="69">
        <f>'RD T1'!E196</f>
        <v>2.8648736461297619</v>
      </c>
      <c r="BM23" s="69">
        <f t="shared" si="42"/>
        <v>2.191504447730551</v>
      </c>
      <c r="BO23" t="str">
        <f t="shared" si="43"/>
        <v>53 Skilled construction and building trades</v>
      </c>
      <c r="BP23" s="69">
        <v>8.2657105525972412</v>
      </c>
      <c r="BQ23" s="69">
        <v>8.8671264444749998</v>
      </c>
      <c r="BR23" s="69">
        <v>7.4480020201633046</v>
      </c>
      <c r="BS23" s="69">
        <v>8.0246391297503461</v>
      </c>
      <c r="BT23" s="69">
        <v>7.9243688380092614</v>
      </c>
      <c r="BU23" s="69"/>
      <c r="BV23" s="69">
        <f t="shared" si="44"/>
        <v>0.4763668178459568</v>
      </c>
      <c r="BW23" s="69">
        <f>'RD T1'!E225</f>
        <v>3.4765766566622878</v>
      </c>
      <c r="BX23" s="69">
        <f t="shared" si="45"/>
        <v>3.9529434745082446</v>
      </c>
      <c r="BZ23" t="str">
        <f t="shared" si="46"/>
        <v>53 Skilled construction and building trades</v>
      </c>
      <c r="CA23" s="69">
        <v>3.5955045714307272</v>
      </c>
      <c r="CB23" s="69">
        <v>3.8895120158481356</v>
      </c>
      <c r="CC23" s="69">
        <v>3.3879452082896755</v>
      </c>
      <c r="CD23" s="69">
        <v>3.1577682941292609</v>
      </c>
      <c r="CE23" s="69">
        <v>2.6793918998406463</v>
      </c>
      <c r="CF23" s="69"/>
      <c r="CG23" s="69">
        <f t="shared" si="47"/>
        <v>-0.7085533084490292</v>
      </c>
      <c r="CH23" s="69">
        <f>'RD T1'!E254</f>
        <v>1.2302127364394591</v>
      </c>
      <c r="CI23" s="69">
        <f t="shared" si="48"/>
        <v>0.52165942799042986</v>
      </c>
      <c r="CK23" t="str">
        <f t="shared" si="49"/>
        <v>53 Skilled construction and building trades</v>
      </c>
      <c r="CL23" s="69">
        <v>2.4400276921257986</v>
      </c>
      <c r="CM23" s="69">
        <v>2.0957912680830866</v>
      </c>
      <c r="CN23" s="69">
        <v>1.7633995003829994</v>
      </c>
      <c r="CO23" s="69">
        <v>1.3449761824512825</v>
      </c>
      <c r="CP23" s="69">
        <v>0.28607110327456886</v>
      </c>
      <c r="CQ23" s="69"/>
      <c r="CR23" s="69">
        <f t="shared" si="50"/>
        <v>-1.4773283971084306</v>
      </c>
      <c r="CS23" s="69">
        <f>'RD T1'!E283</f>
        <v>0.27209530988676012</v>
      </c>
      <c r="CT23" s="69">
        <f t="shared" si="51"/>
        <v>-1.2052330872216706</v>
      </c>
    </row>
    <row r="24" spans="1:98" x14ac:dyDescent="0.2">
      <c r="A24" s="10" t="str">
        <f>name!D20</f>
        <v>54 Textiles, printing and other skilled trades</v>
      </c>
      <c r="B24" s="69">
        <v>5.287901665856596E-2</v>
      </c>
      <c r="C24" s="69">
        <v>4.9632315330565946E-2</v>
      </c>
      <c r="D24" s="69">
        <v>4.775989323273086E-2</v>
      </c>
      <c r="E24" s="69">
        <v>6.1443581342091824E-2</v>
      </c>
      <c r="F24" s="69">
        <v>8.3778360467199511E-2</v>
      </c>
      <c r="G24" s="11"/>
      <c r="H24" s="69">
        <f t="shared" si="26"/>
        <v>3.6018467234468651E-2</v>
      </c>
      <c r="I24" s="69">
        <f>'RD T1'!E52</f>
        <v>3.6253882568921016E-2</v>
      </c>
      <c r="J24" s="69">
        <f t="shared" si="27"/>
        <v>7.2272349803389674E-2</v>
      </c>
      <c r="L24" t="str">
        <f t="shared" si="28"/>
        <v>54 Textiles, printing and other skilled trades</v>
      </c>
      <c r="M24" s="69">
        <v>0.33983693813465998</v>
      </c>
      <c r="N24" s="69">
        <v>0.40175329032725171</v>
      </c>
      <c r="O24" s="69">
        <v>0.40170232301688735</v>
      </c>
      <c r="P24" s="69">
        <v>0.4933659227648543</v>
      </c>
      <c r="Q24" s="69">
        <v>0.69355894782407634</v>
      </c>
      <c r="R24" s="11"/>
      <c r="S24" s="69">
        <f t="shared" si="29"/>
        <v>0.29185662480718899</v>
      </c>
      <c r="T24" s="69">
        <f>'RD T1'!E81</f>
        <v>0.3173626505039524</v>
      </c>
      <c r="U24" s="69">
        <f t="shared" si="30"/>
        <v>0.60921927531114139</v>
      </c>
      <c r="W24" t="str">
        <f t="shared" si="31"/>
        <v>54 Textiles, printing and other skilled trades</v>
      </c>
      <c r="X24" s="69">
        <v>1.0595081645753937</v>
      </c>
      <c r="Y24" s="69">
        <v>1.1226424746528676</v>
      </c>
      <c r="Z24" s="69">
        <v>1.0676714046383682</v>
      </c>
      <c r="AA24" s="69">
        <v>1.2966071051630979</v>
      </c>
      <c r="AB24" s="69">
        <v>1.6582137810254174</v>
      </c>
      <c r="AC24" s="69"/>
      <c r="AD24" s="69">
        <f t="shared" si="32"/>
        <v>0.59054237638704921</v>
      </c>
      <c r="AE24" s="69">
        <f>'RD T1'!E110</f>
        <v>0.79332614780218191</v>
      </c>
      <c r="AF24" s="69">
        <f t="shared" si="33"/>
        <v>1.3838685241892312</v>
      </c>
      <c r="AH24" t="str">
        <f t="shared" si="34"/>
        <v>54 Textiles, printing and other skilled trades</v>
      </c>
      <c r="AI24" s="69">
        <v>0.42784262129258382</v>
      </c>
      <c r="AJ24" s="69">
        <v>0.39521745033605732</v>
      </c>
      <c r="AK24" s="69">
        <v>0.40759886216564545</v>
      </c>
      <c r="AL24" s="69">
        <v>0.45166592339510053</v>
      </c>
      <c r="AM24" s="69">
        <v>0.57493180847577874</v>
      </c>
      <c r="AN24" s="69"/>
      <c r="AO24" s="69">
        <f t="shared" si="35"/>
        <v>0.16733294631013329</v>
      </c>
      <c r="AP24" s="69">
        <f>'RD T1'!E139</f>
        <v>0.27548962420926693</v>
      </c>
      <c r="AQ24" s="69">
        <f t="shared" si="36"/>
        <v>0.44282257051940022</v>
      </c>
      <c r="AS24" t="str">
        <f t="shared" si="37"/>
        <v>54 Textiles, printing and other skilled trades</v>
      </c>
      <c r="AT24" s="69">
        <v>0.47861119345661562</v>
      </c>
      <c r="AU24" s="69">
        <v>0.48823048808187236</v>
      </c>
      <c r="AV24" s="69">
        <v>0.46691808338080365</v>
      </c>
      <c r="AW24" s="69">
        <v>0.55135495260624812</v>
      </c>
      <c r="AX24" s="69">
        <v>0.70972727789517887</v>
      </c>
      <c r="AY24" s="69"/>
      <c r="AZ24" s="69">
        <f t="shared" si="38"/>
        <v>0.24280919451437522</v>
      </c>
      <c r="BA24" s="69">
        <f>'RD T1'!E168</f>
        <v>0.31865347292584811</v>
      </c>
      <c r="BB24" s="69">
        <f t="shared" si="39"/>
        <v>0.56146266744022333</v>
      </c>
      <c r="BD24" t="str">
        <f t="shared" si="40"/>
        <v>54 Textiles, printing and other skilled trades</v>
      </c>
      <c r="BE24" s="69">
        <v>3.8268848118869969</v>
      </c>
      <c r="BF24" s="69">
        <v>3.5377991074276274</v>
      </c>
      <c r="BG24" s="69">
        <v>3.334229528997918</v>
      </c>
      <c r="BH24" s="69">
        <v>3.3729870537524103</v>
      </c>
      <c r="BI24" s="69">
        <v>3.2638653929697798</v>
      </c>
      <c r="BJ24" s="69"/>
      <c r="BK24" s="69">
        <f t="shared" si="41"/>
        <v>-7.036413602813818E-2</v>
      </c>
      <c r="BL24" s="69">
        <f>'RD T1'!E197</f>
        <v>1.4094818372930118</v>
      </c>
      <c r="BM24" s="69">
        <f t="shared" si="42"/>
        <v>1.3391177012648736</v>
      </c>
      <c r="BO24" t="str">
        <f t="shared" si="43"/>
        <v>54 Textiles, printing and other skilled trades</v>
      </c>
      <c r="BP24" s="69">
        <v>4.5549900345053072</v>
      </c>
      <c r="BQ24" s="69">
        <v>3.7402595492234068</v>
      </c>
      <c r="BR24" s="69">
        <v>3.5180130532456699</v>
      </c>
      <c r="BS24" s="69">
        <v>3.3066210702097232</v>
      </c>
      <c r="BT24" s="69">
        <v>2.9297690283607674</v>
      </c>
      <c r="BU24" s="69"/>
      <c r="BV24" s="69">
        <f t="shared" si="44"/>
        <v>-0.58824402488490257</v>
      </c>
      <c r="BW24" s="69">
        <f>'RD T1'!E226</f>
        <v>1.2092962651328842</v>
      </c>
      <c r="BX24" s="69">
        <f t="shared" si="45"/>
        <v>0.62105224024798167</v>
      </c>
      <c r="BZ24" t="str">
        <f t="shared" si="46"/>
        <v>54 Textiles, printing and other skilled trades</v>
      </c>
      <c r="CA24" s="69">
        <v>3.2882996303534111</v>
      </c>
      <c r="CB24" s="69">
        <v>2.8631030637577122</v>
      </c>
      <c r="CC24" s="69">
        <v>2.8387095389312886</v>
      </c>
      <c r="CD24" s="69">
        <v>2.4843463486503357</v>
      </c>
      <c r="CE24" s="69">
        <v>1.8083728494238636</v>
      </c>
      <c r="CF24" s="69"/>
      <c r="CG24" s="69">
        <f t="shared" si="47"/>
        <v>-1.0303366895074251</v>
      </c>
      <c r="CH24" s="69">
        <f>'RD T1'!E255</f>
        <v>0.8878678287616677</v>
      </c>
      <c r="CI24" s="69">
        <f t="shared" si="48"/>
        <v>-0.14246886074575738</v>
      </c>
      <c r="CK24" t="str">
        <f t="shared" si="49"/>
        <v>54 Textiles, printing and other skilled trades</v>
      </c>
      <c r="CL24" s="69">
        <v>1.9373485214351736</v>
      </c>
      <c r="CM24" s="69">
        <v>1.3205579877441502</v>
      </c>
      <c r="CN24" s="69">
        <v>1.4163240905898566</v>
      </c>
      <c r="CO24" s="69">
        <v>0.98029328055003739</v>
      </c>
      <c r="CP24" s="69">
        <v>0.80012790863776917</v>
      </c>
      <c r="CQ24" s="69"/>
      <c r="CR24" s="69">
        <f t="shared" si="50"/>
        <v>-0.61619618195208747</v>
      </c>
      <c r="CS24" s="69">
        <f>'RD T1'!E284</f>
        <v>0.30033819794051142</v>
      </c>
      <c r="CT24" s="69">
        <f t="shared" si="51"/>
        <v>-0.31585798401157605</v>
      </c>
    </row>
    <row r="25" spans="1:98" x14ac:dyDescent="0.2">
      <c r="A25" s="10" t="str">
        <f>name!D21</f>
        <v>61 Caring personal service occupations</v>
      </c>
      <c r="B25" s="69">
        <v>3.9092832305740226E-2</v>
      </c>
      <c r="C25" s="69">
        <v>4.5836502744546828E-2</v>
      </c>
      <c r="D25" s="69">
        <v>4.8462264845205522E-2</v>
      </c>
      <c r="E25" s="69">
        <v>6.4645211045470483E-2</v>
      </c>
      <c r="F25" s="69">
        <v>9.0741617593708468E-2</v>
      </c>
      <c r="G25" s="11"/>
      <c r="H25" s="69">
        <f t="shared" si="26"/>
        <v>4.2279352748502946E-2</v>
      </c>
      <c r="I25" s="69">
        <f>'RD T1'!E53</f>
        <v>4.0564978159565994E-2</v>
      </c>
      <c r="J25" s="69">
        <f t="shared" si="27"/>
        <v>8.2844330908068947E-2</v>
      </c>
      <c r="L25" t="str">
        <f t="shared" si="28"/>
        <v>61 Caring personal service occupations</v>
      </c>
      <c r="M25" s="69">
        <v>1.8665270126251641</v>
      </c>
      <c r="N25" s="69">
        <v>2.1005088270494032</v>
      </c>
      <c r="O25" s="69">
        <v>2.2699243299124272</v>
      </c>
      <c r="P25" s="69">
        <v>3.1249388743563675</v>
      </c>
      <c r="Q25" s="69">
        <v>4.6344379070177846</v>
      </c>
      <c r="R25" s="11"/>
      <c r="S25" s="69">
        <f t="shared" si="29"/>
        <v>2.3645135771053574</v>
      </c>
      <c r="T25" s="69">
        <f>'RD T1'!E82</f>
        <v>2.1091128146545532</v>
      </c>
      <c r="U25" s="69">
        <f t="shared" si="30"/>
        <v>4.4736263917599111</v>
      </c>
      <c r="W25" t="str">
        <f t="shared" si="31"/>
        <v>61 Caring personal service occupations</v>
      </c>
      <c r="X25" s="69">
        <v>6.4590849178651357</v>
      </c>
      <c r="Y25" s="69">
        <v>7.1193663528440343</v>
      </c>
      <c r="Z25" s="69">
        <v>6.8725781401306332</v>
      </c>
      <c r="AA25" s="69">
        <v>8.6655597678739529</v>
      </c>
      <c r="AB25" s="69">
        <v>11.364956619698575</v>
      </c>
      <c r="AC25" s="69"/>
      <c r="AD25" s="69">
        <f t="shared" si="32"/>
        <v>4.4923784795679413</v>
      </c>
      <c r="AE25" s="69">
        <f>'RD T1'!E111</f>
        <v>6.1063324966967212</v>
      </c>
      <c r="AF25" s="69">
        <f t="shared" si="33"/>
        <v>10.598710976264663</v>
      </c>
      <c r="AH25" t="str">
        <f t="shared" si="34"/>
        <v>61 Caring personal service occupations</v>
      </c>
      <c r="AI25" s="69">
        <v>6.06878564631368</v>
      </c>
      <c r="AJ25" s="69">
        <v>5.8696739802816005</v>
      </c>
      <c r="AK25" s="69">
        <v>5.6366001208562357</v>
      </c>
      <c r="AL25" s="69">
        <v>6.2738252127789762</v>
      </c>
      <c r="AM25" s="69">
        <v>6.8884164232608631</v>
      </c>
      <c r="AN25" s="69"/>
      <c r="AO25" s="69">
        <f t="shared" si="35"/>
        <v>1.2518163024046274</v>
      </c>
      <c r="AP25" s="69">
        <f>'RD T1'!E140</f>
        <v>3.7855510746138572</v>
      </c>
      <c r="AQ25" s="69">
        <f t="shared" si="36"/>
        <v>5.0373673770184846</v>
      </c>
      <c r="AS25" t="str">
        <f t="shared" si="37"/>
        <v>61 Caring personal service occupations</v>
      </c>
      <c r="AT25" s="69">
        <v>3.2280908276830815</v>
      </c>
      <c r="AU25" s="69">
        <v>3.4546864370715635</v>
      </c>
      <c r="AV25" s="69">
        <v>3.3962150071845811</v>
      </c>
      <c r="AW25" s="69">
        <v>3.9419492617586589</v>
      </c>
      <c r="AX25" s="69">
        <v>4.7332385229229743</v>
      </c>
      <c r="AY25" s="69"/>
      <c r="AZ25" s="69">
        <f t="shared" si="38"/>
        <v>1.3370235157383932</v>
      </c>
      <c r="BA25" s="69">
        <f>'RD T1'!E169</f>
        <v>2.5095213276108419</v>
      </c>
      <c r="BB25" s="69">
        <f t="shared" si="39"/>
        <v>3.8465448433492351</v>
      </c>
      <c r="BD25" t="str">
        <f t="shared" si="40"/>
        <v>61 Caring personal service occupations</v>
      </c>
      <c r="BE25" s="69">
        <v>20.768841620378982</v>
      </c>
      <c r="BF25" s="69">
        <v>22.20991098235768</v>
      </c>
      <c r="BG25" s="69">
        <v>23.865709168864544</v>
      </c>
      <c r="BH25" s="69">
        <v>26.405770542858566</v>
      </c>
      <c r="BI25" s="69">
        <v>31.822136878726305</v>
      </c>
      <c r="BJ25" s="69"/>
      <c r="BK25" s="69">
        <f t="shared" si="41"/>
        <v>7.9564277098617602</v>
      </c>
      <c r="BL25" s="69">
        <f>'RD T1'!E198</f>
        <v>15.640528766039143</v>
      </c>
      <c r="BM25" s="69">
        <f t="shared" si="42"/>
        <v>23.596956475900903</v>
      </c>
      <c r="BO25" t="str">
        <f t="shared" si="43"/>
        <v>61 Caring personal service occupations</v>
      </c>
      <c r="BP25" s="69">
        <v>17.426005284254121</v>
      </c>
      <c r="BQ25" s="69">
        <v>16.9943456963301</v>
      </c>
      <c r="BR25" s="69">
        <v>15.4490201921482</v>
      </c>
      <c r="BS25" s="69">
        <v>16.627028443048747</v>
      </c>
      <c r="BT25" s="69">
        <v>14.476805725338053</v>
      </c>
      <c r="BU25" s="69"/>
      <c r="BV25" s="69">
        <f t="shared" si="44"/>
        <v>-0.97221446681014712</v>
      </c>
      <c r="BW25" s="69">
        <f>'RD T1'!E227</f>
        <v>7.6297903093366388</v>
      </c>
      <c r="BX25" s="69">
        <f t="shared" si="45"/>
        <v>6.6575758425264917</v>
      </c>
      <c r="BZ25" t="str">
        <f t="shared" si="46"/>
        <v>61 Caring personal service occupations</v>
      </c>
      <c r="CA25" s="69">
        <v>4.5167632853781958</v>
      </c>
      <c r="CB25" s="69">
        <v>2.4525652400192821</v>
      </c>
      <c r="CC25" s="69">
        <v>2.1072645320602277</v>
      </c>
      <c r="CD25" s="69">
        <v>1.4645062857540834</v>
      </c>
      <c r="CE25" s="69">
        <v>1.2091740435426803</v>
      </c>
      <c r="CF25" s="69"/>
      <c r="CG25" s="69">
        <f t="shared" si="47"/>
        <v>-0.89809048851754736</v>
      </c>
      <c r="CH25" s="69">
        <f>'RD T1'!E256</f>
        <v>0.47435510493084015</v>
      </c>
      <c r="CI25" s="69">
        <f t="shared" si="48"/>
        <v>-0.4237353835867072</v>
      </c>
      <c r="CK25" t="str">
        <f t="shared" si="49"/>
        <v>61 Caring personal service occupations</v>
      </c>
      <c r="CL25" s="69">
        <v>0.8074615659456108</v>
      </c>
      <c r="CM25" s="69">
        <v>0.61359674851082624</v>
      </c>
      <c r="CN25" s="69">
        <v>0.63757691934822947</v>
      </c>
      <c r="CO25" s="69">
        <v>0.74956390509015791</v>
      </c>
      <c r="CP25" s="69">
        <v>0.9474433864124836</v>
      </c>
      <c r="CQ25" s="69"/>
      <c r="CR25" s="69">
        <f t="shared" si="50"/>
        <v>0.30986646706425414</v>
      </c>
      <c r="CS25" s="69">
        <f>'RD T1'!E285</f>
        <v>0.21853576696082344</v>
      </c>
      <c r="CT25" s="69">
        <f t="shared" si="51"/>
        <v>0.52840223402507758</v>
      </c>
    </row>
    <row r="26" spans="1:98" x14ac:dyDescent="0.2">
      <c r="A26" s="10" t="str">
        <f>name!D22</f>
        <v>62 Leisure, travel and related personal service occupations</v>
      </c>
      <c r="B26" s="69">
        <v>1.2556560297611879E-2</v>
      </c>
      <c r="C26" s="69">
        <v>2.5114015111638025E-2</v>
      </c>
      <c r="D26" s="69">
        <v>2.0607932612211478E-2</v>
      </c>
      <c r="E26" s="69">
        <v>2.5442968481892377E-2</v>
      </c>
      <c r="F26" s="69">
        <v>3.2218977594086713E-2</v>
      </c>
      <c r="G26" s="11"/>
      <c r="H26" s="69">
        <f t="shared" si="26"/>
        <v>1.1611044981875235E-2</v>
      </c>
      <c r="I26" s="69">
        <f>'RD T1'!E54</f>
        <v>1.5349795891797972E-2</v>
      </c>
      <c r="J26" s="69">
        <f t="shared" si="27"/>
        <v>2.6960840873673207E-2</v>
      </c>
      <c r="L26" t="str">
        <f t="shared" si="28"/>
        <v>62 Leisure, travel and related personal service occupations</v>
      </c>
      <c r="M26" s="69">
        <v>0.27835343539846269</v>
      </c>
      <c r="N26" s="69">
        <v>0.31465026181850286</v>
      </c>
      <c r="O26" s="69">
        <v>0.29543485223321503</v>
      </c>
      <c r="P26" s="69">
        <v>0.37767433809327816</v>
      </c>
      <c r="Q26" s="69">
        <v>0.5213386269554251</v>
      </c>
      <c r="R26" s="11"/>
      <c r="S26" s="69">
        <f t="shared" si="29"/>
        <v>0.22590377472221007</v>
      </c>
      <c r="T26" s="69">
        <f>'RD T1'!E83</f>
        <v>0.23791980938619556</v>
      </c>
      <c r="U26" s="69">
        <f t="shared" si="30"/>
        <v>0.46382358410840563</v>
      </c>
      <c r="W26" t="str">
        <f t="shared" si="31"/>
        <v>62 Leisure, travel and related personal service occupations</v>
      </c>
      <c r="X26" s="69">
        <v>1.2004894616809609</v>
      </c>
      <c r="Y26" s="69">
        <v>1.5348233252971586</v>
      </c>
      <c r="Z26" s="69">
        <v>1.2755217405559014</v>
      </c>
      <c r="AA26" s="69">
        <v>1.5694639592149724</v>
      </c>
      <c r="AB26" s="69">
        <v>2.098669463601087</v>
      </c>
      <c r="AC26" s="69"/>
      <c r="AD26" s="69">
        <f t="shared" si="32"/>
        <v>0.82314772304518558</v>
      </c>
      <c r="AE26" s="69">
        <f>'RD T1'!E112</f>
        <v>1.0612173643202034</v>
      </c>
      <c r="AF26" s="69">
        <f t="shared" si="33"/>
        <v>1.884365087365389</v>
      </c>
      <c r="AH26" t="str">
        <f t="shared" si="34"/>
        <v>62 Leisure, travel and related personal service occupations</v>
      </c>
      <c r="AI26" s="69">
        <v>0.82274016871034916</v>
      </c>
      <c r="AJ26" s="69">
        <v>0.98110630645437635</v>
      </c>
      <c r="AK26" s="69">
        <v>0.80728969957758012</v>
      </c>
      <c r="AL26" s="69">
        <v>0.95557736434200347</v>
      </c>
      <c r="AM26" s="69">
        <v>1.2858327181406859</v>
      </c>
      <c r="AN26" s="69"/>
      <c r="AO26" s="69">
        <f t="shared" si="35"/>
        <v>0.47854301856310577</v>
      </c>
      <c r="AP26" s="69">
        <f>'RD T1'!E141</f>
        <v>0.66286440952306014</v>
      </c>
      <c r="AQ26" s="69">
        <f t="shared" si="36"/>
        <v>1.1414074280861659</v>
      </c>
      <c r="AS26" t="str">
        <f t="shared" si="37"/>
        <v>62 Leisure, travel and related personal service occupations</v>
      </c>
      <c r="AT26" s="69">
        <v>1.0304903253247411</v>
      </c>
      <c r="AU26" s="69">
        <v>1.2415657630319434</v>
      </c>
      <c r="AV26" s="69">
        <v>1.1479699730558022</v>
      </c>
      <c r="AW26" s="69">
        <v>1.3973540812509522</v>
      </c>
      <c r="AX26" s="69">
        <v>1.9691125715357745</v>
      </c>
      <c r="AY26" s="69"/>
      <c r="AZ26" s="69">
        <f t="shared" si="38"/>
        <v>0.82114259847997229</v>
      </c>
      <c r="BA26" s="69">
        <f>'RD T1'!E170</f>
        <v>0.96858683360012054</v>
      </c>
      <c r="BB26" s="69">
        <f t="shared" si="39"/>
        <v>1.7897294320800929</v>
      </c>
      <c r="BD26" t="str">
        <f t="shared" si="40"/>
        <v>62 Leisure, travel and related personal service occupations</v>
      </c>
      <c r="BE26" s="69">
        <v>3.939211911899728</v>
      </c>
      <c r="BF26" s="69">
        <v>3.8784090262545825</v>
      </c>
      <c r="BG26" s="69">
        <v>3.5101036021029661</v>
      </c>
      <c r="BH26" s="69">
        <v>3.2206798251783364</v>
      </c>
      <c r="BI26" s="69">
        <v>2.8966971508639854</v>
      </c>
      <c r="BJ26" s="69"/>
      <c r="BK26" s="69">
        <f t="shared" si="41"/>
        <v>-0.61340645123898074</v>
      </c>
      <c r="BL26" s="69">
        <f>'RD T1'!E199</f>
        <v>1.4272301404438079</v>
      </c>
      <c r="BM26" s="69">
        <f t="shared" si="42"/>
        <v>0.81382368920482717</v>
      </c>
      <c r="BO26" t="str">
        <f t="shared" si="43"/>
        <v>62 Leisure, travel and related personal service occupations</v>
      </c>
      <c r="BP26" s="69">
        <v>4.1744034084732169</v>
      </c>
      <c r="BQ26" s="69">
        <v>4.1112039791248076</v>
      </c>
      <c r="BR26" s="69">
        <v>3.241377297772928</v>
      </c>
      <c r="BS26" s="69">
        <v>3.0764488738600435</v>
      </c>
      <c r="BT26" s="69">
        <v>2.5132445917837298</v>
      </c>
      <c r="BU26" s="69"/>
      <c r="BV26" s="69">
        <f t="shared" si="44"/>
        <v>-0.72813270598919821</v>
      </c>
      <c r="BW26" s="69">
        <f>'RD T1'!E228</f>
        <v>1.3196345927181996</v>
      </c>
      <c r="BX26" s="69">
        <f t="shared" si="45"/>
        <v>0.59150188672900139</v>
      </c>
      <c r="BZ26" t="str">
        <f t="shared" si="46"/>
        <v>62 Leisure, travel and related personal service occupations</v>
      </c>
      <c r="CA26" s="69">
        <v>2.583055964136256</v>
      </c>
      <c r="CB26" s="69">
        <v>2.6012338164597497</v>
      </c>
      <c r="CC26" s="69">
        <v>2.2373003626062191</v>
      </c>
      <c r="CD26" s="69">
        <v>2.0442057508453706</v>
      </c>
      <c r="CE26" s="69">
        <v>1.5446557134142218</v>
      </c>
      <c r="CF26" s="69"/>
      <c r="CG26" s="69">
        <f t="shared" si="47"/>
        <v>-0.69264464919199731</v>
      </c>
      <c r="CH26" s="69">
        <f>'RD T1'!E257</f>
        <v>0.83160628509297596</v>
      </c>
      <c r="CI26" s="69">
        <f t="shared" si="48"/>
        <v>0.13896163590097865</v>
      </c>
      <c r="CK26" t="str">
        <f t="shared" si="49"/>
        <v>62 Leisure, travel and related personal service occupations</v>
      </c>
      <c r="CL26" s="69">
        <v>1.216120726573136</v>
      </c>
      <c r="CM26" s="69">
        <v>0.88289017454612173</v>
      </c>
      <c r="CN26" s="69">
        <v>0.91821120338058659</v>
      </c>
      <c r="CO26" s="69">
        <v>0.77891343973001181</v>
      </c>
      <c r="CP26" s="69">
        <v>0.59166682340004029</v>
      </c>
      <c r="CQ26" s="69"/>
      <c r="CR26" s="69">
        <f t="shared" si="50"/>
        <v>-0.32654437998054631</v>
      </c>
      <c r="CS26" s="69">
        <f>'RD T1'!E286</f>
        <v>0.23101231828068794</v>
      </c>
      <c r="CT26" s="69">
        <f t="shared" si="51"/>
        <v>-9.5532061699858367E-2</v>
      </c>
    </row>
    <row r="27" spans="1:98" x14ac:dyDescent="0.2">
      <c r="A27" s="10" t="str">
        <f>name!D23</f>
        <v>63 Community and civil enforcement occupations</v>
      </c>
      <c r="B27" s="69">
        <v>1.0798259855504166E-3</v>
      </c>
      <c r="C27" s="69">
        <v>1.2649200000332331E-3</v>
      </c>
      <c r="D27" s="69">
        <v>1.3979951176874526E-3</v>
      </c>
      <c r="E27" s="69">
        <v>1.7379949849156307E-3</v>
      </c>
      <c r="F27" s="69">
        <v>2.3491989976601978E-3</v>
      </c>
      <c r="G27" s="11"/>
      <c r="H27" s="69">
        <f t="shared" si="26"/>
        <v>9.5120387997274514E-4</v>
      </c>
      <c r="I27" s="69">
        <f>'RD T1'!E55</f>
        <v>1.0446785140660697E-3</v>
      </c>
      <c r="J27" s="69">
        <f t="shared" si="27"/>
        <v>1.9958823940388146E-3</v>
      </c>
      <c r="L27" t="str">
        <f t="shared" si="28"/>
        <v>63 Community and civil enforcement occupations</v>
      </c>
      <c r="M27" s="69">
        <v>1.9033095149625159E-2</v>
      </c>
      <c r="N27" s="69">
        <v>1.8074360337416794E-2</v>
      </c>
      <c r="O27" s="69">
        <v>2.5218033094201869E-2</v>
      </c>
      <c r="P27" s="69">
        <v>2.4613874095120416E-2</v>
      </c>
      <c r="Q27" s="69">
        <v>3.4546560803229175E-2</v>
      </c>
      <c r="R27" s="11"/>
      <c r="S27" s="69">
        <f t="shared" si="29"/>
        <v>9.3285277090273053E-3</v>
      </c>
      <c r="T27" s="69">
        <f>'RD T1'!E84</f>
        <v>1.5029791007419158E-2</v>
      </c>
      <c r="U27" s="69">
        <f t="shared" si="30"/>
        <v>2.4358318716446462E-2</v>
      </c>
      <c r="W27" t="str">
        <f t="shared" si="31"/>
        <v>63 Community and civil enforcement occupations</v>
      </c>
      <c r="X27" s="69">
        <v>9.707655191426881E-2</v>
      </c>
      <c r="Y27" s="69">
        <v>0.10578998293426961</v>
      </c>
      <c r="Z27" s="69">
        <v>0.1176405991081864</v>
      </c>
      <c r="AA27" s="69">
        <v>0.12679344412501595</v>
      </c>
      <c r="AB27" s="69">
        <v>0.1731321845770851</v>
      </c>
      <c r="AC27" s="69"/>
      <c r="AD27" s="69">
        <f t="shared" si="32"/>
        <v>5.5491585468898694E-2</v>
      </c>
      <c r="AE27" s="69">
        <f>'RD T1'!E113</f>
        <v>8.6803392151260261E-2</v>
      </c>
      <c r="AF27" s="69">
        <f t="shared" si="33"/>
        <v>0.14229497762015897</v>
      </c>
      <c r="AH27" t="str">
        <f t="shared" si="34"/>
        <v>63 Community and civil enforcement occupations</v>
      </c>
      <c r="AI27" s="69">
        <v>2.8601946660386502E-2</v>
      </c>
      <c r="AJ27" s="69">
        <v>3.0227122495325626E-2</v>
      </c>
      <c r="AK27" s="69">
        <v>3.7359341786344639E-2</v>
      </c>
      <c r="AL27" s="69">
        <v>3.4387148490282661E-2</v>
      </c>
      <c r="AM27" s="69">
        <v>4.6343448180925201E-2</v>
      </c>
      <c r="AN27" s="69"/>
      <c r="AO27" s="69">
        <f t="shared" si="35"/>
        <v>8.9841063945805613E-3</v>
      </c>
      <c r="AP27" s="69">
        <f>'RD T1'!E142</f>
        <v>2.1805268853947901E-2</v>
      </c>
      <c r="AQ27" s="69">
        <f t="shared" si="36"/>
        <v>3.0789375248528462E-2</v>
      </c>
      <c r="AS27" t="str">
        <f t="shared" si="37"/>
        <v>63 Community and civil enforcement occupations</v>
      </c>
      <c r="AT27" s="69">
        <v>2.9507776882839627E-2</v>
      </c>
      <c r="AU27" s="69">
        <v>2.797133011174455E-2</v>
      </c>
      <c r="AV27" s="69">
        <v>3.3926261132833202E-2</v>
      </c>
      <c r="AW27" s="69">
        <v>2.7807983799366661E-2</v>
      </c>
      <c r="AX27" s="69">
        <v>3.2540803922110284E-2</v>
      </c>
      <c r="AY27" s="69"/>
      <c r="AZ27" s="69">
        <f t="shared" si="38"/>
        <v>-1.3854572107229179E-3</v>
      </c>
      <c r="BA27" s="69">
        <f>'RD T1'!E171</f>
        <v>1.7361512657107746E-2</v>
      </c>
      <c r="BB27" s="69">
        <f t="shared" si="39"/>
        <v>1.5976055446384828E-2</v>
      </c>
      <c r="BD27" t="str">
        <f t="shared" si="40"/>
        <v>63 Community and civil enforcement occupations</v>
      </c>
      <c r="BE27" s="69">
        <v>0.13087454881935745</v>
      </c>
      <c r="BF27" s="69">
        <v>9.1415624115470037E-2</v>
      </c>
      <c r="BG27" s="69">
        <v>0.12388765413808454</v>
      </c>
      <c r="BH27" s="69">
        <v>7.9749081092694962E-2</v>
      </c>
      <c r="BI27" s="69">
        <v>8.0216150553927501E-2</v>
      </c>
      <c r="BJ27" s="69"/>
      <c r="BK27" s="69">
        <f t="shared" si="41"/>
        <v>-4.3671503584157043E-2</v>
      </c>
      <c r="BL27" s="69">
        <f>'RD T1'!E200</f>
        <v>3.0216283843052444E-2</v>
      </c>
      <c r="BM27" s="69">
        <f t="shared" si="42"/>
        <v>-1.3455219741104599E-2</v>
      </c>
      <c r="BO27" t="str">
        <f t="shared" si="43"/>
        <v>63 Community and civil enforcement occupations</v>
      </c>
      <c r="BP27" s="69">
        <v>0.19464274308560897</v>
      </c>
      <c r="BQ27" s="69">
        <v>0.15468789569840663</v>
      </c>
      <c r="BR27" s="69">
        <v>0.18658402155940199</v>
      </c>
      <c r="BS27" s="69">
        <v>0.13931272867583894</v>
      </c>
      <c r="BT27" s="69">
        <v>0.13382699746492308</v>
      </c>
      <c r="BU27" s="69"/>
      <c r="BV27" s="69">
        <f t="shared" si="44"/>
        <v>-5.275702409447891E-2</v>
      </c>
      <c r="BW27" s="69">
        <f>'RD T1'!E229</f>
        <v>5.9154637398244572E-2</v>
      </c>
      <c r="BX27" s="69">
        <f t="shared" si="45"/>
        <v>6.3976133037656618E-3</v>
      </c>
      <c r="BZ27" t="str">
        <f t="shared" si="46"/>
        <v>63 Community and civil enforcement occupations</v>
      </c>
      <c r="CA27" s="69">
        <v>0.13353455080395041</v>
      </c>
      <c r="CB27" s="69">
        <v>0.1221940630474546</v>
      </c>
      <c r="CC27" s="69">
        <v>0.15046746457482668</v>
      </c>
      <c r="CD27" s="69">
        <v>0.11302645344572856</v>
      </c>
      <c r="CE27" s="69">
        <v>9.5669711342682387E-2</v>
      </c>
      <c r="CF27" s="69"/>
      <c r="CG27" s="69">
        <f t="shared" si="47"/>
        <v>-5.4797753232144294E-2</v>
      </c>
      <c r="CH27" s="69">
        <f>'RD T1'!E258</f>
        <v>4.5829734323565345E-2</v>
      </c>
      <c r="CI27" s="69">
        <f t="shared" si="48"/>
        <v>-8.9680189085789494E-3</v>
      </c>
      <c r="CK27" t="str">
        <f t="shared" si="49"/>
        <v>63 Community and civil enforcement occupations</v>
      </c>
      <c r="CL27" s="69">
        <v>5.8441396594841641E-2</v>
      </c>
      <c r="CM27" s="69">
        <v>3.4810643868088013E-2</v>
      </c>
      <c r="CN27" s="69">
        <v>4.9214219640781931E-2</v>
      </c>
      <c r="CO27" s="69">
        <v>3.1052664459505223E-2</v>
      </c>
      <c r="CP27" s="69">
        <v>2.8588819226057712E-2</v>
      </c>
      <c r="CQ27" s="69"/>
      <c r="CR27" s="69">
        <f t="shared" si="50"/>
        <v>-2.0625400414724219E-2</v>
      </c>
      <c r="CS27" s="69">
        <f>'RD T1'!E287</f>
        <v>8.0532430217373704E-3</v>
      </c>
      <c r="CT27" s="69">
        <f t="shared" si="51"/>
        <v>-1.2572157392986848E-2</v>
      </c>
    </row>
    <row r="28" spans="1:98" x14ac:dyDescent="0.2">
      <c r="A28" s="10" t="str">
        <f>name!D24</f>
        <v>71 Sales occupations</v>
      </c>
      <c r="B28" s="69">
        <v>0.11350212693832244</v>
      </c>
      <c r="C28" s="69">
        <v>0.11838529126269789</v>
      </c>
      <c r="D28" s="69">
        <v>0.11417988426924178</v>
      </c>
      <c r="E28" s="69">
        <v>0.12991717033650774</v>
      </c>
      <c r="F28" s="69">
        <v>0.15921504601652989</v>
      </c>
      <c r="G28" s="11"/>
      <c r="H28" s="69">
        <f t="shared" si="26"/>
        <v>4.5035161747288111E-2</v>
      </c>
      <c r="I28" s="69">
        <f>'RD T1'!E56</f>
        <v>6.8497672234376875E-2</v>
      </c>
      <c r="J28" s="69">
        <f t="shared" si="27"/>
        <v>0.11353283398166499</v>
      </c>
      <c r="L28" t="str">
        <f t="shared" si="28"/>
        <v>71 Sales occupations</v>
      </c>
      <c r="M28" s="69">
        <v>1.3573557738540112</v>
      </c>
      <c r="N28" s="69">
        <v>1.5285516618843733</v>
      </c>
      <c r="O28" s="69">
        <v>1.6193437026756241</v>
      </c>
      <c r="P28" s="69">
        <v>1.9229915512376377</v>
      </c>
      <c r="Q28" s="69">
        <v>2.6909225180258844</v>
      </c>
      <c r="R28" s="11"/>
      <c r="S28" s="69">
        <f t="shared" si="29"/>
        <v>1.0715788153502603</v>
      </c>
      <c r="T28" s="69">
        <f>'RD T1'!E85</f>
        <v>1.0820479454501033</v>
      </c>
      <c r="U28" s="69">
        <f t="shared" si="30"/>
        <v>2.1536267608003636</v>
      </c>
      <c r="W28" t="str">
        <f t="shared" si="31"/>
        <v>71 Sales occupations</v>
      </c>
      <c r="X28" s="69">
        <v>5.8795415288437711</v>
      </c>
      <c r="Y28" s="69">
        <v>7.025391777764753</v>
      </c>
      <c r="Z28" s="69">
        <v>6.7646258552865897</v>
      </c>
      <c r="AA28" s="69">
        <v>7.6068888109960175</v>
      </c>
      <c r="AB28" s="69">
        <v>10.284366637878167</v>
      </c>
      <c r="AC28" s="69"/>
      <c r="AD28" s="69">
        <f t="shared" si="32"/>
        <v>3.519740782591577</v>
      </c>
      <c r="AE28" s="69">
        <f>'RD T1'!E114</f>
        <v>4.5580683585210311</v>
      </c>
      <c r="AF28" s="69">
        <f t="shared" si="33"/>
        <v>8.0778091411126081</v>
      </c>
      <c r="AH28" t="str">
        <f t="shared" si="34"/>
        <v>71 Sales occupations</v>
      </c>
      <c r="AI28" s="69">
        <v>2.1178658782756705</v>
      </c>
      <c r="AJ28" s="69">
        <v>2.371674581188667</v>
      </c>
      <c r="AK28" s="69">
        <v>2.3085829839631375</v>
      </c>
      <c r="AL28" s="69">
        <v>2.4575058106288781</v>
      </c>
      <c r="AM28" s="69">
        <v>3.1590484980069977</v>
      </c>
      <c r="AN28" s="69"/>
      <c r="AO28" s="69">
        <f t="shared" si="35"/>
        <v>0.85046551404386017</v>
      </c>
      <c r="AP28" s="69">
        <f>'RD T1'!E143</f>
        <v>1.4987877916140409</v>
      </c>
      <c r="AQ28" s="69">
        <f t="shared" si="36"/>
        <v>2.3492533056579008</v>
      </c>
      <c r="AS28" t="str">
        <f t="shared" si="37"/>
        <v>71 Sales occupations</v>
      </c>
      <c r="AT28" s="69">
        <v>1.7065550930799269</v>
      </c>
      <c r="AU28" s="69">
        <v>1.8751876155933227</v>
      </c>
      <c r="AV28" s="69">
        <v>1.7889785694017282</v>
      </c>
      <c r="AW28" s="69">
        <v>1.8402910037176023</v>
      </c>
      <c r="AX28" s="69">
        <v>2.2909438778490481</v>
      </c>
      <c r="AY28" s="69"/>
      <c r="AZ28" s="69">
        <f t="shared" si="38"/>
        <v>0.5019653084473199</v>
      </c>
      <c r="BA28" s="69">
        <f>'RD T1'!E172</f>
        <v>0.96326054276897966</v>
      </c>
      <c r="BB28" s="69">
        <f t="shared" si="39"/>
        <v>1.4652258512162994</v>
      </c>
      <c r="BD28" t="str">
        <f t="shared" si="40"/>
        <v>71 Sales occupations</v>
      </c>
      <c r="BE28" s="69">
        <v>14.089731390663356</v>
      </c>
      <c r="BF28" s="69">
        <v>15.001565964474946</v>
      </c>
      <c r="BG28" s="69">
        <v>15.039279563498203</v>
      </c>
      <c r="BH28" s="69">
        <v>14.181424537120666</v>
      </c>
      <c r="BI28" s="69">
        <v>14.503859347891593</v>
      </c>
      <c r="BJ28" s="69"/>
      <c r="BK28" s="69">
        <f t="shared" si="41"/>
        <v>-0.53542021560661013</v>
      </c>
      <c r="BL28" s="69">
        <f>'RD T1'!E201</f>
        <v>6.739141585552372</v>
      </c>
      <c r="BM28" s="69">
        <f t="shared" si="42"/>
        <v>6.2037213699457618</v>
      </c>
      <c r="BO28" t="str">
        <f t="shared" si="43"/>
        <v>71 Sales occupations</v>
      </c>
      <c r="BP28" s="69">
        <v>15.560780021721049</v>
      </c>
      <c r="BQ28" s="69">
        <v>15.336629504764897</v>
      </c>
      <c r="BR28" s="69">
        <v>13.689680343835224</v>
      </c>
      <c r="BS28" s="69">
        <v>12.894614668590513</v>
      </c>
      <c r="BT28" s="69">
        <v>10.714269863113538</v>
      </c>
      <c r="BU28" s="69"/>
      <c r="BV28" s="69">
        <f t="shared" si="44"/>
        <v>-2.9754104807216866</v>
      </c>
      <c r="BW28" s="69">
        <f>'RD T1'!E230</f>
        <v>5.6380918751895885</v>
      </c>
      <c r="BX28" s="69">
        <f t="shared" si="45"/>
        <v>2.662681394467902</v>
      </c>
      <c r="BZ28" t="str">
        <f t="shared" si="46"/>
        <v>71 Sales occupations</v>
      </c>
      <c r="CA28" s="69">
        <v>9.8375033599124801</v>
      </c>
      <c r="CB28" s="69">
        <v>10.205407715202467</v>
      </c>
      <c r="CC28" s="69">
        <v>9.2629053461144881</v>
      </c>
      <c r="CD28" s="69">
        <v>7.4325221404567516</v>
      </c>
      <c r="CE28" s="69">
        <v>3.0832164761615437</v>
      </c>
      <c r="CF28" s="69"/>
      <c r="CG28" s="69">
        <f t="shared" si="47"/>
        <v>-6.179688869952944</v>
      </c>
      <c r="CH28" s="69">
        <f>'RD T1'!E259</f>
        <v>2.5126199874574335</v>
      </c>
      <c r="CI28" s="69">
        <f t="shared" si="48"/>
        <v>-3.6670688824955104</v>
      </c>
      <c r="CK28" t="str">
        <f t="shared" si="49"/>
        <v>71 Sales occupations</v>
      </c>
      <c r="CL28" s="69">
        <v>5.489155643020375</v>
      </c>
      <c r="CM28" s="69">
        <v>4.095503583754514</v>
      </c>
      <c r="CN28" s="69">
        <v>4.2928913471271768</v>
      </c>
      <c r="CO28" s="69">
        <v>3.0632090307369069</v>
      </c>
      <c r="CP28" s="69">
        <v>2.1229054685660089</v>
      </c>
      <c r="CQ28" s="69"/>
      <c r="CR28" s="69">
        <f t="shared" si="50"/>
        <v>-2.1699858785611679</v>
      </c>
      <c r="CS28" s="69">
        <f>'RD T1'!E288</f>
        <v>0.7596191405988888</v>
      </c>
      <c r="CT28" s="69">
        <f t="shared" si="51"/>
        <v>-1.4103667379622791</v>
      </c>
    </row>
    <row r="29" spans="1:98" x14ac:dyDescent="0.2">
      <c r="A29" s="10" t="str">
        <f>name!D25</f>
        <v>72 Customer service occupations</v>
      </c>
      <c r="B29" s="69">
        <v>3.5670647931793822E-2</v>
      </c>
      <c r="C29" s="69">
        <v>3.938711720640297E-2</v>
      </c>
      <c r="D29" s="69">
        <v>4.6636910797157025E-2</v>
      </c>
      <c r="E29" s="69">
        <v>7.6795691044491826E-2</v>
      </c>
      <c r="F29" s="69">
        <v>0.1092177955398132</v>
      </c>
      <c r="G29" s="11"/>
      <c r="H29" s="69">
        <f>F29-D29</f>
        <v>6.2580884742656176E-2</v>
      </c>
      <c r="I29" s="69">
        <f>'RD T1'!E57</f>
        <v>3.8029265937248341E-2</v>
      </c>
      <c r="J29" s="69">
        <f t="shared" si="27"/>
        <v>0.10061015067990452</v>
      </c>
      <c r="L29" t="str">
        <f t="shared" si="28"/>
        <v>72 Customer service occupations</v>
      </c>
      <c r="M29" s="69">
        <v>0.38900013062365135</v>
      </c>
      <c r="N29" s="69">
        <v>0.45130970613753824</v>
      </c>
      <c r="O29" s="69">
        <v>0.48489908233375778</v>
      </c>
      <c r="P29" s="69">
        <v>0.76402564775668225</v>
      </c>
      <c r="Q29" s="69">
        <v>1.1049871982694959</v>
      </c>
      <c r="R29" s="11"/>
      <c r="S29" s="69">
        <f t="shared" si="29"/>
        <v>0.62008811593573809</v>
      </c>
      <c r="T29" s="69">
        <f>'RD T1'!E86</f>
        <v>0.4217857038596815</v>
      </c>
      <c r="U29" s="69">
        <f t="shared" si="30"/>
        <v>1.0418738197954196</v>
      </c>
      <c r="W29" t="str">
        <f t="shared" si="31"/>
        <v>72 Customer service occupations</v>
      </c>
      <c r="X29" s="69">
        <v>1.8461038312870042</v>
      </c>
      <c r="Y29" s="69">
        <v>2.1801260435908083</v>
      </c>
      <c r="Z29" s="69">
        <v>2.2106449125225667</v>
      </c>
      <c r="AA29" s="69">
        <v>3.2037888289876069</v>
      </c>
      <c r="AB29" s="69">
        <v>4.4225284299747454</v>
      </c>
      <c r="AC29" s="69"/>
      <c r="AD29" s="69">
        <f t="shared" si="32"/>
        <v>2.2118835174521787</v>
      </c>
      <c r="AE29" s="69">
        <f>'RD T1'!E115</f>
        <v>1.738905938228924</v>
      </c>
      <c r="AF29" s="69">
        <f t="shared" si="33"/>
        <v>3.950789455681103</v>
      </c>
      <c r="AH29" t="str">
        <f t="shared" si="34"/>
        <v>72 Customer service occupations</v>
      </c>
      <c r="AI29" s="69">
        <v>0.5411955252209727</v>
      </c>
      <c r="AJ29" s="69">
        <v>0.67718540572919772</v>
      </c>
      <c r="AK29" s="69">
        <v>0.69226776522485389</v>
      </c>
      <c r="AL29" s="69">
        <v>0.98426824723036299</v>
      </c>
      <c r="AM29" s="69">
        <v>1.3245730864896801</v>
      </c>
      <c r="AN29" s="69"/>
      <c r="AO29" s="69">
        <f t="shared" si="35"/>
        <v>0.63230532126482619</v>
      </c>
      <c r="AP29" s="69">
        <f>'RD T1'!E144</f>
        <v>0.56504811261106724</v>
      </c>
      <c r="AQ29" s="69">
        <f t="shared" si="36"/>
        <v>1.1973534338758935</v>
      </c>
      <c r="AS29" t="str">
        <f t="shared" si="37"/>
        <v>72 Customer service occupations</v>
      </c>
      <c r="AT29" s="69">
        <v>0.81977507680222372</v>
      </c>
      <c r="AU29" s="69">
        <v>0.99700565011196329</v>
      </c>
      <c r="AV29" s="69">
        <v>0.97784108881661413</v>
      </c>
      <c r="AW29" s="69">
        <v>1.3534677034242217</v>
      </c>
      <c r="AX29" s="69">
        <v>1.7276920158736269</v>
      </c>
      <c r="AY29" s="69"/>
      <c r="AZ29" s="69">
        <f t="shared" si="38"/>
        <v>0.74985092705701273</v>
      </c>
      <c r="BA29" s="69">
        <f>'RD T1'!E173</f>
        <v>0.66566617567451991</v>
      </c>
      <c r="BB29" s="69">
        <f t="shared" si="39"/>
        <v>1.4155171027315325</v>
      </c>
      <c r="BD29" t="str">
        <f t="shared" si="40"/>
        <v>72 Customer service occupations</v>
      </c>
      <c r="BE29" s="69">
        <v>3.1965758244972116</v>
      </c>
      <c r="BF29" s="69">
        <v>3.4360921237107722</v>
      </c>
      <c r="BG29" s="69">
        <v>3.5550513554571945</v>
      </c>
      <c r="BH29" s="69">
        <v>4.3433109828144447</v>
      </c>
      <c r="BI29" s="69">
        <v>4.861646911616031</v>
      </c>
      <c r="BJ29" s="69"/>
      <c r="BK29" s="69">
        <f t="shared" si="41"/>
        <v>1.3065955561588365</v>
      </c>
      <c r="BL29" s="69">
        <f>'RD T1'!E202</f>
        <v>1.8962655935580688</v>
      </c>
      <c r="BM29" s="69">
        <f t="shared" si="42"/>
        <v>3.2028611497169051</v>
      </c>
      <c r="BO29" t="str">
        <f t="shared" si="43"/>
        <v>72 Customer service occupations</v>
      </c>
      <c r="BP29" s="69">
        <v>3.342818770905172</v>
      </c>
      <c r="BQ29" s="69">
        <v>3.5699534218130915</v>
      </c>
      <c r="BR29" s="69">
        <v>3.2854599892009761</v>
      </c>
      <c r="BS29" s="69">
        <v>4.1559389966824769</v>
      </c>
      <c r="BT29" s="69">
        <v>4.0118993975219794</v>
      </c>
      <c r="BU29" s="69"/>
      <c r="BV29" s="69">
        <f t="shared" si="44"/>
        <v>0.72643940832100329</v>
      </c>
      <c r="BW29" s="69">
        <f>'RD T1'!E231</f>
        <v>1.8133903055556908</v>
      </c>
      <c r="BX29" s="69">
        <f t="shared" si="45"/>
        <v>2.5398297138766939</v>
      </c>
      <c r="BZ29" t="str">
        <f t="shared" si="46"/>
        <v>72 Customer service occupations</v>
      </c>
      <c r="CA29" s="69">
        <v>1.7423387545266023</v>
      </c>
      <c r="CB29" s="69">
        <v>1.7678165392848437</v>
      </c>
      <c r="CC29" s="69">
        <v>1.7481018923740161</v>
      </c>
      <c r="CD29" s="69">
        <v>1.8825019254523565</v>
      </c>
      <c r="CE29" s="69">
        <v>1.747352972292562</v>
      </c>
      <c r="CF29" s="69"/>
      <c r="CG29" s="69">
        <f t="shared" si="47"/>
        <v>-7.4892008145410749E-4</v>
      </c>
      <c r="CH29" s="69">
        <f>'RD T1'!E260</f>
        <v>0.64662752171249516</v>
      </c>
      <c r="CI29" s="69">
        <f t="shared" si="48"/>
        <v>0.64587860163104105</v>
      </c>
      <c r="CK29" t="str">
        <f t="shared" si="49"/>
        <v>72 Customer service occupations</v>
      </c>
      <c r="CL29" s="69">
        <v>0.6067244757085013</v>
      </c>
      <c r="CM29" s="69">
        <v>0.60148696404108148</v>
      </c>
      <c r="CN29" s="69">
        <v>0.7181776156384676</v>
      </c>
      <c r="CO29" s="69">
        <v>1.047201401183558</v>
      </c>
      <c r="CP29" s="69">
        <v>1.4599057439906933</v>
      </c>
      <c r="CQ29" s="69"/>
      <c r="CR29" s="69">
        <f t="shared" si="50"/>
        <v>0.74172812835222568</v>
      </c>
      <c r="CS29" s="69">
        <f>'RD T1'!E289</f>
        <v>0.37985311869039362</v>
      </c>
      <c r="CT29" s="69">
        <f t="shared" si="51"/>
        <v>1.1215812470426192</v>
      </c>
    </row>
    <row r="30" spans="1:98" x14ac:dyDescent="0.2">
      <c r="A30" s="10" t="str">
        <f>name!D26</f>
        <v>81 Process, plant and machine operatives</v>
      </c>
      <c r="B30" s="69">
        <v>3.0233784984088123E-2</v>
      </c>
      <c r="C30" s="69">
        <v>4.1066031700732225E-2</v>
      </c>
      <c r="D30" s="69">
        <v>3.5476946431947758E-2</v>
      </c>
      <c r="E30" s="69">
        <v>6.715716618832647E-2</v>
      </c>
      <c r="F30" s="69">
        <v>0.13280728836939593</v>
      </c>
      <c r="G30" s="11"/>
      <c r="H30" s="69">
        <f t="shared" si="26"/>
        <v>9.7330341937448162E-2</v>
      </c>
      <c r="I30" s="69">
        <f>'RD T1'!E58</f>
        <v>4.4100838472394502E-2</v>
      </c>
      <c r="J30" s="69">
        <f t="shared" si="27"/>
        <v>0.14143118040984265</v>
      </c>
      <c r="L30" t="str">
        <f t="shared" si="28"/>
        <v>81 Process, plant and machine operatives</v>
      </c>
      <c r="M30" s="69">
        <v>0.24957167733895791</v>
      </c>
      <c r="N30" s="69">
        <v>0.3161755129004038</v>
      </c>
      <c r="O30" s="69">
        <v>0.28684469333872514</v>
      </c>
      <c r="P30" s="69">
        <v>0.43743331936014812</v>
      </c>
      <c r="Q30" s="69">
        <v>0.78198079890266969</v>
      </c>
      <c r="R30" s="11"/>
      <c r="S30" s="69">
        <f t="shared" si="29"/>
        <v>0.49513610556394455</v>
      </c>
      <c r="T30" s="69">
        <f>'RD T1'!E87</f>
        <v>0.27723972917159168</v>
      </c>
      <c r="U30" s="69">
        <f t="shared" si="30"/>
        <v>0.77237583473553628</v>
      </c>
      <c r="W30" t="str">
        <f t="shared" si="31"/>
        <v>81 Process, plant and machine operatives</v>
      </c>
      <c r="X30" s="69">
        <v>0.6405178699632027</v>
      </c>
      <c r="Y30" s="69">
        <v>0.76523738457081036</v>
      </c>
      <c r="Z30" s="69">
        <v>0.65083576079007965</v>
      </c>
      <c r="AA30" s="69">
        <v>1.0561225413323245</v>
      </c>
      <c r="AB30" s="69">
        <v>1.8283961460736224</v>
      </c>
      <c r="AC30" s="69"/>
      <c r="AD30" s="69">
        <f t="shared" si="32"/>
        <v>1.1775603852835428</v>
      </c>
      <c r="AE30" s="69">
        <f>'RD T1'!E116</f>
        <v>0.6467563158773455</v>
      </c>
      <c r="AF30" s="69">
        <f t="shared" si="33"/>
        <v>1.8243167011608883</v>
      </c>
      <c r="AH30" t="str">
        <f t="shared" si="34"/>
        <v>81 Process, plant and machine operatives</v>
      </c>
      <c r="AI30" s="69">
        <v>0.3277972784153787</v>
      </c>
      <c r="AJ30" s="69">
        <v>0.3777347377456523</v>
      </c>
      <c r="AK30" s="69">
        <v>0.33715064526178123</v>
      </c>
      <c r="AL30" s="69">
        <v>0.52169979282411327</v>
      </c>
      <c r="AM30" s="69">
        <v>0.82900132189549181</v>
      </c>
      <c r="AN30" s="69"/>
      <c r="AO30" s="69">
        <f t="shared" si="35"/>
        <v>0.49185067663371057</v>
      </c>
      <c r="AP30" s="69">
        <f>'RD T1'!E145</f>
        <v>0.28027567992324381</v>
      </c>
      <c r="AQ30" s="69">
        <f t="shared" si="36"/>
        <v>0.77212635655695439</v>
      </c>
      <c r="AS30" t="str">
        <f t="shared" si="37"/>
        <v>81 Process, plant and machine operatives</v>
      </c>
      <c r="AT30" s="69">
        <v>0.64076496975693342</v>
      </c>
      <c r="AU30" s="69">
        <v>0.7889604126534242</v>
      </c>
      <c r="AV30" s="69">
        <v>0.69137701552328656</v>
      </c>
      <c r="AW30" s="69">
        <v>0.99045691662701041</v>
      </c>
      <c r="AX30" s="69">
        <v>1.4261568473396082</v>
      </c>
      <c r="AY30" s="69"/>
      <c r="AZ30" s="69">
        <f t="shared" si="38"/>
        <v>0.73477983181632167</v>
      </c>
      <c r="BA30" s="69">
        <f>'RD T1'!E174</f>
        <v>0.49618630247669954</v>
      </c>
      <c r="BB30" s="69">
        <f t="shared" si="39"/>
        <v>1.2309661342930212</v>
      </c>
      <c r="BD30" t="str">
        <f t="shared" si="40"/>
        <v>81 Process, plant and machine operatives</v>
      </c>
      <c r="BE30" s="69">
        <v>5.0260745397813373</v>
      </c>
      <c r="BF30" s="69">
        <v>5.2674508179295962</v>
      </c>
      <c r="BG30" s="69">
        <v>4.5589952647286553</v>
      </c>
      <c r="BH30" s="69">
        <v>5.7167487848873471</v>
      </c>
      <c r="BI30" s="69">
        <v>5.9494538625570668</v>
      </c>
      <c r="BJ30" s="69"/>
      <c r="BK30" s="69">
        <f t="shared" si="41"/>
        <v>1.3904585978284114</v>
      </c>
      <c r="BL30" s="69">
        <f>'RD T1'!E203</f>
        <v>2.0570669601961167</v>
      </c>
      <c r="BM30" s="69">
        <f t="shared" si="42"/>
        <v>3.4475255580245281</v>
      </c>
      <c r="BO30" t="str">
        <f t="shared" si="43"/>
        <v>81 Process, plant and machine operatives</v>
      </c>
      <c r="BP30" s="69">
        <v>6.9438570539965294</v>
      </c>
      <c r="BQ30" s="69">
        <v>6.7564658736149283</v>
      </c>
      <c r="BR30" s="69">
        <v>5.6309380235578441</v>
      </c>
      <c r="BS30" s="69">
        <v>6.9890297681921076</v>
      </c>
      <c r="BT30" s="69">
        <v>6.6324676259805244</v>
      </c>
      <c r="BU30" s="69"/>
      <c r="BV30" s="69">
        <f t="shared" si="44"/>
        <v>1.0015296024226803</v>
      </c>
      <c r="BW30" s="69">
        <f>'RD T1'!E232</f>
        <v>2.6200051036968026</v>
      </c>
      <c r="BX30" s="69">
        <f t="shared" si="45"/>
        <v>3.6215347061194829</v>
      </c>
      <c r="BZ30" t="str">
        <f t="shared" si="46"/>
        <v>81 Process, plant and machine operatives</v>
      </c>
      <c r="CA30" s="69">
        <v>5.1793697964151795</v>
      </c>
      <c r="CB30" s="69">
        <v>5.1310484453433629</v>
      </c>
      <c r="CC30" s="69">
        <v>4.3552174991861063</v>
      </c>
      <c r="CD30" s="69">
        <v>4.3392344539899019</v>
      </c>
      <c r="CE30" s="69">
        <v>1.5080138678840467</v>
      </c>
      <c r="CF30" s="69"/>
      <c r="CG30" s="69">
        <f t="shared" si="47"/>
        <v>-2.8472036313020599</v>
      </c>
      <c r="CH30" s="69">
        <f>'RD T1'!E261</f>
        <v>1.2531115848011942</v>
      </c>
      <c r="CI30" s="69">
        <f t="shared" si="48"/>
        <v>-1.5940920465008657</v>
      </c>
      <c r="CK30" t="str">
        <f t="shared" si="49"/>
        <v>81 Process, plant and machine operatives</v>
      </c>
      <c r="CL30" s="69">
        <v>3.3307482786473135</v>
      </c>
      <c r="CM30" s="69">
        <v>2.2812985384928095</v>
      </c>
      <c r="CN30" s="69">
        <v>2.1145965510924993</v>
      </c>
      <c r="CO30" s="69">
        <v>1.1688040964413846</v>
      </c>
      <c r="CP30" s="69">
        <v>0.49629426039942692</v>
      </c>
      <c r="CQ30" s="69"/>
      <c r="CR30" s="69">
        <f t="shared" si="50"/>
        <v>-1.6183022906930724</v>
      </c>
      <c r="CS30" s="69">
        <f>'RD T1'!E290</f>
        <v>0.25668051393625801</v>
      </c>
      <c r="CT30" s="69">
        <f t="shared" si="51"/>
        <v>-1.3616217767568144</v>
      </c>
    </row>
    <row r="31" spans="1:98" x14ac:dyDescent="0.2">
      <c r="A31" s="10" t="str">
        <f>name!D27</f>
        <v>82 Transport and mobile machine drivers and operatives</v>
      </c>
      <c r="B31" s="69">
        <v>3.6571438620797578E-2</v>
      </c>
      <c r="C31" s="69">
        <v>5.4739540824082666E-2</v>
      </c>
      <c r="D31" s="69">
        <v>5.7481606259499218E-2</v>
      </c>
      <c r="E31" s="69">
        <v>8.7002005469814334E-2</v>
      </c>
      <c r="F31" s="69">
        <v>0.12789749861821106</v>
      </c>
      <c r="G31" s="11"/>
      <c r="H31" s="69">
        <f t="shared" si="26"/>
        <v>7.0415892358711846E-2</v>
      </c>
      <c r="I31" s="69">
        <f>'RD T1'!E59</f>
        <v>6.5263687017758046E-2</v>
      </c>
      <c r="J31" s="69">
        <f t="shared" si="27"/>
        <v>0.13567957937646991</v>
      </c>
      <c r="L31" t="str">
        <f t="shared" si="28"/>
        <v>82 Transport and mobile machine drivers and operatives</v>
      </c>
      <c r="M31" s="69">
        <v>0.23651329557383236</v>
      </c>
      <c r="N31" s="69">
        <v>0.34414518013162176</v>
      </c>
      <c r="O31" s="69">
        <v>0.35355342844388865</v>
      </c>
      <c r="P31" s="69">
        <v>0.47602932588443281</v>
      </c>
      <c r="Q31" s="69">
        <v>0.6676907398487204</v>
      </c>
      <c r="R31" s="11"/>
      <c r="S31" s="69">
        <f t="shared" si="29"/>
        <v>0.31413731140483175</v>
      </c>
      <c r="T31" s="69">
        <f>'RD T1'!E88</f>
        <v>0.33450138014163</v>
      </c>
      <c r="U31" s="69">
        <f t="shared" si="30"/>
        <v>0.6486386915464617</v>
      </c>
      <c r="W31" t="str">
        <f t="shared" si="31"/>
        <v>82 Transport and mobile machine drivers and operatives</v>
      </c>
      <c r="X31" s="69">
        <v>0.90083064698863202</v>
      </c>
      <c r="Y31" s="69">
        <v>1.4184110846140427</v>
      </c>
      <c r="Z31" s="69">
        <v>1.3815698176669446</v>
      </c>
      <c r="AA31" s="69">
        <v>1.7718705993395727</v>
      </c>
      <c r="AB31" s="69">
        <v>2.6686703068338975</v>
      </c>
      <c r="AC31" s="69"/>
      <c r="AD31" s="69">
        <f t="shared" si="32"/>
        <v>1.2871004891669529</v>
      </c>
      <c r="AE31" s="69">
        <f>'RD T1'!E117</f>
        <v>1.3128214513055201</v>
      </c>
      <c r="AF31" s="69">
        <f t="shared" si="33"/>
        <v>2.5999219404724729</v>
      </c>
      <c r="AH31" t="str">
        <f t="shared" si="34"/>
        <v>82 Transport and mobile machine drivers and operatives</v>
      </c>
      <c r="AI31" s="69">
        <v>0.45710291708025497</v>
      </c>
      <c r="AJ31" s="69">
        <v>0.73723325332385825</v>
      </c>
      <c r="AK31" s="69">
        <v>0.69441263956388588</v>
      </c>
      <c r="AL31" s="69">
        <v>0.89521150302956021</v>
      </c>
      <c r="AM31" s="69">
        <v>1.2845960378727399</v>
      </c>
      <c r="AN31" s="69"/>
      <c r="AO31" s="69">
        <f t="shared" si="35"/>
        <v>0.59018339830885402</v>
      </c>
      <c r="AP31" s="69">
        <f>'RD T1'!E146</f>
        <v>0.62575750365090754</v>
      </c>
      <c r="AQ31" s="69">
        <f t="shared" si="36"/>
        <v>1.2159409019597616</v>
      </c>
      <c r="AS31" t="str">
        <f t="shared" si="37"/>
        <v>82 Transport and mobile machine drivers and operatives</v>
      </c>
      <c r="AT31" s="69">
        <v>0.75840623922127925</v>
      </c>
      <c r="AU31" s="69">
        <v>1.1592230592094404</v>
      </c>
      <c r="AV31" s="69">
        <v>1.1468353968107856</v>
      </c>
      <c r="AW31" s="69">
        <v>1.4670718545292036</v>
      </c>
      <c r="AX31" s="69">
        <v>2.0756609757950799</v>
      </c>
      <c r="AY31" s="69"/>
      <c r="AZ31" s="69">
        <f t="shared" si="38"/>
        <v>0.9288255789842943</v>
      </c>
      <c r="BA31" s="69">
        <f>'RD T1'!E175</f>
        <v>1.0373888442722998</v>
      </c>
      <c r="BB31" s="69">
        <f t="shared" si="39"/>
        <v>1.9662144232565941</v>
      </c>
      <c r="BD31" t="str">
        <f t="shared" si="40"/>
        <v>82 Transport and mobile machine drivers and operatives</v>
      </c>
      <c r="BE31" s="69">
        <v>5.2620962624581971</v>
      </c>
      <c r="BF31" s="69">
        <v>6.4080953096220226</v>
      </c>
      <c r="BG31" s="69">
        <v>5.638763085896227</v>
      </c>
      <c r="BH31" s="69">
        <v>6.2732211644953679</v>
      </c>
      <c r="BI31" s="69">
        <v>6.6859729796820977</v>
      </c>
      <c r="BJ31" s="69"/>
      <c r="BK31" s="69">
        <f t="shared" si="41"/>
        <v>1.0472098937858707</v>
      </c>
      <c r="BL31" s="69">
        <f>'RD T1'!E204</f>
        <v>3.1597370256509691</v>
      </c>
      <c r="BM31" s="69">
        <f t="shared" si="42"/>
        <v>4.2069469194368398</v>
      </c>
      <c r="BO31" t="str">
        <f t="shared" si="43"/>
        <v>82 Transport and mobile machine drivers and operatives</v>
      </c>
      <c r="BP31" s="69">
        <v>9.1346196745128143</v>
      </c>
      <c r="BQ31" s="69">
        <v>10.625093071701725</v>
      </c>
      <c r="BR31" s="69">
        <v>9.1679116685319837</v>
      </c>
      <c r="BS31" s="69">
        <v>10.002544279153508</v>
      </c>
      <c r="BT31" s="69">
        <v>10.274536896530158</v>
      </c>
      <c r="BU31" s="69"/>
      <c r="BV31" s="69">
        <f t="shared" si="44"/>
        <v>1.1066252279981743</v>
      </c>
      <c r="BW31" s="69">
        <f>'RD T1'!E233</f>
        <v>5.3631001230672366</v>
      </c>
      <c r="BX31" s="69">
        <f t="shared" si="45"/>
        <v>6.4697253510654109</v>
      </c>
      <c r="BZ31" t="str">
        <f t="shared" si="46"/>
        <v>82 Transport and mobile machine drivers and operatives</v>
      </c>
      <c r="CA31" s="69">
        <v>7.0132436854045794</v>
      </c>
      <c r="CB31" s="69">
        <v>7.9625671750394051</v>
      </c>
      <c r="CC31" s="69">
        <v>7.1341660764022663</v>
      </c>
      <c r="CD31" s="69">
        <v>6.4740381677246051</v>
      </c>
      <c r="CE31" s="69">
        <v>5.1578024799719717</v>
      </c>
      <c r="CF31" s="69"/>
      <c r="CG31" s="69">
        <f t="shared" si="47"/>
        <v>-1.9763635964302946</v>
      </c>
      <c r="CH31" s="69">
        <f>'RD T1'!E262</f>
        <v>2.9297619893022238</v>
      </c>
      <c r="CI31" s="69">
        <f t="shared" si="48"/>
        <v>0.95339839287192918</v>
      </c>
      <c r="CK31" t="str">
        <f t="shared" si="49"/>
        <v>82 Transport and mobile machine drivers and operatives</v>
      </c>
      <c r="CL31" s="69">
        <v>3.8502955859946351</v>
      </c>
      <c r="CM31" s="69">
        <v>3.9928021983781026</v>
      </c>
      <c r="CN31" s="69">
        <v>3.6978444413662488</v>
      </c>
      <c r="CO31" s="69">
        <v>3.4254346661776229</v>
      </c>
      <c r="CP31" s="69">
        <v>2.0827877715099405</v>
      </c>
      <c r="CQ31" s="69"/>
      <c r="CR31" s="69">
        <f t="shared" si="50"/>
        <v>-1.6150566698563082</v>
      </c>
      <c r="CS31" s="69">
        <f>'RD T1'!E291</f>
        <v>1.1081792760527178</v>
      </c>
      <c r="CT31" s="69">
        <f t="shared" si="51"/>
        <v>-0.50687739380359043</v>
      </c>
    </row>
    <row r="32" spans="1:98" x14ac:dyDescent="0.2">
      <c r="A32" s="10" t="str">
        <f>name!D28</f>
        <v>91 Elementary trades and related occupations</v>
      </c>
      <c r="B32" s="69">
        <v>5.722657104512128E-4</v>
      </c>
      <c r="C32" s="69">
        <v>5.2655022339257026E-4</v>
      </c>
      <c r="D32" s="69">
        <v>4.4181972636023615E-4</v>
      </c>
      <c r="E32" s="69">
        <v>4.6079415722438807E-4</v>
      </c>
      <c r="F32" s="69">
        <v>5.511225354912539E-4</v>
      </c>
      <c r="G32" s="11"/>
      <c r="H32" s="69">
        <f t="shared" si="26"/>
        <v>1.0930280913101775E-4</v>
      </c>
      <c r="I32" s="69">
        <f>'RD T1'!E60</f>
        <v>2.929508391259663E-4</v>
      </c>
      <c r="J32" s="69">
        <f t="shared" si="27"/>
        <v>4.0225364825698405E-4</v>
      </c>
      <c r="L32" t="str">
        <f t="shared" si="28"/>
        <v>91 Elementary trades and related occupations</v>
      </c>
      <c r="M32" s="69">
        <v>0.12758999876124172</v>
      </c>
      <c r="N32" s="69">
        <v>0.17396410386946567</v>
      </c>
      <c r="O32" s="69">
        <v>0.14439719448956065</v>
      </c>
      <c r="P32" s="69">
        <v>0.17335466828197019</v>
      </c>
      <c r="Q32" s="69">
        <v>0.24427582363812766</v>
      </c>
      <c r="R32" s="11"/>
      <c r="S32" s="69">
        <f t="shared" si="29"/>
        <v>9.9878629148567016E-2</v>
      </c>
      <c r="T32" s="69">
        <f>'RD T1'!E89</f>
        <v>9.5029008494080261E-2</v>
      </c>
      <c r="U32" s="69">
        <f t="shared" si="30"/>
        <v>0.19490763764264729</v>
      </c>
      <c r="W32" t="str">
        <f t="shared" si="31"/>
        <v>91 Elementary trades and related occupations</v>
      </c>
      <c r="X32" s="69">
        <v>0.48907319860847059</v>
      </c>
      <c r="Y32" s="69">
        <v>0.6447403191581873</v>
      </c>
      <c r="Z32" s="69">
        <v>0.49946071957801458</v>
      </c>
      <c r="AA32" s="69">
        <v>0.50684786922582314</v>
      </c>
      <c r="AB32" s="69">
        <v>0.61550305251282267</v>
      </c>
      <c r="AC32" s="69"/>
      <c r="AD32" s="69">
        <f t="shared" si="32"/>
        <v>0.11604233293480809</v>
      </c>
      <c r="AE32" s="69">
        <f>'RD T1'!E118</f>
        <v>0.30172934977318489</v>
      </c>
      <c r="AF32" s="69">
        <f t="shared" si="33"/>
        <v>0.41777168270799298</v>
      </c>
      <c r="AH32" t="str">
        <f t="shared" si="34"/>
        <v>91 Elementary trades and related occupations</v>
      </c>
      <c r="AI32" s="69">
        <v>0.33008309476331416</v>
      </c>
      <c r="AJ32" s="69">
        <v>0.3924941952779229</v>
      </c>
      <c r="AK32" s="69">
        <v>0.31717344998746871</v>
      </c>
      <c r="AL32" s="69">
        <v>0.3300928939985418</v>
      </c>
      <c r="AM32" s="69">
        <v>0.44524762806781409</v>
      </c>
      <c r="AN32" s="69"/>
      <c r="AO32" s="69">
        <f t="shared" si="35"/>
        <v>0.12807417808034538</v>
      </c>
      <c r="AP32" s="69">
        <f>'RD T1'!E147</f>
        <v>0.2064440495107048</v>
      </c>
      <c r="AQ32" s="69">
        <f t="shared" si="36"/>
        <v>0.33451822759105021</v>
      </c>
      <c r="AS32" t="str">
        <f t="shared" si="37"/>
        <v>91 Elementary trades and related occupations</v>
      </c>
      <c r="AT32" s="69">
        <v>0.32717659372756686</v>
      </c>
      <c r="AU32" s="69">
        <v>0.424665925435943</v>
      </c>
      <c r="AV32" s="69">
        <v>0.35557674102600884</v>
      </c>
      <c r="AW32" s="69">
        <v>0.34822323211337369</v>
      </c>
      <c r="AX32" s="69">
        <v>0.41684406122184969</v>
      </c>
      <c r="AY32" s="69"/>
      <c r="AZ32" s="69">
        <f t="shared" si="38"/>
        <v>6.1267320195840858E-2</v>
      </c>
      <c r="BA32" s="69">
        <f>'RD T1'!E176</f>
        <v>0.17810777397854935</v>
      </c>
      <c r="BB32" s="69">
        <f t="shared" si="39"/>
        <v>0.23937509417439021</v>
      </c>
      <c r="BD32" t="str">
        <f t="shared" si="40"/>
        <v>91 Elementary trades and related occupations</v>
      </c>
      <c r="BE32" s="69">
        <v>1.8647011108444684</v>
      </c>
      <c r="BF32" s="69">
        <v>1.7546239967833324</v>
      </c>
      <c r="BG32" s="69">
        <v>1.4709302054085838</v>
      </c>
      <c r="BH32" s="69">
        <v>1.274945519022765</v>
      </c>
      <c r="BI32" s="69">
        <v>1.326004948354258</v>
      </c>
      <c r="BJ32" s="69"/>
      <c r="BK32" s="69">
        <f t="shared" si="41"/>
        <v>-0.1449252570543258</v>
      </c>
      <c r="BL32" s="69">
        <f>'RD T1'!E205</f>
        <v>0.47502087945562815</v>
      </c>
      <c r="BM32" s="69">
        <f t="shared" si="42"/>
        <v>0.33009562240130236</v>
      </c>
      <c r="BO32" t="str">
        <f t="shared" si="43"/>
        <v>91 Elementary trades and related occupations</v>
      </c>
      <c r="BP32" s="69">
        <v>3.5969770121749045</v>
      </c>
      <c r="BQ32" s="69">
        <v>3.178750048514873</v>
      </c>
      <c r="BR32" s="69">
        <v>2.6435621907800568</v>
      </c>
      <c r="BS32" s="69">
        <v>2.2299935950451748</v>
      </c>
      <c r="BT32" s="69">
        <v>2.0939618694437208</v>
      </c>
      <c r="BU32" s="69"/>
      <c r="BV32" s="69">
        <f t="shared" si="44"/>
        <v>-0.54960032133633607</v>
      </c>
      <c r="BW32" s="69">
        <f>'RD T1'!E234</f>
        <v>0.82898422600344912</v>
      </c>
      <c r="BX32" s="69">
        <f t="shared" si="45"/>
        <v>0.27938390466711305</v>
      </c>
      <c r="BZ32" t="str">
        <f t="shared" si="46"/>
        <v>91 Elementary trades and related occupations</v>
      </c>
      <c r="CA32" s="69">
        <v>3.9674442420383795</v>
      </c>
      <c r="CB32" s="69">
        <v>3.8706869219542765</v>
      </c>
      <c r="CC32" s="69">
        <v>3.2491807696510921</v>
      </c>
      <c r="CD32" s="69">
        <v>2.4201811246967035</v>
      </c>
      <c r="CE32" s="69">
        <v>2.0138587715707783</v>
      </c>
      <c r="CF32" s="69"/>
      <c r="CG32" s="69">
        <f t="shared" si="47"/>
        <v>-1.2353219980803138</v>
      </c>
      <c r="CH32" s="69">
        <f>'RD T1'!E263</f>
        <v>0.95550604386945792</v>
      </c>
      <c r="CI32" s="69">
        <f t="shared" si="48"/>
        <v>-0.27981595421085592</v>
      </c>
      <c r="CK32" t="str">
        <f t="shared" si="49"/>
        <v>91 Elementary trades and related occupations</v>
      </c>
      <c r="CL32" s="69">
        <v>2.546831474420888</v>
      </c>
      <c r="CM32" s="69">
        <v>2.0775914076068398</v>
      </c>
      <c r="CN32" s="69">
        <v>1.8409379986779786</v>
      </c>
      <c r="CO32" s="69">
        <v>1.4538086944560551</v>
      </c>
      <c r="CP32" s="69">
        <v>1.0462215102793477</v>
      </c>
      <c r="CQ32" s="69"/>
      <c r="CR32" s="69">
        <f t="shared" si="50"/>
        <v>-0.79471648839863085</v>
      </c>
      <c r="CS32" s="69">
        <f>'RD T1'!E292</f>
        <v>0.39680200614874345</v>
      </c>
      <c r="CT32" s="69">
        <f t="shared" si="51"/>
        <v>-0.3979144822498874</v>
      </c>
    </row>
    <row r="33" spans="1:98" x14ac:dyDescent="0.2">
      <c r="A33" s="10" t="str">
        <f>name!D29</f>
        <v>92 Elementary administration and service occupations</v>
      </c>
      <c r="B33" s="69">
        <v>4.0605416578556937E-2</v>
      </c>
      <c r="C33" s="69">
        <v>4.8066699134325437E-2</v>
      </c>
      <c r="D33" s="69">
        <v>4.4054061360825354E-2</v>
      </c>
      <c r="E33" s="69">
        <v>6.0357980209196666E-2</v>
      </c>
      <c r="F33" s="69">
        <v>8.2192091581379995E-2</v>
      </c>
      <c r="G33" s="11"/>
      <c r="H33" s="69">
        <f t="shared" ref="H33" si="52">F33-D33</f>
        <v>3.813803022055464E-2</v>
      </c>
      <c r="I33" s="69">
        <f>'RD T1'!E61</f>
        <v>3.7251167752939594E-2</v>
      </c>
      <c r="J33" s="69">
        <f t="shared" ref="J33" si="53">SUM(H33:I33)</f>
        <v>7.5389197973494235E-2</v>
      </c>
      <c r="L33" t="str">
        <f t="shared" ref="L33" si="54">A33</f>
        <v>92 Elementary administration and service occupations</v>
      </c>
      <c r="M33" s="69">
        <v>0.99045573462985259</v>
      </c>
      <c r="N33" s="69">
        <v>1.2303314189462879</v>
      </c>
      <c r="O33" s="69">
        <v>1.2723258080144888</v>
      </c>
      <c r="P33" s="69">
        <v>1.7788716136907319</v>
      </c>
      <c r="Q33" s="69">
        <v>2.5712666003840932</v>
      </c>
      <c r="R33" s="11"/>
      <c r="S33" s="69">
        <f t="shared" ref="S33" si="55">Q33-O33</f>
        <v>1.2989407923696044</v>
      </c>
      <c r="T33" s="69">
        <f>'RD T1'!E90</f>
        <v>1.1574511960126772</v>
      </c>
      <c r="U33" s="69">
        <f t="shared" ref="U33" si="56">SUM(S33:T33)</f>
        <v>2.4563919883822818</v>
      </c>
      <c r="W33" t="str">
        <f t="shared" ref="W33" si="57">A33</f>
        <v>92 Elementary administration and service occupations</v>
      </c>
      <c r="X33" s="69">
        <v>4.0766526295845589</v>
      </c>
      <c r="Y33" s="69">
        <v>5.1306908014785284</v>
      </c>
      <c r="Z33" s="69">
        <v>4.8116118531034786</v>
      </c>
      <c r="AA33" s="69">
        <v>6.2064824142396358</v>
      </c>
      <c r="AB33" s="69">
        <v>8.4446214687280268</v>
      </c>
      <c r="AC33" s="69"/>
      <c r="AD33" s="69">
        <f t="shared" ref="AD33" si="58">AB33-Z33</f>
        <v>3.6330096156245482</v>
      </c>
      <c r="AE33" s="69">
        <f>'RD T1'!E119</f>
        <v>4.2079981254059717</v>
      </c>
      <c r="AF33" s="69">
        <f t="shared" ref="AF33" si="59">SUM(AD33:AE33)</f>
        <v>7.8410077410305199</v>
      </c>
      <c r="AH33" t="str">
        <f t="shared" ref="AH33" si="60">L33</f>
        <v>92 Elementary administration and service occupations</v>
      </c>
      <c r="AI33" s="69">
        <v>1.8704102809942895</v>
      </c>
      <c r="AJ33" s="69">
        <v>2.4367653526009252</v>
      </c>
      <c r="AK33" s="69">
        <v>2.2426648538809744</v>
      </c>
      <c r="AL33" s="69">
        <v>2.851729418080827</v>
      </c>
      <c r="AM33" s="69">
        <v>3.9605192715188346</v>
      </c>
      <c r="AN33" s="69"/>
      <c r="AO33" s="69">
        <f t="shared" ref="AO33" si="61">AM33-AK33</f>
        <v>1.7178544176378603</v>
      </c>
      <c r="AP33" s="69">
        <f>'RD T1'!E148</f>
        <v>1.872245189359445</v>
      </c>
      <c r="AQ33" s="69">
        <f t="shared" ref="AQ33" si="62">SUM(AO33:AP33)</f>
        <v>3.5900996069973052</v>
      </c>
      <c r="AS33" t="str">
        <f t="shared" ref="AS33" si="63">W33</f>
        <v>92 Elementary administration and service occupations</v>
      </c>
      <c r="AT33" s="69">
        <v>1.7925766588758945</v>
      </c>
      <c r="AU33" s="69">
        <v>2.1424874930242601</v>
      </c>
      <c r="AV33" s="69">
        <v>2.1047933495495914</v>
      </c>
      <c r="AW33" s="69">
        <v>2.5967841552619988</v>
      </c>
      <c r="AX33" s="69">
        <v>3.5063494192808347</v>
      </c>
      <c r="AY33" s="69"/>
      <c r="AZ33" s="69">
        <f t="shared" ref="AZ33" si="64">AX33-AV33</f>
        <v>1.4015560697312432</v>
      </c>
      <c r="BA33" s="69">
        <f>'RD T1'!E177</f>
        <v>1.6907658406716417</v>
      </c>
      <c r="BB33" s="69">
        <f t="shared" ref="BB33" si="65">SUM(AZ33:BA33)</f>
        <v>3.0923219104028847</v>
      </c>
      <c r="BD33" t="str">
        <f t="shared" ref="BD33" si="66">AH33</f>
        <v>92 Elementary administration and service occupations</v>
      </c>
      <c r="BE33" s="69">
        <v>12.318770929603245</v>
      </c>
      <c r="BF33" s="69">
        <v>12.048141624874482</v>
      </c>
      <c r="BG33" s="69">
        <v>11.291751812519395</v>
      </c>
      <c r="BH33" s="69">
        <v>11.16190228240022</v>
      </c>
      <c r="BI33" s="69">
        <v>11.158735010679814</v>
      </c>
      <c r="BJ33" s="69"/>
      <c r="BK33" s="69">
        <f t="shared" ref="BK33" si="67">BI33-BG33</f>
        <v>-0.13301680183958098</v>
      </c>
      <c r="BL33" s="69">
        <f>'RD T1'!E206</f>
        <v>5.4552610157542363</v>
      </c>
      <c r="BM33" s="69">
        <f t="shared" ref="BM33" si="68">SUM(BK33:BL33)</f>
        <v>5.3222442139146553</v>
      </c>
      <c r="BO33" t="str">
        <f t="shared" ref="BO33" si="69">AS33</f>
        <v>92 Elementary administration and service occupations</v>
      </c>
      <c r="BP33" s="69">
        <v>20.623257485302315</v>
      </c>
      <c r="BQ33" s="69">
        <v>21.090652521340122</v>
      </c>
      <c r="BR33" s="69">
        <v>17.664746635139846</v>
      </c>
      <c r="BS33" s="69">
        <v>19.132000180414252</v>
      </c>
      <c r="BT33" s="69">
        <v>17.296436484547765</v>
      </c>
      <c r="BU33" s="69"/>
      <c r="BV33" s="69">
        <f t="shared" ref="BV33" si="70">BT33-BR33</f>
        <v>-0.36831015059208028</v>
      </c>
      <c r="BW33" s="69">
        <f>'RD T1'!E235</f>
        <v>8.5956021408722254</v>
      </c>
      <c r="BX33" s="69">
        <f t="shared" ref="BX33" si="71">SUM(BV33:BW33)</f>
        <v>8.2272919902801451</v>
      </c>
      <c r="BZ33" t="str">
        <f t="shared" ref="BZ33" si="72">BD33</f>
        <v>92 Elementary administration and service occupations</v>
      </c>
      <c r="CA33" s="69">
        <v>16.303610733481747</v>
      </c>
      <c r="CB33" s="69">
        <v>17.1584783293487</v>
      </c>
      <c r="CC33" s="69">
        <v>14.823817643076248</v>
      </c>
      <c r="CD33" s="69">
        <v>13.810768180383596</v>
      </c>
      <c r="CE33" s="69">
        <v>9.2666691286897027</v>
      </c>
      <c r="CF33" s="69"/>
      <c r="CG33" s="69">
        <f t="shared" ref="CG33" si="73">CE33-CC33</f>
        <v>-5.5571485143865456</v>
      </c>
      <c r="CH33" s="69">
        <f>'RD T1'!E264</f>
        <v>5.2048498180622511</v>
      </c>
      <c r="CI33" s="69">
        <f t="shared" ref="CI33" si="74">SUM(CG33:CH33)</f>
        <v>-0.35229869632429445</v>
      </c>
      <c r="CK33" t="str">
        <f t="shared" ref="CK33" si="75">BO33</f>
        <v>92 Elementary administration and service occupations</v>
      </c>
      <c r="CL33" s="69">
        <v>9.91147633958394</v>
      </c>
      <c r="CM33" s="69">
        <v>6.7467461570109437</v>
      </c>
      <c r="CN33" s="69">
        <v>6.4479169167909882</v>
      </c>
      <c r="CO33" s="69">
        <v>5.0597862073216158</v>
      </c>
      <c r="CP33" s="69">
        <v>4.0025071013859197</v>
      </c>
      <c r="CQ33" s="69"/>
      <c r="CR33" s="69">
        <f t="shared" ref="CR33" si="76">CP33-CN33</f>
        <v>-2.4454098154050685</v>
      </c>
      <c r="CS33" s="69">
        <f>'RD T1'!E293</f>
        <v>1.2776814106520586</v>
      </c>
      <c r="CT33" s="69">
        <f t="shared" ref="CT33" si="77">SUM(CR33:CS33)</f>
        <v>-1.1677284047530099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8.6941732751765279</v>
      </c>
      <c r="C35" s="67">
        <f t="shared" ref="C35:F35" si="78">SUM(C8:C33)</f>
        <v>9.8735349615644896</v>
      </c>
      <c r="D35" s="67">
        <f t="shared" si="78"/>
        <v>11.094194317496937</v>
      </c>
      <c r="E35" s="67">
        <f t="shared" si="78"/>
        <v>13.488180939942172</v>
      </c>
      <c r="F35" s="67">
        <f t="shared" si="78"/>
        <v>17.587548057345664</v>
      </c>
      <c r="G35" s="11"/>
      <c r="H35" s="67">
        <f>F35-D35</f>
        <v>6.4933537398487271</v>
      </c>
      <c r="I35" s="67">
        <f>SUM(I8:I33)</f>
        <v>7.1401748072432403</v>
      </c>
      <c r="J35" s="67">
        <f>SUM(H35:I35)</f>
        <v>13.633528547091966</v>
      </c>
      <c r="L35" s="24" t="str">
        <f>A35</f>
        <v>All occupations</v>
      </c>
      <c r="M35" s="67">
        <f>SUM(M8:M33)</f>
        <v>55.269322625286982</v>
      </c>
      <c r="N35" s="67">
        <f t="shared" ref="N35:Q35" si="79">SUM(N8:N33)</f>
        <v>63.228136576676604</v>
      </c>
      <c r="O35" s="67">
        <f t="shared" si="79"/>
        <v>70.536809367417334</v>
      </c>
      <c r="P35" s="67">
        <f t="shared" si="79"/>
        <v>85.263842325394094</v>
      </c>
      <c r="Q35" s="67">
        <f t="shared" si="79"/>
        <v>112.50600807916773</v>
      </c>
      <c r="R35" s="11"/>
      <c r="S35" s="67">
        <f t="shared" si="29"/>
        <v>41.969198711750394</v>
      </c>
      <c r="T35" s="67">
        <f>SUM(T8:T33)</f>
        <v>48.088765421876118</v>
      </c>
      <c r="U35" s="67">
        <f>SUM(S35:T35)</f>
        <v>90.057964133626513</v>
      </c>
      <c r="W35" s="24" t="str">
        <f>A35</f>
        <v>All occupations</v>
      </c>
      <c r="X35" s="67">
        <f>SUM(X8:X33)</f>
        <v>118.49725011431249</v>
      </c>
      <c r="Y35" s="67">
        <f t="shared" ref="Y35:AB35" si="80">SUM(Y8:Y33)</f>
        <v>137.08620467681652</v>
      </c>
      <c r="Z35" s="67">
        <f t="shared" si="80"/>
        <v>136.2953777772066</v>
      </c>
      <c r="AA35" s="67">
        <f t="shared" si="80"/>
        <v>152.92376506329882</v>
      </c>
      <c r="AB35" s="67">
        <f t="shared" si="80"/>
        <v>187.01561845935487</v>
      </c>
      <c r="AC35" s="69"/>
      <c r="AD35" s="67">
        <f t="shared" ref="AD35" si="81">AB35-Z35</f>
        <v>50.720240682148273</v>
      </c>
      <c r="AE35" s="67">
        <f>SUM(AE8:AE33)</f>
        <v>87.456242192255559</v>
      </c>
      <c r="AF35" s="67">
        <f>SUM(AD35:AE35)</f>
        <v>138.17648287440383</v>
      </c>
      <c r="AH35" s="24" t="str">
        <f>L35</f>
        <v>All occupations</v>
      </c>
      <c r="AI35" s="67">
        <f>SUM(AI8:AI33)</f>
        <v>39.827115950994589</v>
      </c>
      <c r="AJ35" s="67">
        <f t="shared" ref="AJ35:AM35" si="82">SUM(AJ8:AJ33)</f>
        <v>40.96900308734822</v>
      </c>
      <c r="AK35" s="67">
        <f t="shared" si="82"/>
        <v>39.785746704574436</v>
      </c>
      <c r="AL35" s="67">
        <f t="shared" si="82"/>
        <v>40.725100243005343</v>
      </c>
      <c r="AM35" s="67">
        <f t="shared" si="82"/>
        <v>46.210657482609548</v>
      </c>
      <c r="AN35" s="69"/>
      <c r="AO35" s="67">
        <f t="shared" ref="AO35" si="83">AM35-AK35</f>
        <v>6.4249107780351125</v>
      </c>
      <c r="AP35" s="67">
        <f>SUM(AP8:AP33)</f>
        <v>22.362705404448</v>
      </c>
      <c r="AQ35" s="67">
        <f>SUM(AO35:AP35)</f>
        <v>28.787616182483113</v>
      </c>
      <c r="AS35" s="24" t="str">
        <f>W35</f>
        <v>All occupations</v>
      </c>
      <c r="AT35" s="67">
        <f>SUM(AT8:AT33)</f>
        <v>34.783431013409043</v>
      </c>
      <c r="AU35" s="67">
        <f t="shared" ref="AU35:AX35" si="84">SUM(AU8:AU33)</f>
        <v>40.344629620514752</v>
      </c>
      <c r="AV35" s="67">
        <f t="shared" si="84"/>
        <v>40.201130273110977</v>
      </c>
      <c r="AW35" s="67">
        <f t="shared" si="84"/>
        <v>43.397565966796428</v>
      </c>
      <c r="AX35" s="67">
        <f t="shared" si="84"/>
        <v>52.781697239217507</v>
      </c>
      <c r="AY35" s="69"/>
      <c r="AZ35" s="67">
        <f t="shared" ref="AZ35" si="85">AX35-AV35</f>
        <v>12.580566966106531</v>
      </c>
      <c r="BA35" s="67">
        <f>SUM(BA8:BA33)</f>
        <v>23.404094583942072</v>
      </c>
      <c r="BB35" s="67">
        <f>SUM(AZ35:BA35)</f>
        <v>35.9846615500486</v>
      </c>
      <c r="BD35" s="24" t="str">
        <f>AH35</f>
        <v>All occupations</v>
      </c>
      <c r="BE35" s="67">
        <f>SUM(BE8:BE33)</f>
        <v>152.12676980106997</v>
      </c>
      <c r="BF35" s="67">
        <f t="shared" ref="BF35:BI35" si="86">SUM(BF8:BF33)</f>
        <v>158.82406774053209</v>
      </c>
      <c r="BG35" s="67">
        <f t="shared" si="86"/>
        <v>157.93757959204041</v>
      </c>
      <c r="BH35" s="67">
        <f t="shared" si="86"/>
        <v>155.88732615275455</v>
      </c>
      <c r="BI35" s="67">
        <f t="shared" si="86"/>
        <v>156.34669201979702</v>
      </c>
      <c r="BJ35" s="69"/>
      <c r="BK35" s="67">
        <f t="shared" ref="BK35" si="87">BI35-BG35</f>
        <v>-1.5908875722433891</v>
      </c>
      <c r="BL35" s="67">
        <f>SUM(BL8:BL33)</f>
        <v>71.413916680489493</v>
      </c>
      <c r="BM35" s="67">
        <f>SUM(BK35:BL35)</f>
        <v>69.823029108246104</v>
      </c>
      <c r="BO35" s="24" t="str">
        <f>AS35</f>
        <v>All occupations</v>
      </c>
      <c r="BP35" s="67">
        <f>SUM(BP8:BP33)</f>
        <v>159.91783582580857</v>
      </c>
      <c r="BQ35" s="67">
        <f t="shared" ref="BQ35:BT35" si="88">SUM(BQ8:BQ33)</f>
        <v>159.1922884058913</v>
      </c>
      <c r="BR35" s="67">
        <f t="shared" si="88"/>
        <v>144.00459790518005</v>
      </c>
      <c r="BS35" s="67">
        <f t="shared" si="88"/>
        <v>143.96124416920253</v>
      </c>
      <c r="BT35" s="67">
        <f t="shared" si="88"/>
        <v>124.66270761780638</v>
      </c>
      <c r="BU35" s="69"/>
      <c r="BV35" s="67">
        <f t="shared" ref="BV35" si="89">BT35-BR35</f>
        <v>-19.341890287373673</v>
      </c>
      <c r="BW35" s="67">
        <f>SUM(BW8:BW33)</f>
        <v>61.307858122166294</v>
      </c>
      <c r="BX35" s="67">
        <f>SUM(BV35:BW35)</f>
        <v>41.965967834792622</v>
      </c>
      <c r="BZ35" s="24" t="str">
        <f>BD35</f>
        <v>All occupations</v>
      </c>
      <c r="CA35" s="67">
        <f>SUM(CA8:CA33)</f>
        <v>94.494421800027624</v>
      </c>
      <c r="CB35" s="67">
        <f t="shared" ref="CB35:CE35" si="90">SUM(CB8:CB33)</f>
        <v>94.100601929515889</v>
      </c>
      <c r="CC35" s="67">
        <f t="shared" si="90"/>
        <v>87.077160584902828</v>
      </c>
      <c r="CD35" s="67">
        <f t="shared" si="90"/>
        <v>74.640071101403436</v>
      </c>
      <c r="CE35" s="67">
        <f t="shared" si="90"/>
        <v>48.793708295323555</v>
      </c>
      <c r="CF35" s="69"/>
      <c r="CG35" s="67">
        <f t="shared" ref="CG35" si="91">CE35-CC35</f>
        <v>-38.283452289579273</v>
      </c>
      <c r="CH35" s="67">
        <f>SUM(CH8:CH33)</f>
        <v>27.7464396208123</v>
      </c>
      <c r="CI35" s="67">
        <f>SUM(CG35:CH35)</f>
        <v>-10.537012668766973</v>
      </c>
      <c r="CK35" s="24" t="str">
        <f>BO35</f>
        <v>All occupations</v>
      </c>
      <c r="CL35" s="67">
        <f>SUM(CL8:CL33)</f>
        <v>43.396679593914499</v>
      </c>
      <c r="CM35" s="67">
        <f t="shared" ref="CM35:CP35" si="92">SUM(CM8:CM33)</f>
        <v>34.680533001140354</v>
      </c>
      <c r="CN35" s="67">
        <f t="shared" si="92"/>
        <v>35.078403478070165</v>
      </c>
      <c r="CO35" s="67">
        <f t="shared" si="92"/>
        <v>30.719904038202841</v>
      </c>
      <c r="CP35" s="67">
        <f t="shared" si="92"/>
        <v>26.844362749377495</v>
      </c>
      <c r="CQ35" s="69"/>
      <c r="CR35" s="67">
        <f t="shared" ref="CR35" si="93">CP35-CN35</f>
        <v>-8.2340407286926691</v>
      </c>
      <c r="CS35" s="67">
        <f>SUM(CS8:CS33)</f>
        <v>9.4275888557984011</v>
      </c>
      <c r="CT35" s="67">
        <f>SUM(CR35:CS35)</f>
        <v>1.193548127105732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Lancashire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Lancashire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Lancashire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Lancashire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Lancashire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Lancashire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Lancashire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Lancashire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Lancashire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4.666969086763979</v>
      </c>
      <c r="C45" s="18">
        <f t="shared" si="104"/>
        <v>4.905629399564666</v>
      </c>
      <c r="D45" s="18">
        <f t="shared" si="104"/>
        <v>5.3563608581534137</v>
      </c>
      <c r="E45" s="18">
        <f t="shared" si="104"/>
        <v>4.7470877078579239</v>
      </c>
      <c r="F45" s="18">
        <f t="shared" si="104"/>
        <v>4.6842652142949266</v>
      </c>
      <c r="H45" s="68">
        <f t="shared" ref="H45:H70" si="105">IF(D8&gt;0,(H8/D8)*100,0)</f>
        <v>38.637646439474047</v>
      </c>
      <c r="I45" s="69">
        <f t="shared" ref="I45:I70" si="106">IF(D8&gt;0,I8/D8*100,0)</f>
        <v>63.39134465476716</v>
      </c>
      <c r="J45" s="69">
        <f t="shared" ref="J45:J70" si="107">IF(D8&gt;0,(J8/D8)*100,0)</f>
        <v>102.02899109424119</v>
      </c>
      <c r="L45" t="str">
        <f>A45</f>
        <v>11 Corporate managers and directors</v>
      </c>
      <c r="M45" s="18">
        <f t="shared" ref="M45:Q54" si="108">M8/M$35*100</f>
        <v>6.5527769356660102</v>
      </c>
      <c r="N45" s="18">
        <f t="shared" si="108"/>
        <v>7.0368784564893234</v>
      </c>
      <c r="O45" s="18">
        <f t="shared" si="108"/>
        <v>7.0256620248198693</v>
      </c>
      <c r="P45" s="18">
        <f t="shared" si="108"/>
        <v>6.2277856882931326</v>
      </c>
      <c r="Q45" s="18">
        <f t="shared" si="108"/>
        <v>6.052471982649581</v>
      </c>
      <c r="S45" s="68">
        <f t="shared" ref="S45:S70" si="109">IF(O8&gt;0,(S8/O8)*100,0)</f>
        <v>37.405918068423624</v>
      </c>
      <c r="T45" s="69">
        <f t="shared" ref="T45:T70" si="110">IF(O8&gt;0,T8/O8*100,0)</f>
        <v>64.42202880196524</v>
      </c>
      <c r="U45" s="69">
        <f t="shared" ref="U45:U70" si="111">IF(O8&gt;0,(U8/O8)*100,0)</f>
        <v>101.82794687038886</v>
      </c>
      <c r="W45" t="str">
        <f>A45</f>
        <v>11 Corporate managers and directors</v>
      </c>
      <c r="X45" s="18">
        <f t="shared" ref="X45:AB54" si="112">X8/X$35*100</f>
        <v>8.2021276896381359</v>
      </c>
      <c r="Y45" s="18">
        <f t="shared" si="112"/>
        <v>9.0793845599193403</v>
      </c>
      <c r="Z45" s="18">
        <f t="shared" si="112"/>
        <v>9.0585771837130977</v>
      </c>
      <c r="AA45" s="18">
        <f t="shared" si="112"/>
        <v>8.12704212276528</v>
      </c>
      <c r="AB45" s="18">
        <f t="shared" si="112"/>
        <v>8.1867329969668141</v>
      </c>
      <c r="AD45" s="68">
        <f t="shared" ref="AD45:AD70" si="113">IF(Z8&gt;0,(AD8/Z8)*100,0)</f>
        <v>24.007338754538189</v>
      </c>
      <c r="AE45" s="69">
        <f t="shared" ref="AE45:AE70" si="114">IF(Z8&gt;0,AE8/Z8*100,0)</f>
        <v>61.250219236058904</v>
      </c>
      <c r="AF45" s="69">
        <f t="shared" ref="AF45:AF70" si="115">IF(Z8&gt;0,(AF8/Z8)*100,0)</f>
        <v>85.257557990597093</v>
      </c>
      <c r="AH45" t="str">
        <f>L45</f>
        <v>11 Corporate managers and directors</v>
      </c>
      <c r="AI45" s="18">
        <f t="shared" ref="AI45:AM54" si="116">AI8/AI$35*100</f>
        <v>5.45347652077945</v>
      </c>
      <c r="AJ45" s="18">
        <f t="shared" si="116"/>
        <v>6.4139548884415847</v>
      </c>
      <c r="AK45" s="18">
        <f t="shared" si="116"/>
        <v>6.7114145945400647</v>
      </c>
      <c r="AL45" s="18">
        <f t="shared" si="116"/>
        <v>6.2249825659430522</v>
      </c>
      <c r="AM45" s="18">
        <f t="shared" si="116"/>
        <v>6.241521944910021</v>
      </c>
      <c r="AO45" s="68">
        <f t="shared" ref="AO45:AO70" si="117">IF(AK8&gt;0,(AO8/AK8)*100,0)</f>
        <v>8.0167405509481782</v>
      </c>
      <c r="AP45" s="69">
        <f t="shared" ref="AP45:AP70" si="118">IF(AK8&gt;0,AP8/AK8*100,0)</f>
        <v>52.121264546518965</v>
      </c>
      <c r="AQ45" s="69">
        <f t="shared" ref="AQ45:AQ70" si="119">IF(AK8&gt;0,(AQ8/AK8)*100,0)</f>
        <v>60.138005097467143</v>
      </c>
      <c r="AS45" t="str">
        <f>W45</f>
        <v>11 Corporate managers and directors</v>
      </c>
      <c r="AT45" s="18">
        <f t="shared" ref="AT45:AX54" si="120">AT8/AT$35*100</f>
        <v>8.614500018208723</v>
      </c>
      <c r="AU45" s="18">
        <f t="shared" si="120"/>
        <v>9.1755760396304389</v>
      </c>
      <c r="AV45" s="18">
        <f t="shared" si="120"/>
        <v>9.453659645251328</v>
      </c>
      <c r="AW45" s="18">
        <f t="shared" si="120"/>
        <v>8.1637193093851597</v>
      </c>
      <c r="AX45" s="18">
        <f t="shared" si="120"/>
        <v>7.9548803079086809</v>
      </c>
      <c r="AZ45" s="68">
        <f t="shared" ref="AZ45:AZ70" si="121">IF(AV8&gt;0,(AZ8/AV8)*100,0)</f>
        <v>10.478755756527093</v>
      </c>
      <c r="BA45" s="69">
        <f t="shared" ref="BA45:BA70" si="122">IF(AV8&gt;0,BA8/AV8*100,0)</f>
        <v>51.160005017533351</v>
      </c>
      <c r="BB45" s="69">
        <f t="shared" ref="BB45:BB70" si="123">IF(AV8&gt;0,(BB8/AV8)*100,0)</f>
        <v>61.638760774060444</v>
      </c>
      <c r="BD45" t="str">
        <f>AH45</f>
        <v>11 Corporate managers and directors</v>
      </c>
      <c r="BE45" s="18">
        <f t="shared" ref="BE45:BI54" si="124">BE8/BE$35*100</f>
        <v>4.915927815744543</v>
      </c>
      <c r="BF45" s="18">
        <f t="shared" si="124"/>
        <v>5.2357216547720391</v>
      </c>
      <c r="BG45" s="18">
        <f t="shared" si="124"/>
        <v>5.4177314411507611</v>
      </c>
      <c r="BH45" s="18">
        <f t="shared" si="124"/>
        <v>4.651749618922957</v>
      </c>
      <c r="BI45" s="18">
        <f t="shared" si="124"/>
        <v>4.6164402165308163</v>
      </c>
      <c r="BK45" s="68">
        <f t="shared" ref="BK45:BK70" si="125">IF(BG8&gt;0,(BK8/BG8)*100,0)</f>
        <v>-15.648470577259948</v>
      </c>
      <c r="BL45" s="69">
        <f t="shared" ref="BL45:BL70" si="126">IF(BG8&gt;0,BL8/BG8*100,0)</f>
        <v>38.044842384679342</v>
      </c>
      <c r="BM45" s="69">
        <f t="shared" ref="BM45:BM70" si="127">IF(BG8&gt;0,(BM8/BG8)*100,0)</f>
        <v>22.396371807419399</v>
      </c>
      <c r="BO45" t="str">
        <f>AS45</f>
        <v>11 Corporate managers and directors</v>
      </c>
      <c r="BP45" s="18">
        <f t="shared" ref="BP45:BT54" si="128">BP8/BP$35*100</f>
        <v>4.095387990839269</v>
      </c>
      <c r="BQ45" s="18">
        <f t="shared" si="128"/>
        <v>4.2559805556687191</v>
      </c>
      <c r="BR45" s="18">
        <f t="shared" si="128"/>
        <v>4.5503124127902819</v>
      </c>
      <c r="BS45" s="18">
        <f t="shared" si="128"/>
        <v>3.7950933834238394</v>
      </c>
      <c r="BT45" s="18">
        <f t="shared" si="128"/>
        <v>3.637510250343972</v>
      </c>
      <c r="BV45" s="68">
        <f t="shared" ref="BV45:BV70" si="129">IF(BR8&gt;0,(BV8/BR8)*100,0)</f>
        <v>-30.797273240198525</v>
      </c>
      <c r="BW45" s="69">
        <f t="shared" ref="BW45:BW70" si="130">IF(BR8&gt;0,BW8/BR8*100,0)</f>
        <v>36.327245523680858</v>
      </c>
      <c r="BX45" s="69">
        <f t="shared" ref="BX45:BX70" si="131">IF(BR8&gt;0,(BX8/BR8)*100,0)</f>
        <v>5.5299722834823317</v>
      </c>
      <c r="BZ45" t="str">
        <f>BD45</f>
        <v>11 Corporate managers and directors</v>
      </c>
      <c r="CA45" s="18">
        <f t="shared" ref="CA45:CE54" si="132">CA8/CA$35*100</f>
        <v>4.0684455738001626</v>
      </c>
      <c r="CB45" s="18">
        <f t="shared" si="132"/>
        <v>4.5606255737926</v>
      </c>
      <c r="CC45" s="18">
        <f t="shared" si="132"/>
        <v>5.1187281956086395</v>
      </c>
      <c r="CD45" s="18">
        <f t="shared" si="132"/>
        <v>4.890285595363256</v>
      </c>
      <c r="CE45" s="18">
        <f t="shared" si="132"/>
        <v>5.9096271825375677</v>
      </c>
      <c r="CG45" s="68">
        <f t="shared" ref="CG45:CG70" si="133">IF(CC8&gt;0,(CG8/CC8)*100,0)</f>
        <v>-35.306956827434519</v>
      </c>
      <c r="CH45" s="69">
        <f t="shared" ref="CH45:CH70" si="134">IF(CC8&gt;0,CH8/CC8*100,0)</f>
        <v>35.766259338884879</v>
      </c>
      <c r="CI45" s="69">
        <f t="shared" ref="CI45:CI70" si="135">IF(CC8&gt;0,(CI8/CC8)*100,0)</f>
        <v>0.45930251145035833</v>
      </c>
      <c r="CK45" t="str">
        <f>BO45</f>
        <v>11 Corporate managers and directors</v>
      </c>
      <c r="CL45" s="18">
        <f t="shared" ref="CL45:CP54" si="136">CL8/CL$35*100</f>
        <v>2.2818634626352972</v>
      </c>
      <c r="CM45" s="18">
        <f t="shared" si="136"/>
        <v>2.6909898410159525</v>
      </c>
      <c r="CN45" s="18">
        <f t="shared" si="136"/>
        <v>3.0577023098064657</v>
      </c>
      <c r="CO45" s="18">
        <f t="shared" si="136"/>
        <v>3.155405458238131</v>
      </c>
      <c r="CP45" s="18">
        <f t="shared" si="136"/>
        <v>4.7096688817716403</v>
      </c>
      <c r="CR45" s="68">
        <f t="shared" ref="CR45:CR70" si="137">IF(CN8&gt;0,(CR8/CN8)*100,0)</f>
        <v>17.871403049601426</v>
      </c>
      <c r="CS45" s="69">
        <f t="shared" ref="CS45:CS70" si="138">IF(CN8&gt;0,CS8/CN8*100,0)</f>
        <v>33.905444612347488</v>
      </c>
      <c r="CT45" s="69">
        <f t="shared" ref="CT45:CT70" si="139">IF(CN8&gt;0,(CT8/CN8)*100,0)</f>
        <v>51.776847661948914</v>
      </c>
    </row>
    <row r="46" spans="1:98" x14ac:dyDescent="0.2">
      <c r="A46" t="str">
        <f t="shared" si="103"/>
        <v>12 Other managers and proprietors</v>
      </c>
      <c r="B46" s="18">
        <f t="shared" si="104"/>
        <v>2.0977204066132802</v>
      </c>
      <c r="C46" s="18">
        <f t="shared" si="104"/>
        <v>2.1102171375449301</v>
      </c>
      <c r="D46" s="18">
        <f t="shared" si="104"/>
        <v>2.1202430168059232</v>
      </c>
      <c r="E46" s="18">
        <f t="shared" si="104"/>
        <v>2.4897512379099913</v>
      </c>
      <c r="F46" s="18">
        <f t="shared" si="104"/>
        <v>2.6039475360450597</v>
      </c>
      <c r="H46" s="68">
        <f t="shared" si="105"/>
        <v>94.695591166182794</v>
      </c>
      <c r="I46" s="69">
        <f t="shared" si="106"/>
        <v>96.989280721402878</v>
      </c>
      <c r="J46" s="69">
        <f t="shared" si="107"/>
        <v>191.68487188758564</v>
      </c>
      <c r="L46" t="str">
        <f t="shared" ref="L46:L69" si="140">A46</f>
        <v>12 Other managers and proprietors</v>
      </c>
      <c r="M46" s="18">
        <f t="shared" si="108"/>
        <v>2.8816604541413904</v>
      </c>
      <c r="N46" s="18">
        <f t="shared" si="108"/>
        <v>2.8125126987276055</v>
      </c>
      <c r="O46" s="18">
        <f t="shared" si="108"/>
        <v>2.8793781920132155</v>
      </c>
      <c r="P46" s="18">
        <f t="shared" si="108"/>
        <v>3.3690949902461158</v>
      </c>
      <c r="Q46" s="18">
        <f t="shared" si="108"/>
        <v>3.5684006417705092</v>
      </c>
      <c r="S46" s="68">
        <f t="shared" si="109"/>
        <v>97.667287221671529</v>
      </c>
      <c r="T46" s="69">
        <f t="shared" si="110"/>
        <v>96.799098753193775</v>
      </c>
      <c r="U46" s="69">
        <f t="shared" si="111"/>
        <v>194.46638597486529</v>
      </c>
      <c r="W46" t="str">
        <f t="shared" ref="W46:W69" si="141">A46</f>
        <v>12 Other managers and proprietors</v>
      </c>
      <c r="X46" s="18">
        <f t="shared" si="112"/>
        <v>3.3720099499606526</v>
      </c>
      <c r="Y46" s="18">
        <f t="shared" si="112"/>
        <v>3.3296543273348993</v>
      </c>
      <c r="Z46" s="18">
        <f t="shared" si="112"/>
        <v>3.4516646412896583</v>
      </c>
      <c r="AA46" s="18">
        <f t="shared" si="112"/>
        <v>4.1564019177121141</v>
      </c>
      <c r="AB46" s="18">
        <f t="shared" si="112"/>
        <v>4.6094951302989866</v>
      </c>
      <c r="AD46" s="68">
        <f t="shared" si="113"/>
        <v>83.240520570609462</v>
      </c>
      <c r="AE46" s="69">
        <f t="shared" si="114"/>
        <v>91.71938730263247</v>
      </c>
      <c r="AF46" s="69">
        <f t="shared" si="115"/>
        <v>174.95990787324192</v>
      </c>
      <c r="AH46" t="str">
        <f t="shared" ref="AH46:AH69" si="142">L46</f>
        <v>12 Other managers and proprietors</v>
      </c>
      <c r="AI46" s="18">
        <f t="shared" si="116"/>
        <v>2.9166470479401787</v>
      </c>
      <c r="AJ46" s="18">
        <f t="shared" si="116"/>
        <v>3.0887591414429254</v>
      </c>
      <c r="AK46" s="18">
        <f t="shared" si="116"/>
        <v>3.5308778433340224</v>
      </c>
      <c r="AL46" s="18">
        <f t="shared" si="116"/>
        <v>4.3528383052560491</v>
      </c>
      <c r="AM46" s="18">
        <f t="shared" si="116"/>
        <v>4.9512113064789167</v>
      </c>
      <c r="AO46" s="68">
        <f t="shared" si="117"/>
        <v>62.87086506095315</v>
      </c>
      <c r="AP46" s="69">
        <f t="shared" si="118"/>
        <v>84.622724971073467</v>
      </c>
      <c r="AQ46" s="69">
        <f t="shared" si="119"/>
        <v>147.49359003202659</v>
      </c>
      <c r="AS46" t="str">
        <f t="shared" ref="AS46:AS69" si="143">W46</f>
        <v>12 Other managers and proprietors</v>
      </c>
      <c r="AT46" s="18">
        <f t="shared" si="120"/>
        <v>3.7804777817619475</v>
      </c>
      <c r="AU46" s="18">
        <f t="shared" si="120"/>
        <v>3.7136905340514144</v>
      </c>
      <c r="AV46" s="18">
        <f t="shared" si="120"/>
        <v>3.8336141309090408</v>
      </c>
      <c r="AW46" s="18">
        <f t="shared" si="120"/>
        <v>4.5943348813812577</v>
      </c>
      <c r="AX46" s="18">
        <f t="shared" si="120"/>
        <v>4.793403232780066</v>
      </c>
      <c r="AZ46" s="68">
        <f t="shared" si="121"/>
        <v>64.165031670973477</v>
      </c>
      <c r="BA46" s="69">
        <f t="shared" si="122"/>
        <v>81.381149969394613</v>
      </c>
      <c r="BB46" s="69">
        <f t="shared" si="123"/>
        <v>145.54618164036808</v>
      </c>
      <c r="BD46" t="str">
        <f t="shared" ref="BD46:BD69" si="144">AH46</f>
        <v>12 Other managers and proprietors</v>
      </c>
      <c r="BE46" s="18">
        <f t="shared" si="124"/>
        <v>2.7595685478310656</v>
      </c>
      <c r="BF46" s="18">
        <f t="shared" si="124"/>
        <v>2.4554774379492899</v>
      </c>
      <c r="BG46" s="18">
        <f t="shared" si="124"/>
        <v>2.598217570732607</v>
      </c>
      <c r="BH46" s="18">
        <f t="shared" si="124"/>
        <v>2.887707526032639</v>
      </c>
      <c r="BI46" s="18">
        <f t="shared" si="124"/>
        <v>3.0012803674393744</v>
      </c>
      <c r="BK46" s="68">
        <f t="shared" si="125"/>
        <v>14.349500191600557</v>
      </c>
      <c r="BL46" s="69">
        <f t="shared" si="126"/>
        <v>53.432414001074555</v>
      </c>
      <c r="BM46" s="69">
        <f t="shared" si="127"/>
        <v>67.781914192675103</v>
      </c>
      <c r="BO46" t="str">
        <f t="shared" ref="BO46:BO69" si="145">AS46</f>
        <v>12 Other managers and proprietors</v>
      </c>
      <c r="BP46" s="18">
        <f t="shared" si="128"/>
        <v>2.5727342212969018</v>
      </c>
      <c r="BQ46" s="18">
        <f t="shared" si="128"/>
        <v>2.5006639441462029</v>
      </c>
      <c r="BR46" s="18">
        <f t="shared" si="128"/>
        <v>2.7961413304143039</v>
      </c>
      <c r="BS46" s="18">
        <f t="shared" si="128"/>
        <v>3.3038590533510783</v>
      </c>
      <c r="BT46" s="18">
        <f t="shared" si="128"/>
        <v>3.6522120782258618</v>
      </c>
      <c r="BV46" s="68">
        <f t="shared" si="129"/>
        <v>13.072518621680022</v>
      </c>
      <c r="BW46" s="69">
        <f t="shared" si="130"/>
        <v>60.447989161489559</v>
      </c>
      <c r="BX46" s="69">
        <f t="shared" si="131"/>
        <v>73.520507783169577</v>
      </c>
      <c r="BZ46" t="str">
        <f t="shared" ref="BZ46:BZ69" si="146">BD46</f>
        <v>12 Other managers and proprietors</v>
      </c>
      <c r="CA46" s="18">
        <f t="shared" si="132"/>
        <v>2.6727898821698233</v>
      </c>
      <c r="CB46" s="18">
        <f t="shared" si="132"/>
        <v>2.5716107918180078</v>
      </c>
      <c r="CC46" s="18">
        <f t="shared" si="132"/>
        <v>2.9064832803743132</v>
      </c>
      <c r="CD46" s="18">
        <f t="shared" si="132"/>
        <v>3.4125602999111706</v>
      </c>
      <c r="CE46" s="18">
        <f t="shared" si="132"/>
        <v>3.9760542416537024</v>
      </c>
      <c r="CG46" s="68">
        <f t="shared" si="133"/>
        <v>-23.344373430546391</v>
      </c>
      <c r="CH46" s="69">
        <f t="shared" si="134"/>
        <v>45.181448129524632</v>
      </c>
      <c r="CI46" s="69">
        <f t="shared" si="135"/>
        <v>21.837074698978238</v>
      </c>
      <c r="CK46" t="str">
        <f t="shared" ref="CK46:CK69" si="147">BO46</f>
        <v>12 Other managers and proprietors</v>
      </c>
      <c r="CL46" s="18">
        <f t="shared" si="136"/>
        <v>2.8076154709893704</v>
      </c>
      <c r="CM46" s="18">
        <f t="shared" si="136"/>
        <v>2.6914330291189446</v>
      </c>
      <c r="CN46" s="18">
        <f t="shared" si="136"/>
        <v>3.1342306317605066</v>
      </c>
      <c r="CO46" s="18">
        <f t="shared" si="136"/>
        <v>4.5905294070460121</v>
      </c>
      <c r="CP46" s="18">
        <f t="shared" si="136"/>
        <v>6.9826951199231404</v>
      </c>
      <c r="CR46" s="68">
        <f t="shared" si="137"/>
        <v>70.492551061883674</v>
      </c>
      <c r="CS46" s="69">
        <f t="shared" si="138"/>
        <v>54.722849405641149</v>
      </c>
      <c r="CT46" s="69">
        <f t="shared" si="139"/>
        <v>125.21540046752482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17.620993585368662</v>
      </c>
      <c r="C47" s="18">
        <f t="shared" si="104"/>
        <v>17.521169174603319</v>
      </c>
      <c r="D47" s="18">
        <f t="shared" si="104"/>
        <v>17.845668627589983</v>
      </c>
      <c r="E47" s="18">
        <f t="shared" si="104"/>
        <v>17.224201897659597</v>
      </c>
      <c r="F47" s="18">
        <f t="shared" si="104"/>
        <v>16.550577450152311</v>
      </c>
      <c r="H47" s="68">
        <f t="shared" si="105"/>
        <v>47.024548798694674</v>
      </c>
      <c r="I47" s="69">
        <f t="shared" si="106"/>
        <v>49.056194801371788</v>
      </c>
      <c r="J47" s="69">
        <f t="shared" si="107"/>
        <v>96.080743600066469</v>
      </c>
      <c r="L47" t="str">
        <f t="shared" si="140"/>
        <v>21 Science, research, engineering and technology professionals</v>
      </c>
      <c r="M47" s="18">
        <f t="shared" si="108"/>
        <v>9.7488484523068362</v>
      </c>
      <c r="N47" s="18">
        <f t="shared" si="108"/>
        <v>9.7787601920524256</v>
      </c>
      <c r="O47" s="18">
        <f t="shared" si="108"/>
        <v>10.010062905465993</v>
      </c>
      <c r="P47" s="18">
        <f t="shared" si="108"/>
        <v>10.078364441444577</v>
      </c>
      <c r="Q47" s="18">
        <f t="shared" si="108"/>
        <v>9.8673066859294458</v>
      </c>
      <c r="S47" s="68">
        <f t="shared" si="109"/>
        <v>57.225043784384425</v>
      </c>
      <c r="T47" s="69">
        <f t="shared" si="110"/>
        <v>54.576864194948463</v>
      </c>
      <c r="U47" s="69">
        <f t="shared" si="111"/>
        <v>111.80190797933287</v>
      </c>
      <c r="W47" t="str">
        <f t="shared" si="141"/>
        <v>21 Science, research, engineering and technology professionals</v>
      </c>
      <c r="X47" s="18">
        <f t="shared" si="112"/>
        <v>9.4865999358641186</v>
      </c>
      <c r="Y47" s="18">
        <f t="shared" si="112"/>
        <v>9.5404567094467421</v>
      </c>
      <c r="Z47" s="18">
        <f t="shared" si="112"/>
        <v>9.4712528925243369</v>
      </c>
      <c r="AA47" s="18">
        <f t="shared" si="112"/>
        <v>9.0322090782676376</v>
      </c>
      <c r="AB47" s="18">
        <f t="shared" si="112"/>
        <v>8.4913633531070669</v>
      </c>
      <c r="AD47" s="68">
        <f t="shared" si="113"/>
        <v>23.017456208718997</v>
      </c>
      <c r="AE47" s="69">
        <f t="shared" si="114"/>
        <v>42.794437573230248</v>
      </c>
      <c r="AF47" s="69">
        <f t="shared" si="115"/>
        <v>65.811893781949266</v>
      </c>
      <c r="AH47" t="str">
        <f t="shared" si="142"/>
        <v>21 Science, research, engineering and technology professionals</v>
      </c>
      <c r="AI47" s="18">
        <f t="shared" si="116"/>
        <v>3.1008277454144979</v>
      </c>
      <c r="AJ47" s="18">
        <f t="shared" si="116"/>
        <v>3.3898885614202929</v>
      </c>
      <c r="AK47" s="18">
        <f t="shared" si="116"/>
        <v>3.6012982578793098</v>
      </c>
      <c r="AL47" s="18">
        <f t="shared" si="116"/>
        <v>3.6295432644883698</v>
      </c>
      <c r="AM47" s="18">
        <f t="shared" si="116"/>
        <v>3.6741465599690835</v>
      </c>
      <c r="AO47" s="68">
        <f t="shared" si="117"/>
        <v>18.498272598561023</v>
      </c>
      <c r="AP47" s="69">
        <f t="shared" si="118"/>
        <v>40.227438106425801</v>
      </c>
      <c r="AQ47" s="69">
        <f t="shared" si="119"/>
        <v>58.725710704986824</v>
      </c>
      <c r="AS47" t="str">
        <f t="shared" si="143"/>
        <v>21 Science, research, engineering and technology professionals</v>
      </c>
      <c r="AT47" s="18">
        <f t="shared" si="120"/>
        <v>10.156893281230083</v>
      </c>
      <c r="AU47" s="18">
        <f t="shared" si="120"/>
        <v>10.086231508484374</v>
      </c>
      <c r="AV47" s="18">
        <f t="shared" si="120"/>
        <v>10.07390434355338</v>
      </c>
      <c r="AW47" s="18">
        <f t="shared" si="120"/>
        <v>9.000035824766254</v>
      </c>
      <c r="AX47" s="18">
        <f t="shared" si="120"/>
        <v>7.9541236408255518</v>
      </c>
      <c r="AZ47" s="68">
        <f t="shared" si="121"/>
        <v>3.6667783852647462</v>
      </c>
      <c r="BA47" s="69">
        <f t="shared" si="122"/>
        <v>33.178988889789558</v>
      </c>
      <c r="BB47" s="69">
        <f t="shared" si="123"/>
        <v>36.8457672750543</v>
      </c>
      <c r="BD47" t="str">
        <f t="shared" si="144"/>
        <v>21 Science, research, engineering and technology professionals</v>
      </c>
      <c r="BE47" s="18">
        <f t="shared" si="124"/>
        <v>3.585430782260806</v>
      </c>
      <c r="BF47" s="18">
        <f t="shared" si="124"/>
        <v>3.5111477782900309</v>
      </c>
      <c r="BG47" s="18">
        <f t="shared" si="124"/>
        <v>3.5770787514120475</v>
      </c>
      <c r="BH47" s="18">
        <f t="shared" si="124"/>
        <v>3.2239207506028427</v>
      </c>
      <c r="BI47" s="18">
        <f t="shared" si="124"/>
        <v>2.7914847943561187</v>
      </c>
      <c r="BK47" s="68">
        <f t="shared" si="125"/>
        <v>-22.747955180220554</v>
      </c>
      <c r="BL47" s="69">
        <f t="shared" si="126"/>
        <v>25.365276403422911</v>
      </c>
      <c r="BM47" s="69">
        <f t="shared" si="127"/>
        <v>2.6173212232023597</v>
      </c>
      <c r="BO47" t="str">
        <f t="shared" si="145"/>
        <v>21 Science, research, engineering and technology professionals</v>
      </c>
      <c r="BP47" s="18">
        <f t="shared" si="128"/>
        <v>2.5195194005137136</v>
      </c>
      <c r="BQ47" s="18">
        <f t="shared" si="128"/>
        <v>2.4522802138365543</v>
      </c>
      <c r="BR47" s="18">
        <f t="shared" si="128"/>
        <v>2.7079371516282831</v>
      </c>
      <c r="BS47" s="18">
        <f t="shared" si="128"/>
        <v>2.5344526161922016</v>
      </c>
      <c r="BT47" s="18">
        <f t="shared" si="128"/>
        <v>2.5437679702935942</v>
      </c>
      <c r="BV47" s="68">
        <f t="shared" si="129"/>
        <v>-18.679674090630545</v>
      </c>
      <c r="BW47" s="69">
        <f t="shared" si="130"/>
        <v>30.534918724483745</v>
      </c>
      <c r="BX47" s="69">
        <f t="shared" si="131"/>
        <v>11.855244633853198</v>
      </c>
      <c r="BZ47" t="str">
        <f t="shared" si="146"/>
        <v>21 Science, research, engineering and technology professionals</v>
      </c>
      <c r="CA47" s="18">
        <f t="shared" si="132"/>
        <v>2.2467413477736264</v>
      </c>
      <c r="CB47" s="18">
        <f t="shared" si="132"/>
        <v>2.4311764212356723</v>
      </c>
      <c r="CC47" s="18">
        <f t="shared" si="132"/>
        <v>2.6825842809017533</v>
      </c>
      <c r="CD47" s="18">
        <f t="shared" si="132"/>
        <v>2.7948296588592982</v>
      </c>
      <c r="CE47" s="18">
        <f t="shared" si="132"/>
        <v>3.2197497214311213</v>
      </c>
      <c r="CG47" s="68">
        <f t="shared" si="133"/>
        <v>-32.744422640871811</v>
      </c>
      <c r="CH47" s="69">
        <f t="shared" si="134"/>
        <v>26.524012203650898</v>
      </c>
      <c r="CI47" s="69">
        <f t="shared" si="135"/>
        <v>-6.2204104372209139</v>
      </c>
      <c r="CK47" t="str">
        <f t="shared" si="147"/>
        <v>21 Science, research, engineering and technology professionals</v>
      </c>
      <c r="CL47" s="18">
        <f t="shared" si="136"/>
        <v>1.1518899967756668</v>
      </c>
      <c r="CM47" s="18">
        <f t="shared" si="136"/>
        <v>1.3812856495328647</v>
      </c>
      <c r="CN47" s="18">
        <f t="shared" si="136"/>
        <v>1.6161521680075692</v>
      </c>
      <c r="CO47" s="18">
        <f t="shared" si="136"/>
        <v>2.4659976513478119</v>
      </c>
      <c r="CP47" s="18">
        <f t="shared" si="136"/>
        <v>3.7117434623585916</v>
      </c>
      <c r="CR47" s="68">
        <f t="shared" si="137"/>
        <v>75.755523610980262</v>
      </c>
      <c r="CS47" s="69">
        <f t="shared" si="138"/>
        <v>44.687224301918619</v>
      </c>
      <c r="CT47" s="69">
        <f t="shared" si="139"/>
        <v>120.44274791289888</v>
      </c>
    </row>
    <row r="48" spans="1:98" x14ac:dyDescent="0.2">
      <c r="A48" t="str">
        <f t="shared" si="103"/>
        <v>22 Health professionals</v>
      </c>
      <c r="B48" s="18">
        <f t="shared" si="104"/>
        <v>20.721475323853983</v>
      </c>
      <c r="C48" s="18">
        <f t="shared" si="104"/>
        <v>21.046593581818705</v>
      </c>
      <c r="D48" s="18">
        <f t="shared" si="104"/>
        <v>21.106959646501767</v>
      </c>
      <c r="E48" s="18">
        <f t="shared" si="104"/>
        <v>22.013880682119758</v>
      </c>
      <c r="F48" s="18">
        <f t="shared" si="104"/>
        <v>22.48607707950303</v>
      </c>
      <c r="H48" s="68">
        <f t="shared" si="105"/>
        <v>68.887514377324734</v>
      </c>
      <c r="I48" s="69">
        <f t="shared" si="106"/>
        <v>68.71922900892568</v>
      </c>
      <c r="J48" s="69">
        <f t="shared" si="107"/>
        <v>137.6067433862504</v>
      </c>
      <c r="L48" t="str">
        <f t="shared" si="140"/>
        <v>22 Health professionals</v>
      </c>
      <c r="M48" s="18">
        <f t="shared" si="108"/>
        <v>8.9397092379440046</v>
      </c>
      <c r="N48" s="18">
        <f t="shared" si="108"/>
        <v>9.1630474289259709</v>
      </c>
      <c r="O48" s="18">
        <f t="shared" si="108"/>
        <v>9.1809955478280934</v>
      </c>
      <c r="P48" s="18">
        <f t="shared" si="108"/>
        <v>9.3559654115190121</v>
      </c>
      <c r="Q48" s="18">
        <f t="shared" si="108"/>
        <v>9.3143892320771489</v>
      </c>
      <c r="S48" s="68">
        <f t="shared" si="109"/>
        <v>61.817135841639171</v>
      </c>
      <c r="T48" s="69">
        <f t="shared" si="110"/>
        <v>69.927907373741633</v>
      </c>
      <c r="U48" s="69">
        <f t="shared" si="111"/>
        <v>131.7450432153808</v>
      </c>
      <c r="W48" t="str">
        <f t="shared" si="141"/>
        <v>22 Health professionals</v>
      </c>
      <c r="X48" s="18">
        <f t="shared" si="112"/>
        <v>9.5299991419357859</v>
      </c>
      <c r="Y48" s="18">
        <f t="shared" si="112"/>
        <v>9.8511664781907342</v>
      </c>
      <c r="Z48" s="18">
        <f t="shared" si="112"/>
        <v>9.9030682825673253</v>
      </c>
      <c r="AA48" s="18">
        <f t="shared" si="112"/>
        <v>10.419793000327779</v>
      </c>
      <c r="AB48" s="18">
        <f t="shared" si="112"/>
        <v>10.211457654648944</v>
      </c>
      <c r="AD48" s="68">
        <f t="shared" si="113"/>
        <v>41.48640676568089</v>
      </c>
      <c r="AE48" s="69">
        <f t="shared" si="114"/>
        <v>69.618882191006719</v>
      </c>
      <c r="AF48" s="69">
        <f t="shared" si="115"/>
        <v>111.10528895668762</v>
      </c>
      <c r="AH48" t="str">
        <f t="shared" si="142"/>
        <v>22 Health professionals</v>
      </c>
      <c r="AI48" s="18">
        <f t="shared" si="116"/>
        <v>15.382382093875755</v>
      </c>
      <c r="AJ48" s="18">
        <f t="shared" si="116"/>
        <v>11.93836489405162</v>
      </c>
      <c r="AK48" s="18">
        <f t="shared" si="116"/>
        <v>10.851784868891274</v>
      </c>
      <c r="AL48" s="18">
        <f t="shared" si="116"/>
        <v>6.3105022066248466</v>
      </c>
      <c r="AM48" s="18">
        <f t="shared" si="116"/>
        <v>1.8597149336813996</v>
      </c>
      <c r="AO48" s="68">
        <f t="shared" si="117"/>
        <v>-80.095107460249793</v>
      </c>
      <c r="AP48" s="69">
        <f t="shared" si="118"/>
        <v>18.809185197334639</v>
      </c>
      <c r="AQ48" s="69">
        <f t="shared" si="119"/>
        <v>-61.285922262915157</v>
      </c>
      <c r="AS48" t="str">
        <f t="shared" si="143"/>
        <v>22 Health professionals</v>
      </c>
      <c r="AT48" s="18">
        <f t="shared" si="120"/>
        <v>1.9243042741656495</v>
      </c>
      <c r="AU48" s="18">
        <f t="shared" si="120"/>
        <v>2.0245691475237613</v>
      </c>
      <c r="AV48" s="18">
        <f t="shared" si="120"/>
        <v>2.1090623099241759</v>
      </c>
      <c r="AW48" s="18">
        <f t="shared" si="120"/>
        <v>2.1991746035975597</v>
      </c>
      <c r="AX48" s="18">
        <f t="shared" si="120"/>
        <v>2.2068303227318933</v>
      </c>
      <c r="AZ48" s="68">
        <f t="shared" si="121"/>
        <v>37.380350350438931</v>
      </c>
      <c r="BA48" s="69">
        <f t="shared" si="122"/>
        <v>58.012088422425037</v>
      </c>
      <c r="BB48" s="69">
        <f t="shared" si="123"/>
        <v>95.392438772863969</v>
      </c>
      <c r="BD48" t="str">
        <f t="shared" si="144"/>
        <v>22 Health professionals</v>
      </c>
      <c r="BE48" s="18">
        <f t="shared" si="124"/>
        <v>1.746314740496854</v>
      </c>
      <c r="BF48" s="18">
        <f t="shared" si="124"/>
        <v>2.1275760074229204</v>
      </c>
      <c r="BG48" s="18">
        <f t="shared" si="124"/>
        <v>2.2708887494038059</v>
      </c>
      <c r="BH48" s="18">
        <f t="shared" si="124"/>
        <v>2.4733331510233989</v>
      </c>
      <c r="BI48" s="18">
        <f t="shared" si="124"/>
        <v>2.7480565697602821</v>
      </c>
      <c r="BK48" s="68">
        <f t="shared" si="125"/>
        <v>19.793437879616739</v>
      </c>
      <c r="BL48" s="69">
        <f t="shared" si="126"/>
        <v>59.62947317893542</v>
      </c>
      <c r="BM48" s="69">
        <f t="shared" si="127"/>
        <v>79.42291105855216</v>
      </c>
      <c r="BO48" t="str">
        <f t="shared" si="145"/>
        <v>22 Health professionals</v>
      </c>
      <c r="BP48" s="18">
        <f t="shared" si="128"/>
        <v>1.3150251662440771</v>
      </c>
      <c r="BQ48" s="18">
        <f t="shared" si="128"/>
        <v>1.5398596432927216</v>
      </c>
      <c r="BR48" s="18">
        <f t="shared" si="128"/>
        <v>1.6238988820458113</v>
      </c>
      <c r="BS48" s="18">
        <f t="shared" si="128"/>
        <v>1.6932128186724276</v>
      </c>
      <c r="BT48" s="18">
        <f t="shared" si="128"/>
        <v>1.5829035178502722</v>
      </c>
      <c r="BV48" s="68">
        <f t="shared" si="129"/>
        <v>-15.616864671306748</v>
      </c>
      <c r="BW48" s="69">
        <f t="shared" si="130"/>
        <v>44.033287563908161</v>
      </c>
      <c r="BX48" s="69">
        <f t="shared" si="131"/>
        <v>28.416422892601418</v>
      </c>
      <c r="BZ48" t="str">
        <f t="shared" si="146"/>
        <v>22 Health professionals</v>
      </c>
      <c r="CA48" s="18">
        <f t="shared" si="132"/>
        <v>1.2903574588052122</v>
      </c>
      <c r="CB48" s="18">
        <f t="shared" si="132"/>
        <v>1.5156634259757971</v>
      </c>
      <c r="CC48" s="18">
        <f t="shared" si="132"/>
        <v>1.5518306127433281</v>
      </c>
      <c r="CD48" s="18">
        <f t="shared" si="132"/>
        <v>1.733298078286627</v>
      </c>
      <c r="CE48" s="18">
        <f t="shared" si="132"/>
        <v>1.882362136782725</v>
      </c>
      <c r="CG48" s="68">
        <f t="shared" si="133"/>
        <v>-32.029818431123616</v>
      </c>
      <c r="CH48" s="69">
        <f t="shared" si="134"/>
        <v>39.572714170417434</v>
      </c>
      <c r="CI48" s="69">
        <f t="shared" si="135"/>
        <v>7.5428957392938214</v>
      </c>
      <c r="CK48" t="str">
        <f t="shared" si="147"/>
        <v>22 Health professionals</v>
      </c>
      <c r="CL48" s="18">
        <f t="shared" si="136"/>
        <v>0.36744554742769381</v>
      </c>
      <c r="CM48" s="18">
        <f t="shared" si="136"/>
        <v>0.48853834992903183</v>
      </c>
      <c r="CN48" s="18">
        <f t="shared" si="136"/>
        <v>0.62670021079569838</v>
      </c>
      <c r="CO48" s="18">
        <f t="shared" si="136"/>
        <v>0.93703414227592208</v>
      </c>
      <c r="CP48" s="18">
        <f t="shared" si="136"/>
        <v>1.7494054872383022</v>
      </c>
      <c r="CR48" s="68">
        <f t="shared" si="137"/>
        <v>113.62098996460925</v>
      </c>
      <c r="CS48" s="69">
        <f t="shared" si="138"/>
        <v>58.608456466350702</v>
      </c>
      <c r="CT48" s="69">
        <f t="shared" si="139"/>
        <v>172.22944643096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33.269006505624432</v>
      </c>
      <c r="C49" s="18">
        <f t="shared" si="104"/>
        <v>32.345658668682411</v>
      </c>
      <c r="D49" s="18">
        <f t="shared" si="104"/>
        <v>31.444993998504007</v>
      </c>
      <c r="E49" s="18">
        <f t="shared" si="104"/>
        <v>30.958803751475227</v>
      </c>
      <c r="F49" s="18">
        <f t="shared" si="104"/>
        <v>29.966018302943155</v>
      </c>
      <c r="H49" s="68">
        <f t="shared" si="105"/>
        <v>51.073069408773186</v>
      </c>
      <c r="I49" s="69">
        <f t="shared" si="106"/>
        <v>63.436802596765375</v>
      </c>
      <c r="J49" s="69">
        <f t="shared" si="107"/>
        <v>114.50987200553855</v>
      </c>
      <c r="L49" t="str">
        <f t="shared" si="140"/>
        <v>23 Teaching and other educational professionals</v>
      </c>
      <c r="M49" s="18">
        <f t="shared" si="108"/>
        <v>29.157593463609132</v>
      </c>
      <c r="N49" s="18">
        <f t="shared" si="108"/>
        <v>28.099110138989669</v>
      </c>
      <c r="O49" s="18">
        <f t="shared" si="108"/>
        <v>27.811462019708422</v>
      </c>
      <c r="P49" s="18">
        <f t="shared" si="108"/>
        <v>27.347594360029543</v>
      </c>
      <c r="Q49" s="18">
        <f t="shared" si="108"/>
        <v>26.300574297667389</v>
      </c>
      <c r="S49" s="68">
        <f t="shared" si="109"/>
        <v>50.834718201246289</v>
      </c>
      <c r="T49" s="69">
        <f t="shared" si="110"/>
        <v>65.614791178464145</v>
      </c>
      <c r="U49" s="69">
        <f t="shared" si="111"/>
        <v>116.44950937971043</v>
      </c>
      <c r="W49" t="str">
        <f t="shared" si="141"/>
        <v>23 Teaching and other educational professionals</v>
      </c>
      <c r="X49" s="18">
        <f t="shared" si="112"/>
        <v>9.5969498179998389</v>
      </c>
      <c r="Y49" s="18">
        <f t="shared" si="112"/>
        <v>7.8627226815257796</v>
      </c>
      <c r="Z49" s="18">
        <f t="shared" si="112"/>
        <v>7.7954235005915047</v>
      </c>
      <c r="AA49" s="18">
        <f t="shared" si="112"/>
        <v>6.5536768655581623</v>
      </c>
      <c r="AB49" s="18">
        <f t="shared" si="112"/>
        <v>4.5331639243642519</v>
      </c>
      <c r="AD49" s="68">
        <f t="shared" si="113"/>
        <v>-20.208163679979744</v>
      </c>
      <c r="AE49" s="69">
        <f t="shared" si="114"/>
        <v>46.483552157089939</v>
      </c>
      <c r="AF49" s="69">
        <f t="shared" si="115"/>
        <v>26.275388477110194</v>
      </c>
      <c r="AH49" t="str">
        <f t="shared" si="142"/>
        <v>23 Teaching and other educational professionals</v>
      </c>
      <c r="AI49" s="18">
        <f t="shared" si="116"/>
        <v>3.6763592845546644</v>
      </c>
      <c r="AJ49" s="18">
        <f t="shared" si="116"/>
        <v>2.4156294054382133</v>
      </c>
      <c r="AK49" s="18">
        <f t="shared" si="116"/>
        <v>2.2473045770079696</v>
      </c>
      <c r="AL49" s="18">
        <f t="shared" si="116"/>
        <v>1.6795371116687714</v>
      </c>
      <c r="AM49" s="18">
        <f t="shared" si="116"/>
        <v>1.5904676943460045</v>
      </c>
      <c r="AO49" s="68">
        <f t="shared" si="117"/>
        <v>-17.798914972291719</v>
      </c>
      <c r="AP49" s="69">
        <f t="shared" si="118"/>
        <v>24.954935396634852</v>
      </c>
      <c r="AQ49" s="69">
        <f t="shared" si="119"/>
        <v>7.1560204243431329</v>
      </c>
      <c r="AS49" t="str">
        <f t="shared" si="143"/>
        <v>23 Teaching and other educational professionals</v>
      </c>
      <c r="AT49" s="18">
        <f t="shared" si="120"/>
        <v>1.0922867271256149</v>
      </c>
      <c r="AU49" s="18">
        <f t="shared" si="120"/>
        <v>1.0425984334092051</v>
      </c>
      <c r="AV49" s="18">
        <f t="shared" si="120"/>
        <v>1.0040925216520562</v>
      </c>
      <c r="AW49" s="18">
        <f t="shared" si="120"/>
        <v>0.84864422716960197</v>
      </c>
      <c r="AX49" s="18">
        <f t="shared" si="120"/>
        <v>0.65882953461437044</v>
      </c>
      <c r="AZ49" s="68">
        <f t="shared" si="121"/>
        <v>-13.852155606426733</v>
      </c>
      <c r="BA49" s="69">
        <f t="shared" si="122"/>
        <v>43.131629631799164</v>
      </c>
      <c r="BB49" s="69">
        <f t="shared" si="123"/>
        <v>29.279474025372437</v>
      </c>
      <c r="BD49" t="str">
        <f t="shared" si="144"/>
        <v>23 Teaching and other educational professionals</v>
      </c>
      <c r="BE49" s="18">
        <f t="shared" si="124"/>
        <v>1.1730386432716626</v>
      </c>
      <c r="BF49" s="18">
        <f t="shared" si="124"/>
        <v>1.1854089201780222</v>
      </c>
      <c r="BG49" s="18">
        <f t="shared" si="124"/>
        <v>1.3325014899048373</v>
      </c>
      <c r="BH49" s="18">
        <f t="shared" si="124"/>
        <v>1.3750513167014227</v>
      </c>
      <c r="BI49" s="18">
        <f t="shared" si="124"/>
        <v>1.5575180710532712</v>
      </c>
      <c r="BK49" s="68">
        <f t="shared" si="125"/>
        <v>15.709391503833789</v>
      </c>
      <c r="BL49" s="69">
        <f t="shared" si="126"/>
        <v>46.093856394243595</v>
      </c>
      <c r="BM49" s="69">
        <f t="shared" si="127"/>
        <v>61.803247898077387</v>
      </c>
      <c r="BO49" t="str">
        <f t="shared" si="145"/>
        <v>23 Teaching and other educational professionals</v>
      </c>
      <c r="BP49" s="18">
        <f t="shared" si="128"/>
        <v>0.74274264942282464</v>
      </c>
      <c r="BQ49" s="18">
        <f t="shared" si="128"/>
        <v>0.78030372488855737</v>
      </c>
      <c r="BR49" s="18">
        <f t="shared" si="128"/>
        <v>0.84642532855572183</v>
      </c>
      <c r="BS49" s="18">
        <f t="shared" si="128"/>
        <v>0.84038320858800619</v>
      </c>
      <c r="BT49" s="18">
        <f t="shared" si="128"/>
        <v>0.85653685389094047</v>
      </c>
      <c r="BV49" s="68">
        <f t="shared" si="129"/>
        <v>-12.397278237492735</v>
      </c>
      <c r="BW49" s="69">
        <f t="shared" si="130"/>
        <v>43.527082722942438</v>
      </c>
      <c r="BX49" s="69">
        <f t="shared" si="131"/>
        <v>31.129804485449704</v>
      </c>
      <c r="BZ49" t="str">
        <f t="shared" si="146"/>
        <v>23 Teaching and other educational professionals</v>
      </c>
      <c r="CA49" s="18">
        <f t="shared" si="132"/>
        <v>0.94085187746215748</v>
      </c>
      <c r="CB49" s="18">
        <f t="shared" si="132"/>
        <v>0.96880244139519978</v>
      </c>
      <c r="CC49" s="18">
        <f t="shared" si="132"/>
        <v>1.1056327343041958</v>
      </c>
      <c r="CD49" s="18">
        <f t="shared" si="132"/>
        <v>1.1978217465656769</v>
      </c>
      <c r="CE49" s="18">
        <f t="shared" si="132"/>
        <v>1.400747438071706</v>
      </c>
      <c r="CG49" s="68">
        <f t="shared" si="133"/>
        <v>-29.008146539216135</v>
      </c>
      <c r="CH49" s="69">
        <f t="shared" si="134"/>
        <v>38.67203343821852</v>
      </c>
      <c r="CI49" s="69">
        <f t="shared" si="135"/>
        <v>9.6638868990023834</v>
      </c>
      <c r="CK49" t="str">
        <f t="shared" si="147"/>
        <v>23 Teaching and other educational professionals</v>
      </c>
      <c r="CL49" s="18">
        <f t="shared" si="136"/>
        <v>0.50207398901048061</v>
      </c>
      <c r="CM49" s="18">
        <f t="shared" si="136"/>
        <v>0.61359031631238081</v>
      </c>
      <c r="CN49" s="18">
        <f t="shared" si="136"/>
        <v>0.91063268765987793</v>
      </c>
      <c r="CO49" s="18">
        <f t="shared" si="136"/>
        <v>1.3215555619277621</v>
      </c>
      <c r="CP49" s="18">
        <f t="shared" si="136"/>
        <v>1.8901267740437495</v>
      </c>
      <c r="CR49" s="68">
        <f t="shared" si="137"/>
        <v>58.840402264667283</v>
      </c>
      <c r="CS49" s="69">
        <f t="shared" si="138"/>
        <v>53.057083745764878</v>
      </c>
      <c r="CT49" s="69">
        <f t="shared" si="139"/>
        <v>111.89748601043215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5.2742715311873631</v>
      </c>
      <c r="C50" s="18">
        <f t="shared" si="104"/>
        <v>5.5657923198398338</v>
      </c>
      <c r="D50" s="18">
        <f t="shared" si="104"/>
        <v>5.9005359673466593</v>
      </c>
      <c r="E50" s="18">
        <f t="shared" si="104"/>
        <v>6.234094005557016</v>
      </c>
      <c r="F50" s="18">
        <f t="shared" si="104"/>
        <v>6.3252644366869557</v>
      </c>
      <c r="H50" s="68">
        <f t="shared" si="105"/>
        <v>69.940445837388339</v>
      </c>
      <c r="I50" s="69">
        <f t="shared" si="106"/>
        <v>71.326133869286508</v>
      </c>
      <c r="J50" s="69">
        <f t="shared" si="107"/>
        <v>141.26657970667483</v>
      </c>
      <c r="L50" t="str">
        <f t="shared" si="140"/>
        <v>24 Business, media and public service professionals</v>
      </c>
      <c r="M50" s="18">
        <f t="shared" si="108"/>
        <v>10.439534637509249</v>
      </c>
      <c r="N50" s="18">
        <f t="shared" si="108"/>
        <v>10.860863271610819</v>
      </c>
      <c r="O50" s="18">
        <f t="shared" si="108"/>
        <v>11.379253147820508</v>
      </c>
      <c r="P50" s="18">
        <f t="shared" si="108"/>
        <v>11.556193149351824</v>
      </c>
      <c r="Q50" s="18">
        <f t="shared" si="108"/>
        <v>11.261262642820268</v>
      </c>
      <c r="S50" s="68">
        <f t="shared" si="109"/>
        <v>57.845873493610064</v>
      </c>
      <c r="T50" s="69">
        <f t="shared" si="110"/>
        <v>67.358939130200298</v>
      </c>
      <c r="U50" s="69">
        <f t="shared" si="111"/>
        <v>125.20481262381035</v>
      </c>
      <c r="W50" t="str">
        <f t="shared" si="141"/>
        <v>24 Business, media and public service professionals</v>
      </c>
      <c r="X50" s="18">
        <f t="shared" si="112"/>
        <v>9.5650944552089427</v>
      </c>
      <c r="Y50" s="18">
        <f t="shared" si="112"/>
        <v>9.7951671105178999</v>
      </c>
      <c r="Z50" s="18">
        <f t="shared" si="112"/>
        <v>10.448853214657687</v>
      </c>
      <c r="AA50" s="18">
        <f t="shared" si="112"/>
        <v>10.614918870137618</v>
      </c>
      <c r="AB50" s="18">
        <f t="shared" si="112"/>
        <v>10.151966438589637</v>
      </c>
      <c r="AD50" s="68">
        <f t="shared" si="113"/>
        <v>33.314778416144854</v>
      </c>
      <c r="AE50" s="69">
        <f t="shared" si="114"/>
        <v>60.968304645935312</v>
      </c>
      <c r="AF50" s="69">
        <f t="shared" si="115"/>
        <v>94.283083062080166</v>
      </c>
      <c r="AH50" t="str">
        <f t="shared" si="142"/>
        <v>24 Business, media and public service professionals</v>
      </c>
      <c r="AI50" s="18">
        <f t="shared" si="116"/>
        <v>3.2403184119656876</v>
      </c>
      <c r="AJ50" s="18">
        <f t="shared" si="116"/>
        <v>3.1252303049359691</v>
      </c>
      <c r="AK50" s="18">
        <f t="shared" si="116"/>
        <v>3.3967144373858513</v>
      </c>
      <c r="AL50" s="18">
        <f t="shared" si="116"/>
        <v>3.3162590297787147</v>
      </c>
      <c r="AM50" s="18">
        <f t="shared" si="116"/>
        <v>3.3175305761561087</v>
      </c>
      <c r="AO50" s="68">
        <f t="shared" si="117"/>
        <v>13.441126728275471</v>
      </c>
      <c r="AP50" s="69">
        <f t="shared" si="118"/>
        <v>36.820125251470522</v>
      </c>
      <c r="AQ50" s="69">
        <f t="shared" si="119"/>
        <v>50.261251979745992</v>
      </c>
      <c r="AS50" t="str">
        <f t="shared" si="143"/>
        <v>24 Business, media and public service professionals</v>
      </c>
      <c r="AT50" s="18">
        <f t="shared" si="120"/>
        <v>5.4160724977108972</v>
      </c>
      <c r="AU50" s="18">
        <f t="shared" si="120"/>
        <v>5.5271010091966728</v>
      </c>
      <c r="AV50" s="18">
        <f t="shared" si="120"/>
        <v>6.0146745851179535</v>
      </c>
      <c r="AW50" s="18">
        <f t="shared" si="120"/>
        <v>6.3103213442778614</v>
      </c>
      <c r="AX50" s="18">
        <f t="shared" si="120"/>
        <v>6.3350126648109049</v>
      </c>
      <c r="AZ50" s="68">
        <f t="shared" si="121"/>
        <v>38.286708461602501</v>
      </c>
      <c r="BA50" s="69">
        <f t="shared" si="122"/>
        <v>57.180170620156268</v>
      </c>
      <c r="BB50" s="69">
        <f t="shared" si="123"/>
        <v>95.466879081758776</v>
      </c>
      <c r="BD50" t="str">
        <f t="shared" si="144"/>
        <v>24 Business, media and public service professionals</v>
      </c>
      <c r="BE50" s="18">
        <f t="shared" si="124"/>
        <v>3.0183959320306251</v>
      </c>
      <c r="BF50" s="18">
        <f t="shared" si="124"/>
        <v>3.2665204009453581</v>
      </c>
      <c r="BG50" s="18">
        <f t="shared" si="124"/>
        <v>3.60886054841668</v>
      </c>
      <c r="BH50" s="18">
        <f t="shared" si="124"/>
        <v>3.8168775867702296</v>
      </c>
      <c r="BI50" s="18">
        <f t="shared" si="124"/>
        <v>3.8652299932006313</v>
      </c>
      <c r="BK50" s="68">
        <f t="shared" si="125"/>
        <v>6.0250434316354173</v>
      </c>
      <c r="BL50" s="69">
        <f t="shared" si="126"/>
        <v>43.583654634296359</v>
      </c>
      <c r="BM50" s="69">
        <f t="shared" si="127"/>
        <v>49.608698065931769</v>
      </c>
      <c r="BO50" t="str">
        <f t="shared" si="145"/>
        <v>24 Business, media and public service professionals</v>
      </c>
      <c r="BP50" s="18">
        <f t="shared" si="128"/>
        <v>2.1386729536952522</v>
      </c>
      <c r="BQ50" s="18">
        <f t="shared" si="128"/>
        <v>2.1790227053656515</v>
      </c>
      <c r="BR50" s="18">
        <f t="shared" si="128"/>
        <v>2.5316970975551891</v>
      </c>
      <c r="BS50" s="18">
        <f t="shared" si="128"/>
        <v>2.5238171983894877</v>
      </c>
      <c r="BT50" s="18">
        <f t="shared" si="128"/>
        <v>2.4942210612738647</v>
      </c>
      <c r="BV50" s="68">
        <f t="shared" si="129"/>
        <v>-14.712890683276564</v>
      </c>
      <c r="BW50" s="69">
        <f t="shared" si="130"/>
        <v>38.045257143129483</v>
      </c>
      <c r="BX50" s="69">
        <f t="shared" si="131"/>
        <v>23.332366459852917</v>
      </c>
      <c r="BZ50" t="str">
        <f t="shared" si="146"/>
        <v>24 Business, media and public service professionals</v>
      </c>
      <c r="CA50" s="18">
        <f t="shared" si="132"/>
        <v>1.9658697944895505</v>
      </c>
      <c r="CB50" s="18">
        <f t="shared" si="132"/>
        <v>2.2072802091921409</v>
      </c>
      <c r="CC50" s="18">
        <f t="shared" si="132"/>
        <v>2.6232079545933535</v>
      </c>
      <c r="CD50" s="18">
        <f t="shared" si="132"/>
        <v>2.8277384907928962</v>
      </c>
      <c r="CE50" s="18">
        <f t="shared" si="132"/>
        <v>3.1204204736749337</v>
      </c>
      <c r="CG50" s="68">
        <f t="shared" si="133"/>
        <v>-33.34389006954126</v>
      </c>
      <c r="CH50" s="69">
        <f t="shared" si="134"/>
        <v>34.547539753473693</v>
      </c>
      <c r="CI50" s="69">
        <f t="shared" si="135"/>
        <v>1.2036496839324313</v>
      </c>
      <c r="CK50" t="str">
        <f t="shared" si="147"/>
        <v>24 Business, media and public service professionals</v>
      </c>
      <c r="CL50" s="18">
        <f t="shared" si="136"/>
        <v>1.134778482750215</v>
      </c>
      <c r="CM50" s="18">
        <f t="shared" si="136"/>
        <v>1.4524612593423267</v>
      </c>
      <c r="CN50" s="18">
        <f t="shared" si="136"/>
        <v>1.786387426303641</v>
      </c>
      <c r="CO50" s="18">
        <f t="shared" si="136"/>
        <v>2.3588545009327286</v>
      </c>
      <c r="CP50" s="18">
        <f t="shared" si="136"/>
        <v>3.6142660127566444</v>
      </c>
      <c r="CR50" s="68">
        <f t="shared" si="137"/>
        <v>54.830936370883563</v>
      </c>
      <c r="CS50" s="69">
        <f t="shared" si="138"/>
        <v>46.451888543837633</v>
      </c>
      <c r="CT50" s="69">
        <f t="shared" si="139"/>
        <v>101.28282491472117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1.9494793137218684</v>
      </c>
      <c r="C51" s="18">
        <f t="shared" si="104"/>
        <v>2.1347027816050397</v>
      </c>
      <c r="D51" s="18">
        <f t="shared" si="104"/>
        <v>2.3628927348916866</v>
      </c>
      <c r="E51" s="18">
        <f t="shared" si="104"/>
        <v>2.1828541960351311</v>
      </c>
      <c r="F51" s="18">
        <f t="shared" si="104"/>
        <v>2.3716864277599283</v>
      </c>
      <c r="H51" s="68">
        <f t="shared" si="105"/>
        <v>59.11927453458383</v>
      </c>
      <c r="I51" s="69">
        <f t="shared" si="106"/>
        <v>60.548385450126197</v>
      </c>
      <c r="J51" s="69">
        <f t="shared" si="107"/>
        <v>119.66765998471003</v>
      </c>
      <c r="L51" t="str">
        <f t="shared" si="140"/>
        <v>31 Science, engineering and technology associate professionals</v>
      </c>
      <c r="M51" s="18">
        <f t="shared" si="108"/>
        <v>1.9994674476291572</v>
      </c>
      <c r="N51" s="18">
        <f t="shared" si="108"/>
        <v>2.0477148865304327</v>
      </c>
      <c r="O51" s="18">
        <f t="shared" si="108"/>
        <v>2.2022600204168836</v>
      </c>
      <c r="P51" s="18">
        <f t="shared" si="108"/>
        <v>1.862756879970755</v>
      </c>
      <c r="Q51" s="18">
        <f t="shared" si="108"/>
        <v>1.8264406520728027</v>
      </c>
      <c r="S51" s="68">
        <f t="shared" si="109"/>
        <v>32.280818806907078</v>
      </c>
      <c r="T51" s="69">
        <f t="shared" si="110"/>
        <v>50.242868368820815</v>
      </c>
      <c r="U51" s="69">
        <f t="shared" si="111"/>
        <v>82.523687175727886</v>
      </c>
      <c r="W51" t="str">
        <f t="shared" si="141"/>
        <v>31 Science, engineering and technology associate professionals</v>
      </c>
      <c r="X51" s="18">
        <f t="shared" si="112"/>
        <v>2.3243666648455128</v>
      </c>
      <c r="Y51" s="18">
        <f t="shared" si="112"/>
        <v>2.4878507577930962</v>
      </c>
      <c r="Z51" s="18">
        <f t="shared" si="112"/>
        <v>2.608396687270325</v>
      </c>
      <c r="AA51" s="18">
        <f t="shared" si="112"/>
        <v>2.1931268001325295</v>
      </c>
      <c r="AB51" s="18">
        <f t="shared" si="112"/>
        <v>2.0876937099672919</v>
      </c>
      <c r="AD51" s="68">
        <f t="shared" si="113"/>
        <v>9.8221376445998363</v>
      </c>
      <c r="AE51" s="69">
        <f t="shared" si="114"/>
        <v>43.852757253219345</v>
      </c>
      <c r="AF51" s="69">
        <f t="shared" si="115"/>
        <v>53.674894897819179</v>
      </c>
      <c r="AH51" t="str">
        <f t="shared" si="142"/>
        <v>31 Science, engineering and technology associate professionals</v>
      </c>
      <c r="AI51" s="18">
        <f t="shared" si="116"/>
        <v>1.2580421720020902</v>
      </c>
      <c r="AJ51" s="18">
        <f t="shared" si="116"/>
        <v>1.511174263051634</v>
      </c>
      <c r="AK51" s="18">
        <f t="shared" si="116"/>
        <v>1.6678204410102659</v>
      </c>
      <c r="AL51" s="18">
        <f t="shared" si="116"/>
        <v>1.6507439003398487</v>
      </c>
      <c r="AM51" s="18">
        <f t="shared" si="116"/>
        <v>1.9062099994501081</v>
      </c>
      <c r="AO51" s="68">
        <f t="shared" si="117"/>
        <v>32.750475516010425</v>
      </c>
      <c r="AP51" s="69">
        <f t="shared" si="118"/>
        <v>50.622535023463875</v>
      </c>
      <c r="AQ51" s="69">
        <f t="shared" si="119"/>
        <v>83.373010539474308</v>
      </c>
      <c r="AS51" t="str">
        <f t="shared" si="143"/>
        <v>31 Science, engineering and technology associate professionals</v>
      </c>
      <c r="AT51" s="18">
        <f t="shared" si="120"/>
        <v>3.9880071185419577</v>
      </c>
      <c r="AU51" s="18">
        <f t="shared" si="120"/>
        <v>4.0719363402494935</v>
      </c>
      <c r="AV51" s="18">
        <f t="shared" si="120"/>
        <v>4.297087887897332</v>
      </c>
      <c r="AW51" s="18">
        <f t="shared" si="120"/>
        <v>3.2986278941451479</v>
      </c>
      <c r="AX51" s="18">
        <f t="shared" si="120"/>
        <v>2.8218158084807676</v>
      </c>
      <c r="AZ51" s="68">
        <f t="shared" si="121"/>
        <v>-13.781688501806707</v>
      </c>
      <c r="BA51" s="69">
        <f t="shared" si="122"/>
        <v>31.807013060936313</v>
      </c>
      <c r="BB51" s="69">
        <f t="shared" si="123"/>
        <v>18.025324559129604</v>
      </c>
      <c r="BD51" t="str">
        <f t="shared" si="144"/>
        <v>31 Science, engineering and technology associate professionals</v>
      </c>
      <c r="BE51" s="18">
        <f t="shared" si="124"/>
        <v>1.6904864012172121</v>
      </c>
      <c r="BF51" s="18">
        <f t="shared" si="124"/>
        <v>1.6919435334770556</v>
      </c>
      <c r="BG51" s="18">
        <f t="shared" si="124"/>
        <v>1.8190965176703351</v>
      </c>
      <c r="BH51" s="18">
        <f t="shared" si="124"/>
        <v>1.3294120875127169</v>
      </c>
      <c r="BI51" s="18">
        <f t="shared" si="124"/>
        <v>1.0372552772839794</v>
      </c>
      <c r="BK51" s="68">
        <f t="shared" si="125"/>
        <v>-43.554005467567819</v>
      </c>
      <c r="BL51" s="69">
        <f t="shared" si="126"/>
        <v>23.69408182159583</v>
      </c>
      <c r="BM51" s="69">
        <f t="shared" si="127"/>
        <v>-19.859923645971993</v>
      </c>
      <c r="BO51" t="str">
        <f t="shared" si="145"/>
        <v>31 Science, engineering and technology associate professionals</v>
      </c>
      <c r="BP51" s="18">
        <f t="shared" si="128"/>
        <v>1.279611982533259</v>
      </c>
      <c r="BQ51" s="18">
        <f t="shared" si="128"/>
        <v>1.3731696610683202</v>
      </c>
      <c r="BR51" s="18">
        <f t="shared" si="128"/>
        <v>1.5694695194764703</v>
      </c>
      <c r="BS51" s="18">
        <f t="shared" si="128"/>
        <v>1.2767772573094489</v>
      </c>
      <c r="BT51" s="18">
        <f t="shared" si="128"/>
        <v>1.3154420130005899</v>
      </c>
      <c r="BV51" s="68">
        <f t="shared" si="129"/>
        <v>-27.443049885720868</v>
      </c>
      <c r="BW51" s="69">
        <f t="shared" si="130"/>
        <v>29.801058568389955</v>
      </c>
      <c r="BX51" s="69">
        <f t="shared" si="131"/>
        <v>2.3580086826690891</v>
      </c>
      <c r="BZ51" t="str">
        <f t="shared" si="146"/>
        <v>31 Science, engineering and technology associate professionals</v>
      </c>
      <c r="CA51" s="18">
        <f t="shared" si="132"/>
        <v>1.3899091561710069</v>
      </c>
      <c r="CB51" s="18">
        <f t="shared" si="132"/>
        <v>1.6251864443319659</v>
      </c>
      <c r="CC51" s="18">
        <f t="shared" si="132"/>
        <v>1.947681434382055</v>
      </c>
      <c r="CD51" s="18">
        <f t="shared" si="132"/>
        <v>1.7139053490362481</v>
      </c>
      <c r="CE51" s="18">
        <f t="shared" si="132"/>
        <v>2.1136761046053332</v>
      </c>
      <c r="CG51" s="68">
        <f t="shared" si="133"/>
        <v>-39.18928923232022</v>
      </c>
      <c r="CH51" s="69">
        <f t="shared" si="134"/>
        <v>26.704267815557259</v>
      </c>
      <c r="CI51" s="69">
        <f t="shared" si="135"/>
        <v>-12.485021416762967</v>
      </c>
      <c r="CK51" t="str">
        <f t="shared" si="147"/>
        <v>31 Science, engineering and technology associate professionals</v>
      </c>
      <c r="CL51" s="18">
        <f t="shared" si="136"/>
        <v>0.59950881711185278</v>
      </c>
      <c r="CM51" s="18">
        <f t="shared" si="136"/>
        <v>0.81797147545803262</v>
      </c>
      <c r="CN51" s="18">
        <f t="shared" si="136"/>
        <v>1.1255710375295305</v>
      </c>
      <c r="CO51" s="18">
        <f t="shared" si="136"/>
        <v>1.4655167419682564</v>
      </c>
      <c r="CP51" s="18">
        <f t="shared" si="136"/>
        <v>2.4819425619061724</v>
      </c>
      <c r="CR51" s="68">
        <f t="shared" si="137"/>
        <v>68.745459835864651</v>
      </c>
      <c r="CS51" s="69">
        <f t="shared" si="138"/>
        <v>49.375543211891127</v>
      </c>
      <c r="CT51" s="69">
        <f t="shared" si="139"/>
        <v>118.12100304775579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0.55581215368375236</v>
      </c>
      <c r="C52" s="18">
        <f t="shared" si="104"/>
        <v>0.62226366843142666</v>
      </c>
      <c r="D52" s="18">
        <f t="shared" si="104"/>
        <v>0.61375614988699534</v>
      </c>
      <c r="E52" s="18">
        <f t="shared" si="104"/>
        <v>0.68626364610383739</v>
      </c>
      <c r="F52" s="18">
        <f t="shared" si="104"/>
        <v>0.81291559320101847</v>
      </c>
      <c r="H52" s="68">
        <f t="shared" si="105"/>
        <v>109.97090791532933</v>
      </c>
      <c r="I52" s="69">
        <f t="shared" si="106"/>
        <v>95.253479041850426</v>
      </c>
      <c r="J52" s="69">
        <f t="shared" si="107"/>
        <v>205.22438695717975</v>
      </c>
      <c r="L52" t="str">
        <f t="shared" si="140"/>
        <v>32 Health and social care associate professionals</v>
      </c>
      <c r="M52" s="18">
        <f t="shared" si="108"/>
        <v>2.1599719488449649</v>
      </c>
      <c r="N52" s="18">
        <f t="shared" si="108"/>
        <v>2.2511420752576905</v>
      </c>
      <c r="O52" s="18">
        <f t="shared" si="108"/>
        <v>2.3459162327144312</v>
      </c>
      <c r="P52" s="18">
        <f t="shared" si="108"/>
        <v>2.4051656918509403</v>
      </c>
      <c r="Q52" s="18">
        <f t="shared" si="108"/>
        <v>2.6508627352938792</v>
      </c>
      <c r="S52" s="68">
        <f t="shared" si="109"/>
        <v>80.233137911126491</v>
      </c>
      <c r="T52" s="69">
        <f t="shared" si="110"/>
        <v>81.6981388137972</v>
      </c>
      <c r="U52" s="69">
        <f t="shared" si="111"/>
        <v>161.93127672492369</v>
      </c>
      <c r="W52" t="str">
        <f t="shared" si="141"/>
        <v>32 Health and social care associate professionals</v>
      </c>
      <c r="X52" s="18">
        <f t="shared" si="112"/>
        <v>3.3633606722596951</v>
      </c>
      <c r="Y52" s="18">
        <f t="shared" si="112"/>
        <v>3.4576536571887537</v>
      </c>
      <c r="Z52" s="18">
        <f t="shared" si="112"/>
        <v>3.5691811317634188</v>
      </c>
      <c r="AA52" s="18">
        <f t="shared" si="112"/>
        <v>3.726281367041774</v>
      </c>
      <c r="AB52" s="18">
        <f t="shared" si="112"/>
        <v>3.947439605526522</v>
      </c>
      <c r="AD52" s="68">
        <f t="shared" si="113"/>
        <v>51.755225991152344</v>
      </c>
      <c r="AE52" s="69">
        <f t="shared" si="114"/>
        <v>79.483249245928761</v>
      </c>
      <c r="AF52" s="69">
        <f t="shared" si="115"/>
        <v>131.2384752370811</v>
      </c>
      <c r="AH52" t="str">
        <f t="shared" si="142"/>
        <v>32 Health and social care associate professionals</v>
      </c>
      <c r="AI52" s="18">
        <f t="shared" si="116"/>
        <v>7.4273533216890755</v>
      </c>
      <c r="AJ52" s="18">
        <f t="shared" si="116"/>
        <v>6.3103103953234738</v>
      </c>
      <c r="AK52" s="18">
        <f t="shared" si="116"/>
        <v>6.2015054013069513</v>
      </c>
      <c r="AL52" s="18">
        <f t="shared" si="116"/>
        <v>4.6437798550440217</v>
      </c>
      <c r="AM52" s="18">
        <f t="shared" si="116"/>
        <v>2.4057278927240313</v>
      </c>
      <c r="AO52" s="68">
        <f t="shared" si="117"/>
        <v>-54.942819523944372</v>
      </c>
      <c r="AP52" s="69">
        <f t="shared" si="118"/>
        <v>29.665732949357153</v>
      </c>
      <c r="AQ52" s="69">
        <f t="shared" si="119"/>
        <v>-25.277086574587226</v>
      </c>
      <c r="AS52" t="str">
        <f t="shared" si="143"/>
        <v>32 Health and social care associate professionals</v>
      </c>
      <c r="AT52" s="18">
        <f t="shared" si="120"/>
        <v>1.648245960944049</v>
      </c>
      <c r="AU52" s="18">
        <f t="shared" si="120"/>
        <v>1.6772214360060809</v>
      </c>
      <c r="AV52" s="18">
        <f t="shared" si="120"/>
        <v>1.8032510737160858</v>
      </c>
      <c r="AW52" s="18">
        <f t="shared" si="120"/>
        <v>1.711363452153615</v>
      </c>
      <c r="AX52" s="18">
        <f t="shared" si="120"/>
        <v>1.7034624870645443</v>
      </c>
      <c r="AZ52" s="68">
        <f t="shared" si="121"/>
        <v>24.028491686735741</v>
      </c>
      <c r="BA52" s="69">
        <f t="shared" si="122"/>
        <v>61.436451128182433</v>
      </c>
      <c r="BB52" s="69">
        <f t="shared" si="123"/>
        <v>85.46494281491816</v>
      </c>
      <c r="BD52" t="str">
        <f t="shared" si="144"/>
        <v>32 Health and social care associate professionals</v>
      </c>
      <c r="BE52" s="18">
        <f t="shared" si="124"/>
        <v>1.591957263101718</v>
      </c>
      <c r="BF52" s="18">
        <f t="shared" si="124"/>
        <v>1.8271713902474813</v>
      </c>
      <c r="BG52" s="18">
        <f t="shared" si="124"/>
        <v>2.0562483066985529</v>
      </c>
      <c r="BH52" s="18">
        <f t="shared" si="124"/>
        <v>2.1260028921520648</v>
      </c>
      <c r="BI52" s="18">
        <f t="shared" si="124"/>
        <v>2.5540869497157037</v>
      </c>
      <c r="BK52" s="68">
        <f t="shared" si="125"/>
        <v>22.95985408650802</v>
      </c>
      <c r="BL52" s="69">
        <f t="shared" si="126"/>
        <v>62.296440643053032</v>
      </c>
      <c r="BM52" s="69">
        <f t="shared" si="127"/>
        <v>85.256294729561048</v>
      </c>
      <c r="BO52" t="str">
        <f t="shared" si="145"/>
        <v>32 Health and social care associate professionals</v>
      </c>
      <c r="BP52" s="18">
        <f t="shared" si="128"/>
        <v>1.2801570672317455</v>
      </c>
      <c r="BQ52" s="18">
        <f t="shared" si="128"/>
        <v>1.4185102961235525</v>
      </c>
      <c r="BR52" s="18">
        <f t="shared" si="128"/>
        <v>1.5375400969393331</v>
      </c>
      <c r="BS52" s="18">
        <f t="shared" si="128"/>
        <v>1.5335446551931409</v>
      </c>
      <c r="BT52" s="18">
        <f t="shared" si="128"/>
        <v>1.5400152873320163</v>
      </c>
      <c r="BV52" s="68">
        <f t="shared" si="129"/>
        <v>-13.292078036779806</v>
      </c>
      <c r="BW52" s="69">
        <f t="shared" si="130"/>
        <v>48.132669486438481</v>
      </c>
      <c r="BX52" s="69">
        <f t="shared" si="131"/>
        <v>34.840591449658667</v>
      </c>
      <c r="BZ52" t="str">
        <f t="shared" si="146"/>
        <v>32 Health and social care associate professionals</v>
      </c>
      <c r="CA52" s="18">
        <f t="shared" si="132"/>
        <v>0.81132015986681116</v>
      </c>
      <c r="CB52" s="18">
        <f t="shared" si="132"/>
        <v>0.7314813740116759</v>
      </c>
      <c r="CC52" s="18">
        <f t="shared" si="132"/>
        <v>0.75155029498017856</v>
      </c>
      <c r="CD52" s="18">
        <f t="shared" si="132"/>
        <v>0.73630011536922957</v>
      </c>
      <c r="CE52" s="18">
        <f t="shared" si="132"/>
        <v>0.765701673710249</v>
      </c>
      <c r="CG52" s="68">
        <f t="shared" si="133"/>
        <v>-42.909859317523498</v>
      </c>
      <c r="CH52" s="69">
        <f t="shared" si="134"/>
        <v>35.244130387082819</v>
      </c>
      <c r="CI52" s="69">
        <f t="shared" si="135"/>
        <v>-7.6657289304406708</v>
      </c>
      <c r="CK52" t="str">
        <f t="shared" si="147"/>
        <v>32 Health and social care associate professionals</v>
      </c>
      <c r="CL52" s="18">
        <f t="shared" si="136"/>
        <v>0.2735951347997515</v>
      </c>
      <c r="CM52" s="18">
        <f t="shared" si="136"/>
        <v>0.31363274805174923</v>
      </c>
      <c r="CN52" s="18">
        <f t="shared" si="136"/>
        <v>0.39046694724291292</v>
      </c>
      <c r="CO52" s="18">
        <f t="shared" si="136"/>
        <v>0.5288526878317733</v>
      </c>
      <c r="CP52" s="18">
        <f t="shared" si="136"/>
        <v>0.9927528819396092</v>
      </c>
      <c r="CR52" s="68">
        <f t="shared" si="137"/>
        <v>94.567437492388208</v>
      </c>
      <c r="CS52" s="69">
        <f t="shared" si="138"/>
        <v>57.318783003886196</v>
      </c>
      <c r="CT52" s="69">
        <f t="shared" si="139"/>
        <v>151.8862204962744</v>
      </c>
    </row>
    <row r="53" spans="1:98" x14ac:dyDescent="0.2">
      <c r="A53" t="str">
        <f t="shared" si="103"/>
        <v>33 Protective service occupations</v>
      </c>
      <c r="B53" s="18">
        <f t="shared" si="104"/>
        <v>0.19567044730897915</v>
      </c>
      <c r="C53" s="18">
        <f t="shared" si="104"/>
        <v>0.20625549518365952</v>
      </c>
      <c r="D53" s="18">
        <f t="shared" si="104"/>
        <v>0.20995603168504581</v>
      </c>
      <c r="E53" s="18">
        <f t="shared" si="104"/>
        <v>0.2555585951980861</v>
      </c>
      <c r="F53" s="18">
        <f t="shared" si="104"/>
        <v>0.29303140244178927</v>
      </c>
      <c r="H53" s="68">
        <f t="shared" si="105"/>
        <v>121.25614263929869</v>
      </c>
      <c r="I53" s="69">
        <f t="shared" si="106"/>
        <v>63.035769477372384</v>
      </c>
      <c r="J53" s="69">
        <f t="shared" si="107"/>
        <v>184.29191211667109</v>
      </c>
      <c r="L53" t="str">
        <f t="shared" si="140"/>
        <v>33 Protective service occupations</v>
      </c>
      <c r="M53" s="18">
        <f t="shared" si="108"/>
        <v>0.53349182318295751</v>
      </c>
      <c r="N53" s="18">
        <f t="shared" si="108"/>
        <v>0.51869816651309275</v>
      </c>
      <c r="O53" s="18">
        <f t="shared" si="108"/>
        <v>0.55151603350324285</v>
      </c>
      <c r="P53" s="18">
        <f t="shared" si="108"/>
        <v>0.63383182261679494</v>
      </c>
      <c r="Q53" s="18">
        <f t="shared" si="108"/>
        <v>0.70956431906318584</v>
      </c>
      <c r="S53" s="68">
        <f t="shared" si="109"/>
        <v>105.20764211150941</v>
      </c>
      <c r="T53" s="69">
        <f t="shared" si="110"/>
        <v>52.130395304858354</v>
      </c>
      <c r="U53" s="69">
        <f t="shared" si="111"/>
        <v>157.33803741636777</v>
      </c>
      <c r="W53" t="str">
        <f t="shared" si="141"/>
        <v>33 Protective service occupations</v>
      </c>
      <c r="X53" s="18">
        <f t="shared" si="112"/>
        <v>1.2071016792213418</v>
      </c>
      <c r="Y53" s="18">
        <f t="shared" si="112"/>
        <v>1.2442188563944616</v>
      </c>
      <c r="Z53" s="18">
        <f t="shared" si="112"/>
        <v>1.3397475065610631</v>
      </c>
      <c r="AA53" s="18">
        <f t="shared" si="112"/>
        <v>1.5616575152157377</v>
      </c>
      <c r="AB53" s="18">
        <f t="shared" si="112"/>
        <v>1.8919258258904332</v>
      </c>
      <c r="AD53" s="68">
        <f t="shared" si="113"/>
        <v>93.766144660999302</v>
      </c>
      <c r="AE53" s="69">
        <f t="shared" si="114"/>
        <v>58.526864587323843</v>
      </c>
      <c r="AF53" s="69">
        <f t="shared" si="115"/>
        <v>152.29300924832313</v>
      </c>
      <c r="AH53" t="str">
        <f t="shared" si="142"/>
        <v>33 Protective service occupations</v>
      </c>
      <c r="AI53" s="18">
        <f t="shared" si="116"/>
        <v>1.0454250095570252</v>
      </c>
      <c r="AJ53" s="18">
        <f t="shared" si="116"/>
        <v>1.2127665864545105</v>
      </c>
      <c r="AK53" s="18">
        <f t="shared" si="116"/>
        <v>1.3424337664845394</v>
      </c>
      <c r="AL53" s="18">
        <f t="shared" si="116"/>
        <v>1.6767499011912201</v>
      </c>
      <c r="AM53" s="18">
        <f t="shared" si="116"/>
        <v>2.1318354579582541</v>
      </c>
      <c r="AO53" s="68">
        <f t="shared" si="117"/>
        <v>84.448636089348668</v>
      </c>
      <c r="AP53" s="69">
        <f t="shared" si="118"/>
        <v>50.842504247556029</v>
      </c>
      <c r="AQ53" s="69">
        <f t="shared" si="119"/>
        <v>135.2911403369047</v>
      </c>
      <c r="AS53" t="str">
        <f t="shared" si="143"/>
        <v>33 Protective service occupations</v>
      </c>
      <c r="AT53" s="18">
        <f t="shared" si="120"/>
        <v>1.1578959953258379</v>
      </c>
      <c r="AU53" s="18">
        <f t="shared" si="120"/>
        <v>0.99255260717838034</v>
      </c>
      <c r="AV53" s="18">
        <f t="shared" si="120"/>
        <v>1.0237538588923094</v>
      </c>
      <c r="AW53" s="18">
        <f t="shared" si="120"/>
        <v>1.0411130970671689</v>
      </c>
      <c r="AX53" s="18">
        <f t="shared" si="120"/>
        <v>0.99036897332108931</v>
      </c>
      <c r="AZ53" s="68">
        <f t="shared" si="121"/>
        <v>27.01252852806077</v>
      </c>
      <c r="BA53" s="69">
        <f t="shared" si="122"/>
        <v>40.966771454121769</v>
      </c>
      <c r="BB53" s="69">
        <f t="shared" si="123"/>
        <v>67.979299982182539</v>
      </c>
      <c r="BD53" t="str">
        <f t="shared" si="144"/>
        <v>33 Protective service occupations</v>
      </c>
      <c r="BE53" s="18">
        <f t="shared" si="124"/>
        <v>1.0834807503875068</v>
      </c>
      <c r="BF53" s="18">
        <f t="shared" si="124"/>
        <v>0.94464184915028626</v>
      </c>
      <c r="BG53" s="18">
        <f t="shared" si="124"/>
        <v>0.94300417700608263</v>
      </c>
      <c r="BH53" s="18">
        <f t="shared" si="124"/>
        <v>0.98747048632719125</v>
      </c>
      <c r="BI53" s="18">
        <f t="shared" si="124"/>
        <v>0.8411914677103729</v>
      </c>
      <c r="BK53" s="68">
        <f t="shared" si="125"/>
        <v>-11.695169495849452</v>
      </c>
      <c r="BL53" s="69">
        <f t="shared" si="126"/>
        <v>24.316140063352048</v>
      </c>
      <c r="BM53" s="69">
        <f t="shared" si="127"/>
        <v>12.620970567502596</v>
      </c>
      <c r="BO53" t="str">
        <f t="shared" si="145"/>
        <v>33 Protective service occupations</v>
      </c>
      <c r="BP53" s="18">
        <f t="shared" si="128"/>
        <v>1.2056660511640716</v>
      </c>
      <c r="BQ53" s="18">
        <f t="shared" si="128"/>
        <v>1.0787407114402081</v>
      </c>
      <c r="BR53" s="18">
        <f t="shared" si="128"/>
        <v>1.1510109550099428</v>
      </c>
      <c r="BS53" s="18">
        <f t="shared" si="128"/>
        <v>1.2006106017615685</v>
      </c>
      <c r="BT53" s="18">
        <f t="shared" si="128"/>
        <v>1.1277318742121547</v>
      </c>
      <c r="BV53" s="68">
        <f t="shared" si="129"/>
        <v>-15.182279822006425</v>
      </c>
      <c r="BW53" s="69">
        <f t="shared" si="130"/>
        <v>27.908206997992536</v>
      </c>
      <c r="BX53" s="69">
        <f t="shared" si="131"/>
        <v>12.72592717598611</v>
      </c>
      <c r="BZ53" t="str">
        <f t="shared" si="146"/>
        <v>33 Protective service occupations</v>
      </c>
      <c r="CA53" s="18">
        <f t="shared" si="132"/>
        <v>0.94418070451909997</v>
      </c>
      <c r="CB53" s="18">
        <f t="shared" si="132"/>
        <v>0.91082805494671371</v>
      </c>
      <c r="CC53" s="18">
        <f t="shared" si="132"/>
        <v>1.0203195607807978</v>
      </c>
      <c r="CD53" s="18">
        <f t="shared" si="132"/>
        <v>1.203628103491335</v>
      </c>
      <c r="CE53" s="18">
        <f t="shared" si="132"/>
        <v>1.46160845671564</v>
      </c>
      <c r="CG53" s="68">
        <f t="shared" si="133"/>
        <v>-19.729789689383068</v>
      </c>
      <c r="CH53" s="69">
        <f t="shared" si="134"/>
        <v>33.878505184349699</v>
      </c>
      <c r="CI53" s="69">
        <f t="shared" si="135"/>
        <v>14.148715494966632</v>
      </c>
      <c r="CK53" t="str">
        <f t="shared" si="147"/>
        <v>33 Protective service occupations</v>
      </c>
      <c r="CL53" s="18">
        <f t="shared" si="136"/>
        <v>0.4076775307457729</v>
      </c>
      <c r="CM53" s="18">
        <f t="shared" si="136"/>
        <v>0.35541139710570158</v>
      </c>
      <c r="CN53" s="18">
        <f t="shared" si="136"/>
        <v>0.39882928985123861</v>
      </c>
      <c r="CO53" s="18">
        <f t="shared" si="136"/>
        <v>0.39577458622549039</v>
      </c>
      <c r="CP53" s="18">
        <f t="shared" si="136"/>
        <v>0.44245918454568411</v>
      </c>
      <c r="CR53" s="68">
        <f t="shared" si="137"/>
        <v>-15.101611042158359</v>
      </c>
      <c r="CS53" s="69">
        <f t="shared" si="138"/>
        <v>18.639197460741869</v>
      </c>
      <c r="CT53" s="69">
        <f t="shared" si="139"/>
        <v>3.5375864185835102</v>
      </c>
    </row>
    <row r="54" spans="1:98" x14ac:dyDescent="0.2">
      <c r="A54" t="str">
        <f t="shared" si="103"/>
        <v>34 Culture, media and sports occupations</v>
      </c>
      <c r="B54" s="18">
        <f t="shared" si="104"/>
        <v>0.98675802199466967</v>
      </c>
      <c r="C54" s="18">
        <f t="shared" si="104"/>
        <v>1.0471121325500192</v>
      </c>
      <c r="D54" s="18">
        <f t="shared" si="104"/>
        <v>0.95444117637006831</v>
      </c>
      <c r="E54" s="18">
        <f t="shared" si="104"/>
        <v>0.87261999563990789</v>
      </c>
      <c r="F54" s="18">
        <f t="shared" si="104"/>
        <v>0.84180213629248912</v>
      </c>
      <c r="H54" s="68">
        <f t="shared" si="105"/>
        <v>39.820350012961406</v>
      </c>
      <c r="I54" s="69">
        <f t="shared" si="106"/>
        <v>63.770906688375817</v>
      </c>
      <c r="J54" s="69">
        <f t="shared" si="107"/>
        <v>103.59125670133722</v>
      </c>
      <c r="L54" t="str">
        <f t="shared" si="140"/>
        <v>34 Culture, media and sports occupations</v>
      </c>
      <c r="M54" s="18">
        <f t="shared" si="108"/>
        <v>2.1708087547543253</v>
      </c>
      <c r="N54" s="18">
        <f t="shared" si="108"/>
        <v>2.1638885812918218</v>
      </c>
      <c r="O54" s="18">
        <f t="shared" si="108"/>
        <v>2.1041795157820733</v>
      </c>
      <c r="P54" s="18">
        <f t="shared" si="108"/>
        <v>1.8637670057068776</v>
      </c>
      <c r="Q54" s="18">
        <f t="shared" si="108"/>
        <v>1.8694405854568157</v>
      </c>
      <c r="S54" s="68">
        <f t="shared" si="109"/>
        <v>41.706177395101165</v>
      </c>
      <c r="T54" s="69">
        <f t="shared" si="110"/>
        <v>59.71436921882276</v>
      </c>
      <c r="U54" s="69">
        <f t="shared" si="111"/>
        <v>101.42054661392392</v>
      </c>
      <c r="W54" t="str">
        <f t="shared" si="141"/>
        <v>34 Culture, media and sports occupations</v>
      </c>
      <c r="X54" s="18">
        <f t="shared" si="112"/>
        <v>2.3848993389724122</v>
      </c>
      <c r="Y54" s="18">
        <f t="shared" si="112"/>
        <v>2.5369763328908097</v>
      </c>
      <c r="Z54" s="18">
        <f t="shared" si="112"/>
        <v>2.336766333792458</v>
      </c>
      <c r="AA54" s="18">
        <f t="shared" si="112"/>
        <v>2.0309675434924275</v>
      </c>
      <c r="AB54" s="18">
        <f t="shared" si="112"/>
        <v>1.9144221043116836</v>
      </c>
      <c r="AD54" s="68">
        <f t="shared" si="113"/>
        <v>12.413679455334888</v>
      </c>
      <c r="AE54" s="69">
        <f t="shared" si="114"/>
        <v>49.458655632904346</v>
      </c>
      <c r="AF54" s="69">
        <f t="shared" si="115"/>
        <v>61.872335088239225</v>
      </c>
      <c r="AH54" t="str">
        <f t="shared" si="142"/>
        <v>34 Culture, media and sports occupations</v>
      </c>
      <c r="AI54" s="18">
        <f t="shared" si="116"/>
        <v>0.85533353624828945</v>
      </c>
      <c r="AJ54" s="18">
        <f t="shared" si="116"/>
        <v>0.92183036955091524</v>
      </c>
      <c r="AK54" s="18">
        <f t="shared" si="116"/>
        <v>1.0673069072014632</v>
      </c>
      <c r="AL54" s="18">
        <f t="shared" si="116"/>
        <v>1.0219893773127735</v>
      </c>
      <c r="AM54" s="18">
        <f t="shared" si="116"/>
        <v>1.182032716761467</v>
      </c>
      <c r="AO54" s="68">
        <f t="shared" si="117"/>
        <v>28.633714740893073</v>
      </c>
      <c r="AP54" s="69">
        <f t="shared" si="118"/>
        <v>50.180949040832559</v>
      </c>
      <c r="AQ54" s="69">
        <f t="shared" si="119"/>
        <v>78.814663781725642</v>
      </c>
      <c r="AS54" t="str">
        <f t="shared" si="143"/>
        <v>34 Culture, media and sports occupations</v>
      </c>
      <c r="AT54" s="18">
        <f t="shared" si="120"/>
        <v>1.4216375549291052</v>
      </c>
      <c r="AU54" s="18">
        <f t="shared" si="120"/>
        <v>1.3605336383092785</v>
      </c>
      <c r="AV54" s="18">
        <f t="shared" si="120"/>
        <v>1.3237763787676211</v>
      </c>
      <c r="AW54" s="18">
        <f t="shared" si="120"/>
        <v>1.1239936718551387</v>
      </c>
      <c r="AX54" s="18">
        <f t="shared" si="120"/>
        <v>1.0003830204746313</v>
      </c>
      <c r="AZ54" s="68">
        <f t="shared" si="121"/>
        <v>-0.78055988073367555</v>
      </c>
      <c r="BA54" s="69">
        <f t="shared" si="122"/>
        <v>43.095908704496381</v>
      </c>
      <c r="BB54" s="69">
        <f t="shared" si="123"/>
        <v>42.315348823762697</v>
      </c>
      <c r="BD54" t="str">
        <f t="shared" si="144"/>
        <v>34 Culture, media and sports occupations</v>
      </c>
      <c r="BE54" s="18">
        <f t="shared" si="124"/>
        <v>0.83189877152498493</v>
      </c>
      <c r="BF54" s="18">
        <f t="shared" si="124"/>
        <v>0.87753135399561821</v>
      </c>
      <c r="BG54" s="18">
        <f t="shared" si="124"/>
        <v>0.83844159896461423</v>
      </c>
      <c r="BH54" s="18">
        <f t="shared" si="124"/>
        <v>0.71198050511237609</v>
      </c>
      <c r="BI54" s="18">
        <f t="shared" si="124"/>
        <v>0.68923999283667681</v>
      </c>
      <c r="BK54" s="68">
        <f t="shared" si="125"/>
        <v>-18.623150815730781</v>
      </c>
      <c r="BL54" s="69">
        <f t="shared" si="126"/>
        <v>32.523007221570452</v>
      </c>
      <c r="BM54" s="69">
        <f t="shared" si="127"/>
        <v>13.899856405839673</v>
      </c>
      <c r="BO54" t="str">
        <f t="shared" si="145"/>
        <v>34 Culture, media and sports occupations</v>
      </c>
      <c r="BP54" s="18">
        <f t="shared" si="128"/>
        <v>0.48877416869967011</v>
      </c>
      <c r="BQ54" s="18">
        <f t="shared" si="128"/>
        <v>0.4421132390710818</v>
      </c>
      <c r="BR54" s="18">
        <f t="shared" si="128"/>
        <v>0.42775079069910482</v>
      </c>
      <c r="BS54" s="18">
        <f t="shared" si="128"/>
        <v>0.33095252959654597</v>
      </c>
      <c r="BT54" s="18">
        <f t="shared" si="128"/>
        <v>0.26606313250180735</v>
      </c>
      <c r="BV54" s="68">
        <f t="shared" si="129"/>
        <v>-46.153922066972704</v>
      </c>
      <c r="BW54" s="69">
        <f t="shared" si="130"/>
        <v>25.749325750282694</v>
      </c>
      <c r="BX54" s="69">
        <f t="shared" si="131"/>
        <v>-20.404596316690014</v>
      </c>
      <c r="BZ54" t="str">
        <f t="shared" si="146"/>
        <v>34 Culture, media and sports occupations</v>
      </c>
      <c r="CA54" s="18">
        <f t="shared" si="132"/>
        <v>0.63035798739887172</v>
      </c>
      <c r="CB54" s="18">
        <f t="shared" si="132"/>
        <v>0.6170309265026781</v>
      </c>
      <c r="CC54" s="18">
        <f t="shared" si="132"/>
        <v>0.65800047559802843</v>
      </c>
      <c r="CD54" s="18">
        <f t="shared" si="132"/>
        <v>0.60203554625808731</v>
      </c>
      <c r="CE54" s="18">
        <f t="shared" si="132"/>
        <v>0.65920402201859107</v>
      </c>
      <c r="CG54" s="68">
        <f t="shared" si="133"/>
        <v>-43.862481996407716</v>
      </c>
      <c r="CH54" s="69">
        <f t="shared" si="134"/>
        <v>29.053038552346294</v>
      </c>
      <c r="CI54" s="69">
        <f t="shared" si="135"/>
        <v>-14.809443444061419</v>
      </c>
      <c r="CK54" t="str">
        <f t="shared" si="147"/>
        <v>34 Culture, media and sports occupations</v>
      </c>
      <c r="CL54" s="18">
        <f t="shared" si="136"/>
        <v>0.46284351728959111</v>
      </c>
      <c r="CM54" s="18">
        <f t="shared" si="136"/>
        <v>0.57795665628834392</v>
      </c>
      <c r="CN54" s="18">
        <f t="shared" si="136"/>
        <v>0.62600464815201518</v>
      </c>
      <c r="CO54" s="18">
        <f t="shared" si="136"/>
        <v>0.78263372049675128</v>
      </c>
      <c r="CP54" s="18">
        <f t="shared" si="136"/>
        <v>1.3903974894469529</v>
      </c>
      <c r="CR54" s="68">
        <f t="shared" si="137"/>
        <v>69.970948027578075</v>
      </c>
      <c r="CS54" s="69">
        <f t="shared" si="138"/>
        <v>43.621747428098558</v>
      </c>
      <c r="CT54" s="69">
        <f t="shared" si="139"/>
        <v>113.59269545567663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3.9423130489144325</v>
      </c>
      <c r="C55" s="18">
        <f t="shared" si="148"/>
        <v>3.8914579818496122</v>
      </c>
      <c r="D55" s="18">
        <f t="shared" si="148"/>
        <v>3.9100941394089301</v>
      </c>
      <c r="E55" s="18">
        <f t="shared" si="148"/>
        <v>3.6975952458283881</v>
      </c>
      <c r="F55" s="18">
        <f t="shared" si="148"/>
        <v>3.6993480645047976</v>
      </c>
      <c r="H55" s="68">
        <f t="shared" si="105"/>
        <v>49.98489048587593</v>
      </c>
      <c r="I55" s="69">
        <f t="shared" si="106"/>
        <v>62.669840010355657</v>
      </c>
      <c r="J55" s="69">
        <f t="shared" si="107"/>
        <v>112.65473049623158</v>
      </c>
      <c r="L55" t="str">
        <f t="shared" si="140"/>
        <v>35 Business and public service associate professionals</v>
      </c>
      <c r="M55" s="18">
        <f t="shared" ref="M55:Q64" si="149">M18/M$35*100</f>
        <v>6.5741156165650487</v>
      </c>
      <c r="N55" s="18">
        <f t="shared" si="149"/>
        <v>6.4962752390730349</v>
      </c>
      <c r="O55" s="18">
        <f t="shared" si="149"/>
        <v>6.5185950651106825</v>
      </c>
      <c r="P55" s="18">
        <f t="shared" si="149"/>
        <v>6.0810673635031938</v>
      </c>
      <c r="Q55" s="18">
        <f t="shared" si="149"/>
        <v>5.8298420187011102</v>
      </c>
      <c r="S55" s="68">
        <f t="shared" si="109"/>
        <v>42.647014586571899</v>
      </c>
      <c r="T55" s="69">
        <f t="shared" si="110"/>
        <v>62.760624950871524</v>
      </c>
      <c r="U55" s="69">
        <f t="shared" si="111"/>
        <v>105.40763953744343</v>
      </c>
      <c r="W55" t="str">
        <f t="shared" si="141"/>
        <v>35 Business and public service associate professionals</v>
      </c>
      <c r="X55" s="18">
        <f t="shared" ref="X55:AB64" si="150">X18/X$35*100</f>
        <v>7.2815665333455692</v>
      </c>
      <c r="Y55" s="18">
        <f t="shared" si="150"/>
        <v>7.173567954778072</v>
      </c>
      <c r="Z55" s="18">
        <f t="shared" si="150"/>
        <v>7.1584758129425499</v>
      </c>
      <c r="AA55" s="18">
        <f t="shared" si="150"/>
        <v>6.45775789632469</v>
      </c>
      <c r="AB55" s="18">
        <f t="shared" si="150"/>
        <v>5.945571807506413</v>
      </c>
      <c r="AD55" s="68">
        <f t="shared" si="113"/>
        <v>13.964559667090784</v>
      </c>
      <c r="AE55" s="69">
        <f t="shared" si="114"/>
        <v>53.258842701806316</v>
      </c>
      <c r="AF55" s="69">
        <f t="shared" si="115"/>
        <v>67.223402368897098</v>
      </c>
      <c r="AH55" t="str">
        <f t="shared" si="142"/>
        <v>35 Business and public service associate professionals</v>
      </c>
      <c r="AI55" s="18">
        <f t="shared" ref="AI55:AM64" si="151">AI18/AI$35*100</f>
        <v>6.2276474930235795</v>
      </c>
      <c r="AJ55" s="18">
        <f t="shared" si="151"/>
        <v>6.8805304479112301</v>
      </c>
      <c r="AK55" s="18">
        <f t="shared" si="151"/>
        <v>7.3480676303078694</v>
      </c>
      <c r="AL55" s="18">
        <f t="shared" si="151"/>
        <v>7.2957970452074434</v>
      </c>
      <c r="AM55" s="18">
        <f t="shared" si="151"/>
        <v>7.4685869236347306</v>
      </c>
      <c r="AO55" s="68">
        <f t="shared" si="117"/>
        <v>18.053788688829432</v>
      </c>
      <c r="AP55" s="69">
        <f t="shared" si="118"/>
        <v>50.973138119128528</v>
      </c>
      <c r="AQ55" s="69">
        <f t="shared" si="119"/>
        <v>69.026926807957963</v>
      </c>
      <c r="AS55" t="str">
        <f t="shared" si="143"/>
        <v>35 Business and public service associate professionals</v>
      </c>
      <c r="AT55" s="18">
        <f t="shared" ref="AT55:AX64" si="152">AT18/AT$35*100</f>
        <v>6.3351410132432244</v>
      </c>
      <c r="AU55" s="18">
        <f t="shared" si="152"/>
        <v>6.1278603496835808</v>
      </c>
      <c r="AV55" s="18">
        <f t="shared" si="152"/>
        <v>6.3344837235641798</v>
      </c>
      <c r="AW55" s="18">
        <f t="shared" si="152"/>
        <v>5.8272905626017781</v>
      </c>
      <c r="AX55" s="18">
        <f t="shared" si="152"/>
        <v>5.4980015191081835</v>
      </c>
      <c r="AZ55" s="68">
        <f t="shared" si="121"/>
        <v>13.956399351833578</v>
      </c>
      <c r="BA55" s="69">
        <f t="shared" si="122"/>
        <v>48.668459479166302</v>
      </c>
      <c r="BB55" s="69">
        <f t="shared" si="123"/>
        <v>62.624858830999877</v>
      </c>
      <c r="BD55" t="str">
        <f t="shared" si="144"/>
        <v>35 Business and public service associate professionals</v>
      </c>
      <c r="BE55" s="18">
        <f t="shared" ref="BE55:BI64" si="153">BE18/BE$35*100</f>
        <v>4.6594951417937613</v>
      </c>
      <c r="BF55" s="18">
        <f t="shared" si="153"/>
        <v>4.6093087096463963</v>
      </c>
      <c r="BG55" s="18">
        <f t="shared" si="153"/>
        <v>4.9231607744565329</v>
      </c>
      <c r="BH55" s="18">
        <f t="shared" si="153"/>
        <v>4.3734152092859988</v>
      </c>
      <c r="BI55" s="18">
        <f t="shared" si="153"/>
        <v>4.1149096330279109</v>
      </c>
      <c r="BK55" s="68">
        <f t="shared" si="125"/>
        <v>-17.259240654390069</v>
      </c>
      <c r="BL55" s="69">
        <f t="shared" si="126"/>
        <v>36.853235740408209</v>
      </c>
      <c r="BM55" s="69">
        <f t="shared" si="127"/>
        <v>19.593995086018136</v>
      </c>
      <c r="BO55" t="str">
        <f t="shared" si="145"/>
        <v>35 Business and public service associate professionals</v>
      </c>
      <c r="BP55" s="18">
        <f t="shared" ref="BP55:BT64" si="154">BP18/BP$35*100</f>
        <v>3.7522632280781294</v>
      </c>
      <c r="BQ55" s="18">
        <f t="shared" si="154"/>
        <v>3.698023155511645</v>
      </c>
      <c r="BR55" s="18">
        <f t="shared" si="154"/>
        <v>3.9961925707358184</v>
      </c>
      <c r="BS55" s="18">
        <f t="shared" si="154"/>
        <v>3.4839773046667548</v>
      </c>
      <c r="BT55" s="18">
        <f t="shared" si="154"/>
        <v>3.2567074317389659</v>
      </c>
      <c r="BV55" s="68">
        <f t="shared" si="129"/>
        <v>-29.450728486909217</v>
      </c>
      <c r="BW55" s="69">
        <f t="shared" si="130"/>
        <v>32.395971888030289</v>
      </c>
      <c r="BX55" s="69">
        <f t="shared" si="131"/>
        <v>2.9452434011210729</v>
      </c>
      <c r="BZ55" t="str">
        <f t="shared" si="146"/>
        <v>35 Business and public service associate professionals</v>
      </c>
      <c r="CA55" s="18">
        <f t="shared" ref="CA55:CE64" si="155">CA18/CA$35*100</f>
        <v>3.4124929531629085</v>
      </c>
      <c r="CB55" s="18">
        <f t="shared" si="155"/>
        <v>3.5174275199228444</v>
      </c>
      <c r="CC55" s="18">
        <f t="shared" si="155"/>
        <v>3.7867693062565579</v>
      </c>
      <c r="CD55" s="18">
        <f t="shared" si="155"/>
        <v>3.3726233644489332</v>
      </c>
      <c r="CE55" s="18">
        <f t="shared" si="155"/>
        <v>3.2034694952367411</v>
      </c>
      <c r="CG55" s="68">
        <f t="shared" si="133"/>
        <v>-52.596401514134797</v>
      </c>
      <c r="CH55" s="69">
        <f t="shared" si="134"/>
        <v>26.035130108312931</v>
      </c>
      <c r="CI55" s="69">
        <f t="shared" si="135"/>
        <v>-26.561271405821863</v>
      </c>
      <c r="CK55" t="str">
        <f t="shared" si="147"/>
        <v>35 Business and public service associate professionals</v>
      </c>
      <c r="CL55" s="18">
        <f t="shared" ref="CL55:CP64" si="156">CL18/CL$35*100</f>
        <v>1.9192203773722445</v>
      </c>
      <c r="CM55" s="18">
        <f t="shared" si="156"/>
        <v>2.143047501835635</v>
      </c>
      <c r="CN55" s="18">
        <f t="shared" si="156"/>
        <v>2.4220140368059173</v>
      </c>
      <c r="CO55" s="18">
        <f t="shared" si="156"/>
        <v>2.6010881496200211</v>
      </c>
      <c r="CP55" s="18">
        <f t="shared" si="156"/>
        <v>4.3340338635624205</v>
      </c>
      <c r="CR55" s="68">
        <f t="shared" si="137"/>
        <v>36.939558786870293</v>
      </c>
      <c r="CS55" s="69">
        <f t="shared" si="138"/>
        <v>36.943229435476454</v>
      </c>
      <c r="CT55" s="69">
        <f t="shared" si="139"/>
        <v>73.882788222346747</v>
      </c>
    </row>
    <row r="56" spans="1:98" x14ac:dyDescent="0.2">
      <c r="A56" t="str">
        <f t="shared" si="103"/>
        <v>41 Administrative occupations</v>
      </c>
      <c r="B56" s="18">
        <f t="shared" si="148"/>
        <v>3.7287377852239643</v>
      </c>
      <c r="C56" s="18">
        <f t="shared" si="148"/>
        <v>3.6537775678665825</v>
      </c>
      <c r="D56" s="18">
        <f t="shared" si="148"/>
        <v>3.7458402209577293</v>
      </c>
      <c r="E56" s="18">
        <f t="shared" si="148"/>
        <v>3.6120547288672311</v>
      </c>
      <c r="F56" s="18">
        <f t="shared" si="148"/>
        <v>3.7872221780814201</v>
      </c>
      <c r="H56" s="68">
        <f t="shared" si="105"/>
        <v>60.280638565254293</v>
      </c>
      <c r="I56" s="69">
        <f t="shared" si="106"/>
        <v>67.741461557854322</v>
      </c>
      <c r="J56" s="69">
        <f t="shared" si="107"/>
        <v>128.02210012310863</v>
      </c>
      <c r="L56" t="str">
        <f t="shared" si="140"/>
        <v>41 Administrative occupations</v>
      </c>
      <c r="M56" s="18">
        <f t="shared" si="149"/>
        <v>6.105615972088728</v>
      </c>
      <c r="N56" s="18">
        <f t="shared" si="149"/>
        <v>5.7843595581149456</v>
      </c>
      <c r="O56" s="18">
        <f t="shared" si="149"/>
        <v>5.973447763800932</v>
      </c>
      <c r="P56" s="18">
        <f t="shared" si="149"/>
        <v>5.7642389056710526</v>
      </c>
      <c r="Q56" s="18">
        <f t="shared" si="149"/>
        <v>5.913629169674584</v>
      </c>
      <c r="S56" s="68">
        <f t="shared" si="109"/>
        <v>57.90246924666247</v>
      </c>
      <c r="T56" s="69">
        <f t="shared" si="110"/>
        <v>69.907871831180245</v>
      </c>
      <c r="U56" s="69">
        <f t="shared" si="111"/>
        <v>127.81034107784272</v>
      </c>
      <c r="W56" t="str">
        <f t="shared" si="141"/>
        <v>41 Administrative occupations</v>
      </c>
      <c r="X56" s="18">
        <f t="shared" si="150"/>
        <v>10.4943178363824</v>
      </c>
      <c r="Y56" s="18">
        <f t="shared" si="150"/>
        <v>9.8110785732744095</v>
      </c>
      <c r="Z56" s="18">
        <f t="shared" si="150"/>
        <v>10.206005450905062</v>
      </c>
      <c r="AA56" s="18">
        <f t="shared" si="150"/>
        <v>9.7198218784507446</v>
      </c>
      <c r="AB56" s="18">
        <f t="shared" si="150"/>
        <v>9.7636101291110915</v>
      </c>
      <c r="AD56" s="68">
        <f t="shared" si="113"/>
        <v>31.26573763931987</v>
      </c>
      <c r="AE56" s="69">
        <f t="shared" si="114"/>
        <v>62.117057127230133</v>
      </c>
      <c r="AF56" s="69">
        <f t="shared" si="115"/>
        <v>93.382794766549992</v>
      </c>
      <c r="AH56" t="str">
        <f t="shared" si="142"/>
        <v>41 Administrative occupations</v>
      </c>
      <c r="AI56" s="18">
        <f t="shared" si="151"/>
        <v>11.269037091785334</v>
      </c>
      <c r="AJ56" s="18">
        <f t="shared" si="151"/>
        <v>11.605001293976896</v>
      </c>
      <c r="AK56" s="18">
        <f t="shared" si="151"/>
        <v>12.089989946906547</v>
      </c>
      <c r="AL56" s="18">
        <f t="shared" si="151"/>
        <v>12.289781930115543</v>
      </c>
      <c r="AM56" s="18">
        <f t="shared" si="151"/>
        <v>12.705046199094857</v>
      </c>
      <c r="AO56" s="68">
        <f t="shared" si="117"/>
        <v>22.057632864899247</v>
      </c>
      <c r="AP56" s="69">
        <f t="shared" si="118"/>
        <v>64.133095239395104</v>
      </c>
      <c r="AQ56" s="69">
        <f t="shared" si="119"/>
        <v>86.190728104294351</v>
      </c>
      <c r="AS56" t="str">
        <f t="shared" si="143"/>
        <v>41 Administrative occupations</v>
      </c>
      <c r="AT56" s="18">
        <f t="shared" si="152"/>
        <v>12.010072168876443</v>
      </c>
      <c r="AU56" s="18">
        <f t="shared" si="152"/>
        <v>11.032072192425693</v>
      </c>
      <c r="AV56" s="18">
        <f t="shared" si="152"/>
        <v>11.714137668423811</v>
      </c>
      <c r="AW56" s="18">
        <f t="shared" si="152"/>
        <v>10.92009970189847</v>
      </c>
      <c r="AX56" s="18">
        <f t="shared" si="152"/>
        <v>10.595522168148419</v>
      </c>
      <c r="AZ56" s="68">
        <f t="shared" si="121"/>
        <v>18.756428568637297</v>
      </c>
      <c r="BA56" s="69">
        <f t="shared" si="122"/>
        <v>56.965705899072091</v>
      </c>
      <c r="BB56" s="69">
        <f t="shared" si="123"/>
        <v>75.722134467709395</v>
      </c>
      <c r="BD56" t="str">
        <f t="shared" si="144"/>
        <v>41 Administrative occupations</v>
      </c>
      <c r="BE56" s="18">
        <f t="shared" si="153"/>
        <v>9.7872139324746197</v>
      </c>
      <c r="BF56" s="18">
        <f t="shared" si="153"/>
        <v>9.1543174152212572</v>
      </c>
      <c r="BG56" s="18">
        <f t="shared" si="153"/>
        <v>10.03550924949425</v>
      </c>
      <c r="BH56" s="18">
        <f t="shared" si="153"/>
        <v>8.6701220603368387</v>
      </c>
      <c r="BI56" s="18">
        <f t="shared" si="153"/>
        <v>7.5445163377377833</v>
      </c>
      <c r="BK56" s="68">
        <f t="shared" si="125"/>
        <v>-25.579050520251272</v>
      </c>
      <c r="BL56" s="69">
        <f t="shared" si="126"/>
        <v>38.430405964471653</v>
      </c>
      <c r="BM56" s="69">
        <f t="shared" si="127"/>
        <v>12.851355444220374</v>
      </c>
      <c r="BO56" t="str">
        <f t="shared" si="145"/>
        <v>41 Administrative occupations</v>
      </c>
      <c r="BP56" s="18">
        <f t="shared" si="154"/>
        <v>11.158581680927588</v>
      </c>
      <c r="BQ56" s="18">
        <f t="shared" si="154"/>
        <v>10.650594276586526</v>
      </c>
      <c r="BR56" s="18">
        <f t="shared" si="154"/>
        <v>11.461759403342214</v>
      </c>
      <c r="BS56" s="18">
        <f t="shared" si="154"/>
        <v>10.109406792056822</v>
      </c>
      <c r="BT56" s="18">
        <f t="shared" si="154"/>
        <v>8.3307582213143601</v>
      </c>
      <c r="BV56" s="68">
        <f t="shared" si="129"/>
        <v>-37.079315432720087</v>
      </c>
      <c r="BW56" s="69">
        <f t="shared" si="130"/>
        <v>34.08002376596864</v>
      </c>
      <c r="BX56" s="69">
        <f t="shared" si="131"/>
        <v>-2.9992916667514447</v>
      </c>
      <c r="BZ56" t="str">
        <f t="shared" si="146"/>
        <v>41 Administrative occupations</v>
      </c>
      <c r="CA56" s="18">
        <f t="shared" si="155"/>
        <v>9.4517702881400965</v>
      </c>
      <c r="CB56" s="18">
        <f t="shared" si="155"/>
        <v>8.4043371029553899</v>
      </c>
      <c r="CC56" s="18">
        <f t="shared" si="155"/>
        <v>8.9149564153590717</v>
      </c>
      <c r="CD56" s="18">
        <f t="shared" si="155"/>
        <v>7.2152137881995992</v>
      </c>
      <c r="CE56" s="18">
        <f t="shared" si="155"/>
        <v>4.6429730502542146</v>
      </c>
      <c r="CG56" s="68">
        <f t="shared" si="133"/>
        <v>-70.816558528190299</v>
      </c>
      <c r="CH56" s="69">
        <f t="shared" si="134"/>
        <v>22.401746597188644</v>
      </c>
      <c r="CI56" s="69">
        <f t="shared" si="135"/>
        <v>-48.414811931001651</v>
      </c>
      <c r="CK56" t="str">
        <f t="shared" si="147"/>
        <v>41 Administrative occupations</v>
      </c>
      <c r="CL56" s="18">
        <f t="shared" si="156"/>
        <v>5.5639742612168401</v>
      </c>
      <c r="CM56" s="18">
        <f t="shared" si="156"/>
        <v>5.2647933300812459</v>
      </c>
      <c r="CN56" s="18">
        <f t="shared" si="156"/>
        <v>6.4874840752477878</v>
      </c>
      <c r="CO56" s="18">
        <f t="shared" si="156"/>
        <v>6.575446321096849</v>
      </c>
      <c r="CP56" s="18">
        <f t="shared" si="156"/>
        <v>7.3032098981117715</v>
      </c>
      <c r="CR56" s="68">
        <f t="shared" si="137"/>
        <v>-13.850897450081112</v>
      </c>
      <c r="CS56" s="69">
        <f t="shared" si="138"/>
        <v>27.120014739577954</v>
      </c>
      <c r="CT56" s="69">
        <f t="shared" si="139"/>
        <v>13.269117289496837</v>
      </c>
    </row>
    <row r="57" spans="1:98" x14ac:dyDescent="0.2">
      <c r="A57" t="str">
        <f t="shared" si="103"/>
        <v>42 Secretarial and related occupations</v>
      </c>
      <c r="B57" s="18">
        <f t="shared" si="148"/>
        <v>0.28215872804737391</v>
      </c>
      <c r="C57" s="18">
        <f t="shared" si="148"/>
        <v>0.27208494086880619</v>
      </c>
      <c r="D57" s="18">
        <f t="shared" si="148"/>
        <v>0.25738395793655156</v>
      </c>
      <c r="E57" s="18">
        <f t="shared" si="148"/>
        <v>0.3329636617274977</v>
      </c>
      <c r="F57" s="18">
        <f t="shared" si="148"/>
        <v>0.47048718947402024</v>
      </c>
      <c r="H57" s="68">
        <f t="shared" si="105"/>
        <v>189.78497003521434</v>
      </c>
      <c r="I57" s="69">
        <f t="shared" si="106"/>
        <v>119.31108263598773</v>
      </c>
      <c r="J57" s="69">
        <f t="shared" si="107"/>
        <v>309.09605267120207</v>
      </c>
      <c r="L57" t="str">
        <f t="shared" si="140"/>
        <v>42 Secretarial and related occupations</v>
      </c>
      <c r="M57" s="18">
        <f t="shared" si="149"/>
        <v>1.0477500516558202</v>
      </c>
      <c r="N57" s="18">
        <f t="shared" si="149"/>
        <v>0.91483609211773609</v>
      </c>
      <c r="O57" s="18">
        <f t="shared" si="149"/>
        <v>0.91514231534430224</v>
      </c>
      <c r="P57" s="18">
        <f t="shared" si="149"/>
        <v>1.1738228860882132</v>
      </c>
      <c r="Q57" s="18">
        <f t="shared" si="149"/>
        <v>1.3284771673880575</v>
      </c>
      <c r="S57" s="68">
        <f t="shared" si="109"/>
        <v>131.53964424911391</v>
      </c>
      <c r="T57" s="69">
        <f t="shared" si="110"/>
        <v>104.90414343046982</v>
      </c>
      <c r="U57" s="69">
        <f t="shared" si="111"/>
        <v>236.44378767958375</v>
      </c>
      <c r="W57" t="str">
        <f t="shared" si="141"/>
        <v>42 Secretarial and related occupations</v>
      </c>
      <c r="X57" s="18">
        <f t="shared" si="150"/>
        <v>1.7775692403886478</v>
      </c>
      <c r="Y57" s="18">
        <f t="shared" si="150"/>
        <v>1.5530850077687923</v>
      </c>
      <c r="Z57" s="18">
        <f t="shared" si="150"/>
        <v>1.4796303839010225</v>
      </c>
      <c r="AA57" s="18">
        <f t="shared" si="150"/>
        <v>1.928489443081264</v>
      </c>
      <c r="AB57" s="18">
        <f t="shared" si="150"/>
        <v>2.0415147152695345</v>
      </c>
      <c r="AD57" s="68">
        <f t="shared" si="113"/>
        <v>89.319794271614001</v>
      </c>
      <c r="AE57" s="69">
        <f t="shared" si="114"/>
        <v>98.080749443198329</v>
      </c>
      <c r="AF57" s="69">
        <f t="shared" si="115"/>
        <v>187.40054371481233</v>
      </c>
      <c r="AH57" t="str">
        <f t="shared" si="142"/>
        <v>42 Secretarial and related occupations</v>
      </c>
      <c r="AI57" s="18">
        <f t="shared" si="151"/>
        <v>2.4927901461971556</v>
      </c>
      <c r="AJ57" s="18">
        <f t="shared" si="151"/>
        <v>2.4109254504092554</v>
      </c>
      <c r="AK57" s="18">
        <f t="shared" si="151"/>
        <v>2.4136035299842997</v>
      </c>
      <c r="AL57" s="18">
        <f t="shared" si="151"/>
        <v>3.0598237788968703</v>
      </c>
      <c r="AM57" s="18">
        <f t="shared" si="151"/>
        <v>2.66316833542718</v>
      </c>
      <c r="AO57" s="68">
        <f t="shared" si="117"/>
        <v>28.158471903876407</v>
      </c>
      <c r="AP57" s="69">
        <f t="shared" si="118"/>
        <v>75.535466587088209</v>
      </c>
      <c r="AQ57" s="69">
        <f t="shared" si="119"/>
        <v>103.69393849096463</v>
      </c>
      <c r="AS57" t="str">
        <f t="shared" si="143"/>
        <v>42 Secretarial and related occupations</v>
      </c>
      <c r="AT57" s="18">
        <f t="shared" si="152"/>
        <v>2.2263866771583438</v>
      </c>
      <c r="AU57" s="18">
        <f t="shared" si="152"/>
        <v>1.8090702314809768</v>
      </c>
      <c r="AV57" s="18">
        <f t="shared" si="152"/>
        <v>1.7699089621379747</v>
      </c>
      <c r="AW57" s="18">
        <f t="shared" si="152"/>
        <v>2.0133081815850473</v>
      </c>
      <c r="AX57" s="18">
        <f t="shared" si="152"/>
        <v>1.4391353875495954</v>
      </c>
      <c r="AZ57" s="68">
        <f t="shared" si="121"/>
        <v>6.7568649213553948</v>
      </c>
      <c r="BA57" s="69">
        <f t="shared" si="122"/>
        <v>66.458874561440979</v>
      </c>
      <c r="BB57" s="69">
        <f t="shared" si="123"/>
        <v>73.215739482796366</v>
      </c>
      <c r="BD57" t="str">
        <f t="shared" si="144"/>
        <v>42 Secretarial and related occupations</v>
      </c>
      <c r="BE57" s="18">
        <f t="shared" si="153"/>
        <v>2.070215630366822</v>
      </c>
      <c r="BF57" s="18">
        <f t="shared" si="153"/>
        <v>1.7965062879580731</v>
      </c>
      <c r="BG57" s="18">
        <f t="shared" si="153"/>
        <v>1.8954656112106099</v>
      </c>
      <c r="BH57" s="18">
        <f t="shared" si="153"/>
        <v>2.0470180173929218</v>
      </c>
      <c r="BI57" s="18">
        <f t="shared" si="153"/>
        <v>0.74199532358564702</v>
      </c>
      <c r="BK57" s="68">
        <f t="shared" si="125"/>
        <v>-61.248503621120456</v>
      </c>
      <c r="BL57" s="69">
        <f t="shared" si="126"/>
        <v>39.93705967819016</v>
      </c>
      <c r="BM57" s="69">
        <f t="shared" si="127"/>
        <v>-21.311443942930293</v>
      </c>
      <c r="BO57" t="str">
        <f t="shared" si="145"/>
        <v>42 Secretarial and related occupations</v>
      </c>
      <c r="BP57" s="18">
        <f t="shared" si="154"/>
        <v>2.4795070426927692</v>
      </c>
      <c r="BQ57" s="18">
        <f t="shared" si="154"/>
        <v>2.1049865759232196</v>
      </c>
      <c r="BR57" s="18">
        <f t="shared" si="154"/>
        <v>2.0481540645344354</v>
      </c>
      <c r="BS57" s="18">
        <f t="shared" si="154"/>
        <v>1.8902829520134077</v>
      </c>
      <c r="BT57" s="18">
        <f t="shared" si="154"/>
        <v>0.70033578499802296</v>
      </c>
      <c r="BV57" s="68">
        <f t="shared" si="129"/>
        <v>-70.399169720523957</v>
      </c>
      <c r="BW57" s="69">
        <f t="shared" si="130"/>
        <v>31.011570285509677</v>
      </c>
      <c r="BX57" s="69">
        <f t="shared" si="131"/>
        <v>-39.387599435014288</v>
      </c>
      <c r="BZ57" t="str">
        <f t="shared" si="146"/>
        <v>42 Secretarial and related occupations</v>
      </c>
      <c r="CA57" s="18">
        <f t="shared" si="155"/>
        <v>3.5741192676164024</v>
      </c>
      <c r="CB57" s="18">
        <f t="shared" si="155"/>
        <v>3.117556206379001</v>
      </c>
      <c r="CC57" s="18">
        <f t="shared" si="155"/>
        <v>3.1045534969755426</v>
      </c>
      <c r="CD57" s="18">
        <f t="shared" si="155"/>
        <v>2.3853849117194397</v>
      </c>
      <c r="CE57" s="18">
        <f t="shared" si="155"/>
        <v>0.82467067641529301</v>
      </c>
      <c r="CG57" s="68">
        <f t="shared" si="133"/>
        <v>-85.115269674500766</v>
      </c>
      <c r="CH57" s="69">
        <f t="shared" si="134"/>
        <v>22.991196318426439</v>
      </c>
      <c r="CI57" s="69">
        <f t="shared" si="135"/>
        <v>-62.124073356074327</v>
      </c>
      <c r="CK57" t="str">
        <f t="shared" si="147"/>
        <v>42 Secretarial and related occupations</v>
      </c>
      <c r="CL57" s="18">
        <f t="shared" si="156"/>
        <v>1.9885761697760862</v>
      </c>
      <c r="CM57" s="18">
        <f t="shared" si="156"/>
        <v>2.0543602157643668</v>
      </c>
      <c r="CN57" s="18">
        <f t="shared" si="156"/>
        <v>2.4359582161907407</v>
      </c>
      <c r="CO57" s="18">
        <f t="shared" si="156"/>
        <v>2.9632102590392173</v>
      </c>
      <c r="CP57" s="18">
        <f t="shared" si="156"/>
        <v>3.1516880269914109</v>
      </c>
      <c r="CR57" s="68">
        <f t="shared" si="137"/>
        <v>-0.98826587066242111</v>
      </c>
      <c r="CS57" s="69">
        <f t="shared" si="138"/>
        <v>41.347827813016515</v>
      </c>
      <c r="CT57" s="69">
        <f t="shared" si="139"/>
        <v>40.359561942354091</v>
      </c>
    </row>
    <row r="58" spans="1:98" x14ac:dyDescent="0.2">
      <c r="A58" t="str">
        <f t="shared" si="103"/>
        <v>51 Skilled agricultural and related trades</v>
      </c>
      <c r="B58" s="18">
        <f t="shared" si="148"/>
        <v>0.27095261887113714</v>
      </c>
      <c r="C58" s="18">
        <f t="shared" si="148"/>
        <v>0.15397568215043042</v>
      </c>
      <c r="D58" s="18">
        <f t="shared" si="148"/>
        <v>0.19416334623393469</v>
      </c>
      <c r="E58" s="18">
        <f t="shared" si="148"/>
        <v>0.18685743424593665</v>
      </c>
      <c r="F58" s="18">
        <f t="shared" si="148"/>
        <v>0.20068300717440132</v>
      </c>
      <c r="H58" s="68">
        <f t="shared" si="105"/>
        <v>63.852427859797601</v>
      </c>
      <c r="I58" s="69">
        <f t="shared" si="106"/>
        <v>88.276486135489364</v>
      </c>
      <c r="J58" s="69">
        <f t="shared" si="107"/>
        <v>152.12891399528695</v>
      </c>
      <c r="L58" t="str">
        <f t="shared" si="140"/>
        <v>51 Skilled agricultural and related trades</v>
      </c>
      <c r="M58" s="18">
        <f t="shared" si="149"/>
        <v>0.17970187259814754</v>
      </c>
      <c r="N58" s="18">
        <f t="shared" si="149"/>
        <v>0.15997903891456564</v>
      </c>
      <c r="O58" s="18">
        <f t="shared" si="149"/>
        <v>0.13889515137047553</v>
      </c>
      <c r="P58" s="18">
        <f t="shared" si="149"/>
        <v>0.12155873429814004</v>
      </c>
      <c r="Q58" s="18">
        <f t="shared" si="149"/>
        <v>0.13293430064762346</v>
      </c>
      <c r="S58" s="68">
        <f t="shared" si="109"/>
        <v>52.654592421396806</v>
      </c>
      <c r="T58" s="69">
        <f t="shared" si="110"/>
        <v>63.515400886369008</v>
      </c>
      <c r="U58" s="69">
        <f t="shared" si="111"/>
        <v>116.16999330776581</v>
      </c>
      <c r="W58" t="str">
        <f t="shared" si="141"/>
        <v>51 Skilled agricultural and related trades</v>
      </c>
      <c r="X58" s="18">
        <f t="shared" si="150"/>
        <v>0.77022280037059832</v>
      </c>
      <c r="Y58" s="18">
        <f t="shared" si="150"/>
        <v>0.78579002417645794</v>
      </c>
      <c r="Z58" s="18">
        <f t="shared" si="150"/>
        <v>0.85533059379863907</v>
      </c>
      <c r="AA58" s="18">
        <f t="shared" si="150"/>
        <v>0.8723405351859842</v>
      </c>
      <c r="AB58" s="18">
        <f t="shared" si="150"/>
        <v>1.0337279056964215</v>
      </c>
      <c r="AD58" s="68">
        <f t="shared" si="113"/>
        <v>65.832246485589437</v>
      </c>
      <c r="AE58" s="69">
        <f t="shared" si="114"/>
        <v>84.82492422979341</v>
      </c>
      <c r="AF58" s="69">
        <f t="shared" si="115"/>
        <v>150.65717071538285</v>
      </c>
      <c r="AH58" t="str">
        <f t="shared" si="142"/>
        <v>51 Skilled agricultural and related trades</v>
      </c>
      <c r="AI58" s="18">
        <f t="shared" si="151"/>
        <v>0.99561334386053368</v>
      </c>
      <c r="AJ58" s="18">
        <f t="shared" si="151"/>
        <v>1.2434913777631658</v>
      </c>
      <c r="AK58" s="18">
        <f t="shared" si="151"/>
        <v>1.2029157478490224</v>
      </c>
      <c r="AL58" s="18">
        <f t="shared" si="151"/>
        <v>1.3363746524732381</v>
      </c>
      <c r="AM58" s="18">
        <f t="shared" si="151"/>
        <v>1.6187747978095584</v>
      </c>
      <c r="AO58" s="68">
        <f t="shared" si="117"/>
        <v>56.302476170420015</v>
      </c>
      <c r="AP58" s="69">
        <f t="shared" si="118"/>
        <v>87.850968341155607</v>
      </c>
      <c r="AQ58" s="69">
        <f t="shared" si="119"/>
        <v>144.1534445115756</v>
      </c>
      <c r="AS58" t="str">
        <f t="shared" si="143"/>
        <v>51 Skilled agricultural and related trades</v>
      </c>
      <c r="AT58" s="18">
        <f t="shared" si="152"/>
        <v>1.6006928697496401</v>
      </c>
      <c r="AU58" s="18">
        <f t="shared" si="152"/>
        <v>1.8727729325668578</v>
      </c>
      <c r="AV58" s="18">
        <f t="shared" si="152"/>
        <v>1.8715000679384186</v>
      </c>
      <c r="AW58" s="18">
        <f t="shared" si="152"/>
        <v>1.894150748375409</v>
      </c>
      <c r="AX58" s="18">
        <f t="shared" si="152"/>
        <v>2.2265823226560433</v>
      </c>
      <c r="AZ58" s="68">
        <f t="shared" si="121"/>
        <v>56.204664042241163</v>
      </c>
      <c r="BA58" s="69">
        <f t="shared" si="122"/>
        <v>79.412338968248335</v>
      </c>
      <c r="BB58" s="69">
        <f t="shared" si="123"/>
        <v>135.6170030104895</v>
      </c>
      <c r="BD58" t="str">
        <f t="shared" si="144"/>
        <v>51 Skilled agricultural and related trades</v>
      </c>
      <c r="BE58" s="18">
        <f t="shared" si="153"/>
        <v>0.80812399948747593</v>
      </c>
      <c r="BF58" s="18">
        <f t="shared" si="153"/>
        <v>0.7792419602246512</v>
      </c>
      <c r="BG58" s="18">
        <f t="shared" si="153"/>
        <v>0.74985496252250461</v>
      </c>
      <c r="BH58" s="18">
        <f t="shared" si="153"/>
        <v>0.71273785369519937</v>
      </c>
      <c r="BI58" s="18">
        <f t="shared" si="153"/>
        <v>0.71336209394410344</v>
      </c>
      <c r="BK58" s="68">
        <f t="shared" si="125"/>
        <v>-5.8249244636159467</v>
      </c>
      <c r="BL58" s="69">
        <f t="shared" si="126"/>
        <v>51.056063283027854</v>
      </c>
      <c r="BM58" s="69">
        <f t="shared" si="127"/>
        <v>45.231138819411903</v>
      </c>
      <c r="BO58" t="str">
        <f t="shared" si="145"/>
        <v>51 Skilled agricultural and related trades</v>
      </c>
      <c r="BP58" s="18">
        <f t="shared" si="154"/>
        <v>1.35196729968476</v>
      </c>
      <c r="BQ58" s="18">
        <f t="shared" si="154"/>
        <v>1.339230028621043</v>
      </c>
      <c r="BR58" s="18">
        <f t="shared" si="154"/>
        <v>1.3516395454851367</v>
      </c>
      <c r="BS58" s="18">
        <f t="shared" si="154"/>
        <v>1.3097777263917076</v>
      </c>
      <c r="BT58" s="18">
        <f t="shared" si="154"/>
        <v>1.4730420883638513</v>
      </c>
      <c r="BV58" s="68">
        <f t="shared" si="129"/>
        <v>-5.6559615079256549</v>
      </c>
      <c r="BW58" s="69">
        <f t="shared" si="130"/>
        <v>52.779173609476572</v>
      </c>
      <c r="BX58" s="69">
        <f t="shared" si="131"/>
        <v>47.123212101550912</v>
      </c>
      <c r="BZ58" t="str">
        <f t="shared" si="146"/>
        <v>51 Skilled agricultural and related trades</v>
      </c>
      <c r="CA58" s="18">
        <f t="shared" si="155"/>
        <v>1.49646350124003</v>
      </c>
      <c r="CB58" s="18">
        <f t="shared" si="155"/>
        <v>1.542922408217805</v>
      </c>
      <c r="CC58" s="18">
        <f t="shared" si="155"/>
        <v>1.5884112940659931</v>
      </c>
      <c r="CD58" s="18">
        <f t="shared" si="155"/>
        <v>1.5711904020897411</v>
      </c>
      <c r="CE58" s="18">
        <f t="shared" si="155"/>
        <v>2.361451253043739</v>
      </c>
      <c r="CG58" s="68">
        <f t="shared" si="133"/>
        <v>-16.694133698724823</v>
      </c>
      <c r="CH58" s="69">
        <f t="shared" si="134"/>
        <v>41.518633328714841</v>
      </c>
      <c r="CI58" s="69">
        <f t="shared" si="135"/>
        <v>24.824499629990019</v>
      </c>
      <c r="CK58" t="str">
        <f t="shared" si="147"/>
        <v>51 Skilled agricultural and related trades</v>
      </c>
      <c r="CL58" s="18">
        <f t="shared" si="156"/>
        <v>2.6294750816524308</v>
      </c>
      <c r="CM58" s="18">
        <f t="shared" si="156"/>
        <v>3.388303273992435</v>
      </c>
      <c r="CN58" s="18">
        <f t="shared" si="156"/>
        <v>3.0833118127855146</v>
      </c>
      <c r="CO58" s="18">
        <f t="shared" si="156"/>
        <v>3.7251048826869173</v>
      </c>
      <c r="CP58" s="18">
        <f t="shared" si="156"/>
        <v>2.3897641152413307</v>
      </c>
      <c r="CR58" s="68">
        <f t="shared" si="137"/>
        <v>-40.686866491285286</v>
      </c>
      <c r="CS58" s="69">
        <f t="shared" si="138"/>
        <v>33.026248270080401</v>
      </c>
      <c r="CT58" s="69">
        <f t="shared" si="139"/>
        <v>-7.6606182212048806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0.19222206169237208</v>
      </c>
      <c r="C59" s="18">
        <f t="shared" si="148"/>
        <v>0.17496158041971707</v>
      </c>
      <c r="D59" s="18">
        <f t="shared" si="148"/>
        <v>0.17774314755033246</v>
      </c>
      <c r="E59" s="18">
        <f t="shared" si="148"/>
        <v>0.18174007374981543</v>
      </c>
      <c r="F59" s="18">
        <f t="shared" si="148"/>
        <v>0.19172426386549704</v>
      </c>
      <c r="H59" s="68">
        <f t="shared" si="105"/>
        <v>70.999067127205834</v>
      </c>
      <c r="I59" s="69">
        <f t="shared" si="106"/>
        <v>62.890428278085778</v>
      </c>
      <c r="J59" s="69">
        <f t="shared" si="107"/>
        <v>133.8894954052916</v>
      </c>
      <c r="L59" t="str">
        <f t="shared" si="140"/>
        <v>52 Skilled metal, electrical and electronic trades</v>
      </c>
      <c r="M59" s="18">
        <f t="shared" si="149"/>
        <v>0.63982070960888671</v>
      </c>
      <c r="N59" s="18">
        <f t="shared" si="149"/>
        <v>0.73922585236103944</v>
      </c>
      <c r="O59" s="18">
        <f t="shared" si="149"/>
        <v>0.57921676375501285</v>
      </c>
      <c r="P59" s="18">
        <f t="shared" si="149"/>
        <v>0.65656277116500383</v>
      </c>
      <c r="Q59" s="18">
        <f t="shared" si="149"/>
        <v>0.71392385412858506</v>
      </c>
      <c r="S59" s="68">
        <f t="shared" si="109"/>
        <v>96.594188111580664</v>
      </c>
      <c r="T59" s="69">
        <f t="shared" si="110"/>
        <v>74.238881224836589</v>
      </c>
      <c r="U59" s="69">
        <f t="shared" si="111"/>
        <v>170.83306933641722</v>
      </c>
      <c r="W59" t="str">
        <f t="shared" si="141"/>
        <v>52 Skilled metal, electrical and electronic trades</v>
      </c>
      <c r="X59" s="18">
        <f t="shared" si="150"/>
        <v>1.0012139575610937</v>
      </c>
      <c r="Y59" s="18">
        <f t="shared" si="150"/>
        <v>1.1665439876564023</v>
      </c>
      <c r="Z59" s="18">
        <f t="shared" si="150"/>
        <v>0.96673594296729193</v>
      </c>
      <c r="AA59" s="18">
        <f t="shared" si="150"/>
        <v>1.0609249455925867</v>
      </c>
      <c r="AB59" s="18">
        <f t="shared" si="150"/>
        <v>1.2042795902102386</v>
      </c>
      <c r="AD59" s="68">
        <f t="shared" si="113"/>
        <v>70.929180456590302</v>
      </c>
      <c r="AE59" s="69">
        <f t="shared" si="114"/>
        <v>63.427023578073161</v>
      </c>
      <c r="AF59" s="69">
        <f t="shared" si="115"/>
        <v>134.35620403466345</v>
      </c>
      <c r="AH59" t="str">
        <f t="shared" si="142"/>
        <v>52 Skilled metal, electrical and electronic trades</v>
      </c>
      <c r="AI59" s="18">
        <f t="shared" si="151"/>
        <v>1.1235973345159076</v>
      </c>
      <c r="AJ59" s="18">
        <f t="shared" si="151"/>
        <v>1.4167760365677211</v>
      </c>
      <c r="AK59" s="18">
        <f t="shared" si="151"/>
        <v>1.254524453898237</v>
      </c>
      <c r="AL59" s="18">
        <f t="shared" si="151"/>
        <v>1.339487564131125</v>
      </c>
      <c r="AM59" s="18">
        <f t="shared" si="151"/>
        <v>1.548149487708981</v>
      </c>
      <c r="AO59" s="68">
        <f t="shared" si="117"/>
        <v>43.333727924954921</v>
      </c>
      <c r="AP59" s="69">
        <f t="shared" si="118"/>
        <v>51.296573945338409</v>
      </c>
      <c r="AQ59" s="69">
        <f t="shared" si="119"/>
        <v>94.630301870293323</v>
      </c>
      <c r="AS59" t="str">
        <f t="shared" si="143"/>
        <v>52 Skilled metal, electrical and electronic trades</v>
      </c>
      <c r="AT59" s="18">
        <f t="shared" si="152"/>
        <v>5.7107684445963134</v>
      </c>
      <c r="AU59" s="18">
        <f t="shared" si="152"/>
        <v>6.1714120636433014</v>
      </c>
      <c r="AV59" s="18">
        <f t="shared" si="152"/>
        <v>5.4089698445870162</v>
      </c>
      <c r="AW59" s="18">
        <f t="shared" si="152"/>
        <v>5.4281069552067471</v>
      </c>
      <c r="AX59" s="18">
        <f t="shared" si="152"/>
        <v>5.733275746425984</v>
      </c>
      <c r="AZ59" s="68">
        <f t="shared" si="121"/>
        <v>39.1660681612519</v>
      </c>
      <c r="BA59" s="69">
        <f t="shared" si="122"/>
        <v>49.451682573282888</v>
      </c>
      <c r="BB59" s="69">
        <f t="shared" si="123"/>
        <v>88.617750734534781</v>
      </c>
      <c r="BD59" t="str">
        <f t="shared" si="144"/>
        <v>52 Skilled metal, electrical and electronic trades</v>
      </c>
      <c r="BE59" s="18">
        <f t="shared" si="153"/>
        <v>8.2177150450602596</v>
      </c>
      <c r="BF59" s="18">
        <f t="shared" si="153"/>
        <v>8.4135755945257049</v>
      </c>
      <c r="BG59" s="18">
        <f t="shared" si="153"/>
        <v>7.1733327679944479</v>
      </c>
      <c r="BH59" s="18">
        <f t="shared" si="153"/>
        <v>6.7979719004451304</v>
      </c>
      <c r="BI59" s="18">
        <f t="shared" si="153"/>
        <v>5.8386999466090881</v>
      </c>
      <c r="BK59" s="68">
        <f t="shared" si="125"/>
        <v>-19.42535552016292</v>
      </c>
      <c r="BL59" s="69">
        <f t="shared" si="126"/>
        <v>31.171833653206477</v>
      </c>
      <c r="BM59" s="69">
        <f t="shared" si="127"/>
        <v>11.746478133043556</v>
      </c>
      <c r="BO59" t="str">
        <f t="shared" si="145"/>
        <v>52 Skilled metal, electrical and electronic trades</v>
      </c>
      <c r="BP59" s="18">
        <f t="shared" si="154"/>
        <v>4.9529735861256832</v>
      </c>
      <c r="BQ59" s="18">
        <f t="shared" si="154"/>
        <v>4.8713566005254263</v>
      </c>
      <c r="BR59" s="18">
        <f t="shared" si="154"/>
        <v>4.5093210916176174</v>
      </c>
      <c r="BS59" s="18">
        <f t="shared" si="154"/>
        <v>4.0339356122394916</v>
      </c>
      <c r="BT59" s="18">
        <f t="shared" si="154"/>
        <v>3.8504827096195884</v>
      </c>
      <c r="BV59" s="68">
        <f t="shared" si="129"/>
        <v>-26.079616188207861</v>
      </c>
      <c r="BW59" s="69">
        <f t="shared" si="130"/>
        <v>30.95414679070312</v>
      </c>
      <c r="BX59" s="69">
        <f t="shared" si="131"/>
        <v>4.8745306024952555</v>
      </c>
      <c r="BZ59" t="str">
        <f t="shared" si="146"/>
        <v>52 Skilled metal, electrical and electronic trades</v>
      </c>
      <c r="CA59" s="18">
        <f t="shared" si="155"/>
        <v>3.555015848750239</v>
      </c>
      <c r="CB59" s="18">
        <f t="shared" si="155"/>
        <v>3.6157521178057679</v>
      </c>
      <c r="CC59" s="18">
        <f t="shared" si="155"/>
        <v>3.3316781631804906</v>
      </c>
      <c r="CD59" s="18">
        <f t="shared" si="155"/>
        <v>3.2190478060264152</v>
      </c>
      <c r="CE59" s="18">
        <f t="shared" si="155"/>
        <v>2.740945986181746</v>
      </c>
      <c r="CG59" s="68">
        <f t="shared" si="133"/>
        <v>-53.900416530825559</v>
      </c>
      <c r="CH59" s="69">
        <f t="shared" si="134"/>
        <v>26.759147217939073</v>
      </c>
      <c r="CI59" s="69">
        <f t="shared" si="135"/>
        <v>-27.141269312886486</v>
      </c>
      <c r="CK59" t="str">
        <f t="shared" si="147"/>
        <v>52 Skilled metal, electrical and electronic trades</v>
      </c>
      <c r="CL59" s="18">
        <f t="shared" si="156"/>
        <v>3.7226073104621511</v>
      </c>
      <c r="CM59" s="18">
        <f t="shared" si="156"/>
        <v>4.4205058138989468</v>
      </c>
      <c r="CN59" s="18">
        <f t="shared" si="156"/>
        <v>3.773758517415434</v>
      </c>
      <c r="CO59" s="18">
        <f t="shared" si="156"/>
        <v>3.9484150632523947</v>
      </c>
      <c r="CP59" s="18">
        <f t="shared" si="156"/>
        <v>3.2080569947137634</v>
      </c>
      <c r="CR59" s="68">
        <f t="shared" si="137"/>
        <v>-34.944914965205051</v>
      </c>
      <c r="CS59" s="69">
        <f t="shared" si="138"/>
        <v>28.236466120329922</v>
      </c>
      <c r="CT59" s="69">
        <f t="shared" si="139"/>
        <v>-6.7084488448751243</v>
      </c>
    </row>
    <row r="60" spans="1:98" x14ac:dyDescent="0.2">
      <c r="A60" t="str">
        <f t="shared" si="103"/>
        <v>53 Skilled construction and building trades</v>
      </c>
      <c r="B60" s="18">
        <f t="shared" si="148"/>
        <v>7.2964716832755322E-2</v>
      </c>
      <c r="C60" s="18">
        <f t="shared" si="148"/>
        <v>5.3847637727860408E-2</v>
      </c>
      <c r="D60" s="18">
        <f t="shared" si="148"/>
        <v>4.4757321202539412E-2</v>
      </c>
      <c r="E60" s="18">
        <f t="shared" si="148"/>
        <v>6.0974071706867604E-2</v>
      </c>
      <c r="F60" s="18">
        <f t="shared" si="148"/>
        <v>4.7050618531182871E-2</v>
      </c>
      <c r="H60" s="68">
        <f t="shared" si="105"/>
        <v>66.652096083747736</v>
      </c>
      <c r="I60" s="69">
        <f t="shared" si="106"/>
        <v>74.375622539184121</v>
      </c>
      <c r="J60" s="69">
        <f t="shared" si="107"/>
        <v>141.02771862293187</v>
      </c>
      <c r="L60" t="str">
        <f t="shared" si="140"/>
        <v>53 Skilled construction and building trades</v>
      </c>
      <c r="M60" s="18">
        <f t="shared" si="149"/>
        <v>0.27693280106562007</v>
      </c>
      <c r="N60" s="18">
        <f t="shared" si="149"/>
        <v>0.2923238994598677</v>
      </c>
      <c r="O60" s="18">
        <f t="shared" si="149"/>
        <v>0.24230049806003873</v>
      </c>
      <c r="P60" s="18">
        <f t="shared" si="149"/>
        <v>0.27437659674046716</v>
      </c>
      <c r="Q60" s="18">
        <f t="shared" si="149"/>
        <v>0.26558102457594623</v>
      </c>
      <c r="S60" s="68">
        <f t="shared" si="109"/>
        <v>74.824638738537999</v>
      </c>
      <c r="T60" s="69">
        <f t="shared" si="110"/>
        <v>74.151430045628501</v>
      </c>
      <c r="U60" s="69">
        <f t="shared" si="111"/>
        <v>148.97606878416653</v>
      </c>
      <c r="W60" t="str">
        <f t="shared" si="141"/>
        <v>53 Skilled construction and building trades</v>
      </c>
      <c r="X60" s="18">
        <f t="shared" si="150"/>
        <v>0.52917885266819686</v>
      </c>
      <c r="Y60" s="18">
        <f t="shared" si="150"/>
        <v>0.5946017445449473</v>
      </c>
      <c r="Z60" s="18">
        <f t="shared" si="150"/>
        <v>0.52988475315692207</v>
      </c>
      <c r="AA60" s="18">
        <f t="shared" si="150"/>
        <v>0.61231371859632411</v>
      </c>
      <c r="AB60" s="18">
        <f t="shared" si="150"/>
        <v>0.69396650366336854</v>
      </c>
      <c r="AD60" s="68">
        <f t="shared" si="113"/>
        <v>79.702382556918948</v>
      </c>
      <c r="AE60" s="69">
        <f t="shared" si="114"/>
        <v>71.120317311612695</v>
      </c>
      <c r="AF60" s="69">
        <f t="shared" si="115"/>
        <v>150.82269986853166</v>
      </c>
      <c r="AH60" t="str">
        <f t="shared" si="142"/>
        <v>53 Skilled construction and building trades</v>
      </c>
      <c r="AI60" s="18">
        <f t="shared" si="151"/>
        <v>0.91309021008098945</v>
      </c>
      <c r="AJ60" s="18">
        <f t="shared" si="151"/>
        <v>1.2858337410515375</v>
      </c>
      <c r="AK60" s="18">
        <f t="shared" si="151"/>
        <v>1.1881914051072553</v>
      </c>
      <c r="AL60" s="18">
        <f t="shared" si="151"/>
        <v>1.4832287080842139</v>
      </c>
      <c r="AM60" s="18">
        <f t="shared" si="151"/>
        <v>1.8918402251102628</v>
      </c>
      <c r="AO60" s="68">
        <f t="shared" si="117"/>
        <v>84.932262585092772</v>
      </c>
      <c r="AP60" s="69">
        <f t="shared" si="118"/>
        <v>73.909845094150938</v>
      </c>
      <c r="AQ60" s="69">
        <f t="shared" si="119"/>
        <v>158.84210767924372</v>
      </c>
      <c r="AS60" t="str">
        <f t="shared" si="143"/>
        <v>53 Skilled construction and building trades</v>
      </c>
      <c r="AT60" s="18">
        <f t="shared" si="152"/>
        <v>1.832982564320492</v>
      </c>
      <c r="AU60" s="18">
        <f t="shared" si="152"/>
        <v>2.0839182864142929</v>
      </c>
      <c r="AV60" s="18">
        <f t="shared" si="152"/>
        <v>1.8395185310554902</v>
      </c>
      <c r="AW60" s="18">
        <f t="shared" si="152"/>
        <v>2.1796896632806146</v>
      </c>
      <c r="AX60" s="18">
        <f t="shared" si="152"/>
        <v>2.3027362473789248</v>
      </c>
      <c r="AZ60" s="68">
        <f t="shared" si="121"/>
        <v>64.355831398559701</v>
      </c>
      <c r="BA60" s="69">
        <f t="shared" si="122"/>
        <v>68.610404565560515</v>
      </c>
      <c r="BB60" s="69">
        <f t="shared" si="123"/>
        <v>132.96623596412022</v>
      </c>
      <c r="BD60" t="str">
        <f t="shared" si="144"/>
        <v>53 Skilled construction and building trades</v>
      </c>
      <c r="BE60" s="18">
        <f t="shared" si="153"/>
        <v>5.7679223645861155</v>
      </c>
      <c r="BF60" s="18">
        <f t="shared" si="153"/>
        <v>5.7622306323656334</v>
      </c>
      <c r="BG60" s="18">
        <f t="shared" si="153"/>
        <v>4.9268664388128078</v>
      </c>
      <c r="BH60" s="18">
        <f t="shared" si="153"/>
        <v>5.0423482333029943</v>
      </c>
      <c r="BI60" s="18">
        <f t="shared" si="153"/>
        <v>4.5463094312825376</v>
      </c>
      <c r="BK60" s="68">
        <f t="shared" si="125"/>
        <v>-8.6536032420144657</v>
      </c>
      <c r="BL60" s="69">
        <f t="shared" si="126"/>
        <v>36.817068453749698</v>
      </c>
      <c r="BM60" s="69">
        <f t="shared" si="127"/>
        <v>28.163465211735232</v>
      </c>
      <c r="BO60" t="str">
        <f t="shared" si="145"/>
        <v>53 Skilled construction and building trades</v>
      </c>
      <c r="BP60" s="18">
        <f t="shared" si="154"/>
        <v>5.1687233696688564</v>
      </c>
      <c r="BQ60" s="18">
        <f t="shared" si="154"/>
        <v>5.5700728554555097</v>
      </c>
      <c r="BR60" s="18">
        <f t="shared" si="154"/>
        <v>5.1720584818183708</v>
      </c>
      <c r="BS60" s="18">
        <f t="shared" si="154"/>
        <v>5.5741662806961543</v>
      </c>
      <c r="BT60" s="18">
        <f t="shared" si="154"/>
        <v>6.3566474605252141</v>
      </c>
      <c r="BV60" s="68">
        <f t="shared" si="129"/>
        <v>6.3959007604500089</v>
      </c>
      <c r="BW60" s="69">
        <f t="shared" si="130"/>
        <v>46.677976821843828</v>
      </c>
      <c r="BX60" s="69">
        <f t="shared" si="131"/>
        <v>53.073877582293839</v>
      </c>
      <c r="BZ60" t="str">
        <f t="shared" si="146"/>
        <v>53 Skilled construction and building trades</v>
      </c>
      <c r="CA60" s="18">
        <f t="shared" si="155"/>
        <v>3.8049913454570463</v>
      </c>
      <c r="CB60" s="18">
        <f t="shared" si="155"/>
        <v>4.1333550860402513</v>
      </c>
      <c r="CC60" s="18">
        <f t="shared" si="155"/>
        <v>3.8907391852612467</v>
      </c>
      <c r="CD60" s="18">
        <f t="shared" si="155"/>
        <v>4.2306608870176792</v>
      </c>
      <c r="CE60" s="18">
        <f t="shared" si="155"/>
        <v>5.4912651516946545</v>
      </c>
      <c r="CG60" s="68">
        <f t="shared" si="133"/>
        <v>-20.913954178341797</v>
      </c>
      <c r="CH60" s="69">
        <f t="shared" si="134"/>
        <v>36.311470841658121</v>
      </c>
      <c r="CI60" s="69">
        <f t="shared" si="135"/>
        <v>15.397516663316328</v>
      </c>
      <c r="CK60" t="str">
        <f t="shared" si="147"/>
        <v>53 Skilled construction and building trades</v>
      </c>
      <c r="CL60" s="18">
        <f t="shared" si="156"/>
        <v>5.6226137920191546</v>
      </c>
      <c r="CM60" s="18">
        <f t="shared" si="156"/>
        <v>6.0431345389477533</v>
      </c>
      <c r="CN60" s="18">
        <f t="shared" si="156"/>
        <v>5.0270232551644414</v>
      </c>
      <c r="CO60" s="18">
        <f t="shared" si="156"/>
        <v>4.3781913536536088</v>
      </c>
      <c r="CP60" s="18">
        <f t="shared" si="156"/>
        <v>1.0656654655778808</v>
      </c>
      <c r="CR60" s="68">
        <f t="shared" si="137"/>
        <v>-83.777294752979344</v>
      </c>
      <c r="CS60" s="69">
        <f t="shared" si="138"/>
        <v>15.4301569115599</v>
      </c>
      <c r="CT60" s="69">
        <f t="shared" si="139"/>
        <v>-68.347137841419453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0.60821213225120929</v>
      </c>
      <c r="C61" s="18">
        <f t="shared" si="148"/>
        <v>0.5026803016728425</v>
      </c>
      <c r="D61" s="18">
        <f t="shared" si="148"/>
        <v>0.43049447184648204</v>
      </c>
      <c r="E61" s="18">
        <f t="shared" si="148"/>
        <v>0.45553645532838805</v>
      </c>
      <c r="F61" s="18">
        <f t="shared" si="148"/>
        <v>0.47635042812126627</v>
      </c>
      <c r="H61" s="68">
        <f t="shared" si="105"/>
        <v>75.415719752456312</v>
      </c>
      <c r="I61" s="69">
        <f t="shared" si="106"/>
        <v>75.908634033703123</v>
      </c>
      <c r="J61" s="69">
        <f t="shared" si="107"/>
        <v>151.32435378615946</v>
      </c>
      <c r="L61" t="str">
        <f t="shared" si="140"/>
        <v>54 Textiles, printing and other skilled trades</v>
      </c>
      <c r="M61" s="18">
        <f t="shared" si="149"/>
        <v>0.61487444027254423</v>
      </c>
      <c r="N61" s="18">
        <f t="shared" si="149"/>
        <v>0.63540270531307919</v>
      </c>
      <c r="O61" s="18">
        <f t="shared" si="149"/>
        <v>0.56949318606753341</v>
      </c>
      <c r="P61" s="18">
        <f t="shared" si="149"/>
        <v>0.57863440036165881</v>
      </c>
      <c r="Q61" s="18">
        <f t="shared" si="149"/>
        <v>0.61646392016329998</v>
      </c>
      <c r="S61" s="68">
        <f t="shared" si="109"/>
        <v>72.654950714566695</v>
      </c>
      <c r="T61" s="69">
        <f t="shared" si="110"/>
        <v>79.004434955834355</v>
      </c>
      <c r="U61" s="69">
        <f t="shared" si="111"/>
        <v>151.65938567040104</v>
      </c>
      <c r="W61" t="str">
        <f t="shared" si="141"/>
        <v>54 Textiles, printing and other skilled trades</v>
      </c>
      <c r="X61" s="18">
        <f t="shared" si="150"/>
        <v>0.89412046570979697</v>
      </c>
      <c r="Y61" s="18">
        <f t="shared" si="150"/>
        <v>0.81893176435916348</v>
      </c>
      <c r="Z61" s="18">
        <f t="shared" si="150"/>
        <v>0.78335114664242167</v>
      </c>
      <c r="AA61" s="18">
        <f t="shared" si="150"/>
        <v>0.8478780944390174</v>
      </c>
      <c r="AB61" s="18">
        <f t="shared" si="150"/>
        <v>0.88667128162122255</v>
      </c>
      <c r="AD61" s="68">
        <f t="shared" si="113"/>
        <v>55.311247807285078</v>
      </c>
      <c r="AE61" s="69">
        <f t="shared" si="114"/>
        <v>74.304335992860089</v>
      </c>
      <c r="AF61" s="69">
        <f t="shared" si="115"/>
        <v>129.61558380014517</v>
      </c>
      <c r="AH61" t="str">
        <f t="shared" si="142"/>
        <v>54 Textiles, printing and other skilled trades</v>
      </c>
      <c r="AI61" s="18">
        <f t="shared" si="151"/>
        <v>1.0742495686080413</v>
      </c>
      <c r="AJ61" s="18">
        <f t="shared" si="151"/>
        <v>0.96467431607606224</v>
      </c>
      <c r="AK61" s="18">
        <f t="shared" si="151"/>
        <v>1.0244846356466173</v>
      </c>
      <c r="AL61" s="18">
        <f t="shared" si="151"/>
        <v>1.1090603109630786</v>
      </c>
      <c r="AM61" s="18">
        <f t="shared" si="151"/>
        <v>1.2441541406160317</v>
      </c>
      <c r="AO61" s="68">
        <f t="shared" si="117"/>
        <v>41.053339899199791</v>
      </c>
      <c r="AP61" s="69">
        <f t="shared" si="118"/>
        <v>67.588418364453091</v>
      </c>
      <c r="AQ61" s="69">
        <f t="shared" si="119"/>
        <v>108.64175826365287</v>
      </c>
      <c r="AS61" t="str">
        <f t="shared" si="143"/>
        <v>54 Textiles, printing and other skilled trades</v>
      </c>
      <c r="AT61" s="18">
        <f t="shared" si="152"/>
        <v>1.3759746508966024</v>
      </c>
      <c r="AU61" s="18">
        <f t="shared" si="152"/>
        <v>1.2101498828325172</v>
      </c>
      <c r="AV61" s="18">
        <f t="shared" si="152"/>
        <v>1.1614551138456612</v>
      </c>
      <c r="AW61" s="18">
        <f t="shared" si="152"/>
        <v>1.2704743695259106</v>
      </c>
      <c r="AX61" s="18">
        <f t="shared" si="152"/>
        <v>1.344646563142047</v>
      </c>
      <c r="AZ61" s="68">
        <f t="shared" si="121"/>
        <v>52.002525315848111</v>
      </c>
      <c r="BA61" s="69">
        <f t="shared" si="122"/>
        <v>68.246119451742118</v>
      </c>
      <c r="BB61" s="69">
        <f t="shared" si="123"/>
        <v>120.24864476759024</v>
      </c>
      <c r="BD61" t="str">
        <f t="shared" si="144"/>
        <v>54 Textiles, printing and other skilled trades</v>
      </c>
      <c r="BE61" s="18">
        <f t="shared" si="153"/>
        <v>2.5155893449202003</v>
      </c>
      <c r="BF61" s="18">
        <f t="shared" si="153"/>
        <v>2.2274955916676706</v>
      </c>
      <c r="BG61" s="18">
        <f t="shared" si="153"/>
        <v>2.1111058796838456</v>
      </c>
      <c r="BH61" s="18">
        <f t="shared" si="153"/>
        <v>2.1637339846648009</v>
      </c>
      <c r="BI61" s="18">
        <f t="shared" si="153"/>
        <v>2.0875819953750612</v>
      </c>
      <c r="BK61" s="68">
        <f t="shared" si="125"/>
        <v>-2.1103566930884234</v>
      </c>
      <c r="BL61" s="69">
        <f t="shared" si="126"/>
        <v>42.273089630893615</v>
      </c>
      <c r="BM61" s="69">
        <f t="shared" si="127"/>
        <v>40.162732937805188</v>
      </c>
      <c r="BO61" t="str">
        <f t="shared" si="145"/>
        <v>54 Textiles, printing and other skilled trades</v>
      </c>
      <c r="BP61" s="18">
        <f t="shared" si="154"/>
        <v>2.8483314640818778</v>
      </c>
      <c r="BQ61" s="18">
        <f t="shared" si="154"/>
        <v>2.3495230746899605</v>
      </c>
      <c r="BR61" s="18">
        <f t="shared" si="154"/>
        <v>2.4429866159982674</v>
      </c>
      <c r="BS61" s="18">
        <f t="shared" si="154"/>
        <v>2.2968828098785665</v>
      </c>
      <c r="BT61" s="18">
        <f t="shared" si="154"/>
        <v>2.3501567424180423</v>
      </c>
      <c r="BV61" s="68">
        <f t="shared" si="129"/>
        <v>-16.720916494104443</v>
      </c>
      <c r="BW61" s="69">
        <f t="shared" si="130"/>
        <v>34.374410976593857</v>
      </c>
      <c r="BX61" s="69">
        <f t="shared" si="131"/>
        <v>17.653494482489414</v>
      </c>
      <c r="BZ61" t="str">
        <f t="shared" si="146"/>
        <v>54 Textiles, printing and other skilled trades</v>
      </c>
      <c r="CA61" s="18">
        <f t="shared" si="155"/>
        <v>3.4798875613125868</v>
      </c>
      <c r="CB61" s="18">
        <f t="shared" si="155"/>
        <v>3.0425980334347491</v>
      </c>
      <c r="CC61" s="18">
        <f t="shared" si="155"/>
        <v>3.2599932288369255</v>
      </c>
      <c r="CD61" s="18">
        <f t="shared" si="155"/>
        <v>3.3284351314124399</v>
      </c>
      <c r="CE61" s="18">
        <f t="shared" si="155"/>
        <v>3.7061598976628307</v>
      </c>
      <c r="CG61" s="68">
        <f t="shared" si="133"/>
        <v>-36.295953332912113</v>
      </c>
      <c r="CH61" s="69">
        <f t="shared" si="134"/>
        <v>31.277163675432966</v>
      </c>
      <c r="CI61" s="69">
        <f t="shared" si="135"/>
        <v>-5.0187896574791422</v>
      </c>
      <c r="CK61" t="str">
        <f t="shared" si="147"/>
        <v>54 Textiles, printing and other skilled trades</v>
      </c>
      <c r="CL61" s="18">
        <f t="shared" si="156"/>
        <v>4.4642782341044525</v>
      </c>
      <c r="CM61" s="18">
        <f t="shared" si="156"/>
        <v>3.8077788126864376</v>
      </c>
      <c r="CN61" s="18">
        <f t="shared" si="156"/>
        <v>4.0375956433573004</v>
      </c>
      <c r="CO61" s="18">
        <f t="shared" si="156"/>
        <v>3.1910688240788723</v>
      </c>
      <c r="CP61" s="18">
        <f t="shared" si="156"/>
        <v>2.9806180020284656</v>
      </c>
      <c r="CR61" s="68">
        <f t="shared" si="137"/>
        <v>-43.506721805138554</v>
      </c>
      <c r="CS61" s="69">
        <f t="shared" si="138"/>
        <v>21.205471257318624</v>
      </c>
      <c r="CT61" s="69">
        <f t="shared" si="139"/>
        <v>-22.301250547819933</v>
      </c>
    </row>
    <row r="62" spans="1:98" x14ac:dyDescent="0.2">
      <c r="A62" t="str">
        <f t="shared" si="103"/>
        <v>61 Caring personal service occupations</v>
      </c>
      <c r="B62" s="18">
        <f t="shared" si="148"/>
        <v>0.44964404398699398</v>
      </c>
      <c r="C62" s="18">
        <f t="shared" si="148"/>
        <v>0.46423598967318491</v>
      </c>
      <c r="D62" s="18">
        <f t="shared" si="148"/>
        <v>0.43682545535347661</v>
      </c>
      <c r="E62" s="18">
        <f t="shared" si="148"/>
        <v>0.4792730119303073</v>
      </c>
      <c r="F62" s="18">
        <f t="shared" si="148"/>
        <v>0.51594240025862548</v>
      </c>
      <c r="H62" s="68">
        <f t="shared" si="105"/>
        <v>87.24180119015989</v>
      </c>
      <c r="I62" s="69">
        <f t="shared" si="106"/>
        <v>83.704255855840742</v>
      </c>
      <c r="J62" s="69">
        <f t="shared" si="107"/>
        <v>170.94605704600065</v>
      </c>
      <c r="L62" t="str">
        <f t="shared" si="140"/>
        <v>61 Caring personal service occupations</v>
      </c>
      <c r="M62" s="18">
        <f t="shared" si="149"/>
        <v>3.3771483419107171</v>
      </c>
      <c r="N62" s="18">
        <f t="shared" si="149"/>
        <v>3.3221109157663085</v>
      </c>
      <c r="O62" s="18">
        <f t="shared" si="149"/>
        <v>3.2180706077711543</v>
      </c>
      <c r="P62" s="18">
        <f t="shared" si="149"/>
        <v>3.6650223460849922</v>
      </c>
      <c r="Q62" s="18">
        <f t="shared" si="149"/>
        <v>4.1192803710150692</v>
      </c>
      <c r="S62" s="68">
        <f t="shared" si="109"/>
        <v>104.16706609759892</v>
      </c>
      <c r="T62" s="69">
        <f t="shared" si="110"/>
        <v>92.91555612058319</v>
      </c>
      <c r="U62" s="69">
        <f t="shared" si="111"/>
        <v>197.08262221818214</v>
      </c>
      <c r="W62" t="str">
        <f t="shared" si="141"/>
        <v>61 Caring personal service occupations</v>
      </c>
      <c r="X62" s="18">
        <f t="shared" si="150"/>
        <v>5.450831062859395</v>
      </c>
      <c r="Y62" s="18">
        <f t="shared" si="150"/>
        <v>5.193349957880943</v>
      </c>
      <c r="Z62" s="18">
        <f t="shared" si="150"/>
        <v>5.0424146821507039</v>
      </c>
      <c r="AA62" s="18">
        <f t="shared" si="150"/>
        <v>5.666588031158577</v>
      </c>
      <c r="AB62" s="18">
        <f t="shared" si="150"/>
        <v>6.0770093499803508</v>
      </c>
      <c r="AD62" s="68">
        <f t="shared" si="113"/>
        <v>65.366713742196183</v>
      </c>
      <c r="AE62" s="69">
        <f t="shared" si="114"/>
        <v>88.85068124639254</v>
      </c>
      <c r="AF62" s="69">
        <f t="shared" si="115"/>
        <v>154.21739498858869</v>
      </c>
      <c r="AH62" t="str">
        <f t="shared" si="142"/>
        <v>61 Caring personal service occupations</v>
      </c>
      <c r="AI62" s="18">
        <f t="shared" si="151"/>
        <v>15.237823531538256</v>
      </c>
      <c r="AJ62" s="18">
        <f t="shared" si="151"/>
        <v>14.32710961447396</v>
      </c>
      <c r="AK62" s="18">
        <f t="shared" si="151"/>
        <v>14.167385528064397</v>
      </c>
      <c r="AL62" s="18">
        <f t="shared" si="151"/>
        <v>15.405303302737785</v>
      </c>
      <c r="AM62" s="18">
        <f t="shared" si="151"/>
        <v>14.906553592865846</v>
      </c>
      <c r="AO62" s="68">
        <f t="shared" si="117"/>
        <v>22.208712265621365</v>
      </c>
      <c r="AP62" s="69">
        <f t="shared" si="118"/>
        <v>67.160185101773862</v>
      </c>
      <c r="AQ62" s="69">
        <f t="shared" si="119"/>
        <v>89.368897367395235</v>
      </c>
      <c r="AS62" t="str">
        <f t="shared" si="143"/>
        <v>61 Caring personal service occupations</v>
      </c>
      <c r="AT62" s="18">
        <f t="shared" si="152"/>
        <v>9.2805417224041236</v>
      </c>
      <c r="AU62" s="18">
        <f t="shared" si="152"/>
        <v>8.5629400234099506</v>
      </c>
      <c r="AV62" s="18">
        <f t="shared" si="152"/>
        <v>8.4480585100767218</v>
      </c>
      <c r="AW62" s="18">
        <f t="shared" si="152"/>
        <v>9.0833418279141576</v>
      </c>
      <c r="AX62" s="18">
        <f t="shared" si="152"/>
        <v>8.9675754484948893</v>
      </c>
      <c r="AZ62" s="68">
        <f t="shared" si="121"/>
        <v>39.368046867173128</v>
      </c>
      <c r="BA62" s="69">
        <f t="shared" si="122"/>
        <v>73.891709514916812</v>
      </c>
      <c r="BB62" s="69">
        <f t="shared" si="123"/>
        <v>113.25975638208993</v>
      </c>
      <c r="BD62" t="str">
        <f t="shared" si="144"/>
        <v>61 Caring personal service occupations</v>
      </c>
      <c r="BE62" s="18">
        <f t="shared" si="153"/>
        <v>13.652325391209946</v>
      </c>
      <c r="BF62" s="18">
        <f t="shared" si="153"/>
        <v>13.983970627576166</v>
      </c>
      <c r="BG62" s="18">
        <f t="shared" si="153"/>
        <v>15.110849001555362</v>
      </c>
      <c r="BH62" s="18">
        <f t="shared" si="153"/>
        <v>16.939010498508043</v>
      </c>
      <c r="BI62" s="18">
        <f t="shared" si="153"/>
        <v>20.353572223131465</v>
      </c>
      <c r="BK62" s="68">
        <f t="shared" si="125"/>
        <v>33.338325098848514</v>
      </c>
      <c r="BL62" s="69">
        <f t="shared" si="126"/>
        <v>65.53557095401105</v>
      </c>
      <c r="BM62" s="69">
        <f t="shared" si="127"/>
        <v>98.873896052859564</v>
      </c>
      <c r="BO62" t="str">
        <f t="shared" si="145"/>
        <v>61 Caring personal service occupations</v>
      </c>
      <c r="BP62" s="18">
        <f t="shared" si="154"/>
        <v>10.896849118966005</v>
      </c>
      <c r="BQ62" s="18">
        <f t="shared" si="154"/>
        <v>10.675357372211243</v>
      </c>
      <c r="BR62" s="18">
        <f t="shared" si="154"/>
        <v>10.728143696023249</v>
      </c>
      <c r="BS62" s="18">
        <f t="shared" si="154"/>
        <v>11.549655977900855</v>
      </c>
      <c r="BT62" s="18">
        <f t="shared" si="154"/>
        <v>11.612779797564928</v>
      </c>
      <c r="BV62" s="68">
        <f t="shared" si="129"/>
        <v>-6.2930493631192537</v>
      </c>
      <c r="BW62" s="69">
        <f t="shared" si="130"/>
        <v>49.386888064360214</v>
      </c>
      <c r="BX62" s="69">
        <f t="shared" si="131"/>
        <v>43.093838701240962</v>
      </c>
      <c r="BZ62" t="str">
        <f t="shared" si="146"/>
        <v>61 Caring personal service occupations</v>
      </c>
      <c r="CA62" s="18">
        <f t="shared" si="155"/>
        <v>4.7799258404233926</v>
      </c>
      <c r="CB62" s="18">
        <f t="shared" si="155"/>
        <v>2.6063225842660658</v>
      </c>
      <c r="CC62" s="18">
        <f t="shared" si="155"/>
        <v>2.4199968371793448</v>
      </c>
      <c r="CD62" s="18">
        <f t="shared" si="155"/>
        <v>1.9620912254550982</v>
      </c>
      <c r="CE62" s="18">
        <f t="shared" si="155"/>
        <v>2.4781351649359453</v>
      </c>
      <c r="CG62" s="68">
        <f t="shared" si="133"/>
        <v>-42.618782542669351</v>
      </c>
      <c r="CH62" s="69">
        <f t="shared" si="134"/>
        <v>22.510467846534354</v>
      </c>
      <c r="CI62" s="69">
        <f t="shared" si="135"/>
        <v>-20.108314696135</v>
      </c>
      <c r="CK62" t="str">
        <f t="shared" si="147"/>
        <v>61 Caring personal service occupations</v>
      </c>
      <c r="CL62" s="18">
        <f t="shared" si="156"/>
        <v>1.8606528736793975</v>
      </c>
      <c r="CM62" s="18">
        <f t="shared" si="156"/>
        <v>1.7692829244886465</v>
      </c>
      <c r="CN62" s="18">
        <f t="shared" si="156"/>
        <v>1.8175767883701466</v>
      </c>
      <c r="CO62" s="18">
        <f t="shared" si="156"/>
        <v>2.4399942921631874</v>
      </c>
      <c r="CP62" s="18">
        <f t="shared" si="156"/>
        <v>3.5293942167967995</v>
      </c>
      <c r="CR62" s="68">
        <f t="shared" si="137"/>
        <v>48.600640591102135</v>
      </c>
      <c r="CS62" s="69">
        <f t="shared" si="138"/>
        <v>34.275984642641113</v>
      </c>
      <c r="CT62" s="69">
        <f t="shared" si="139"/>
        <v>82.876625233743255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0.14442500626785504</v>
      </c>
      <c r="C63" s="18">
        <f t="shared" si="148"/>
        <v>0.25435687633052789</v>
      </c>
      <c r="D63" s="18">
        <f t="shared" si="148"/>
        <v>0.18575420641145776</v>
      </c>
      <c r="E63" s="18">
        <f t="shared" si="148"/>
        <v>0.18863157749128964</v>
      </c>
      <c r="F63" s="18">
        <f t="shared" si="148"/>
        <v>0.18319198042293364</v>
      </c>
      <c r="H63" s="68">
        <f t="shared" si="105"/>
        <v>56.34259971810549</v>
      </c>
      <c r="I63" s="69">
        <f t="shared" si="106"/>
        <v>74.484889778328693</v>
      </c>
      <c r="J63" s="69">
        <f t="shared" si="107"/>
        <v>130.8274894964342</v>
      </c>
      <c r="L63" t="str">
        <f t="shared" si="140"/>
        <v>62 Leisure, travel and related personal service occupations</v>
      </c>
      <c r="M63" s="18">
        <f t="shared" si="149"/>
        <v>0.50363098763781411</v>
      </c>
      <c r="N63" s="18">
        <f t="shared" si="149"/>
        <v>0.4976427882497016</v>
      </c>
      <c r="O63" s="18">
        <f t="shared" si="149"/>
        <v>0.41883784492481391</v>
      </c>
      <c r="P63" s="18">
        <f t="shared" si="149"/>
        <v>0.44294782852026782</v>
      </c>
      <c r="Q63" s="18">
        <f t="shared" si="149"/>
        <v>0.46338736557835369</v>
      </c>
      <c r="S63" s="68">
        <f t="shared" si="109"/>
        <v>76.46483582237704</v>
      </c>
      <c r="T63" s="69">
        <f t="shared" si="110"/>
        <v>80.532072498468338</v>
      </c>
      <c r="U63" s="69">
        <f t="shared" si="111"/>
        <v>156.99690832084539</v>
      </c>
      <c r="W63" t="str">
        <f t="shared" si="141"/>
        <v>62 Leisure, travel and related personal service occupations</v>
      </c>
      <c r="X63" s="18">
        <f t="shared" si="150"/>
        <v>1.0130947853413197</v>
      </c>
      <c r="Y63" s="18">
        <f t="shared" si="150"/>
        <v>1.119604506460395</v>
      </c>
      <c r="Z63" s="18">
        <f t="shared" si="150"/>
        <v>0.93585106212546387</v>
      </c>
      <c r="AA63" s="18">
        <f t="shared" si="150"/>
        <v>1.0263048117899358</v>
      </c>
      <c r="AB63" s="18">
        <f t="shared" si="150"/>
        <v>1.1221894090397602</v>
      </c>
      <c r="AD63" s="68">
        <f t="shared" si="113"/>
        <v>64.534197801006442</v>
      </c>
      <c r="AE63" s="69">
        <f t="shared" si="114"/>
        <v>83.198688864189862</v>
      </c>
      <c r="AF63" s="69">
        <f t="shared" si="115"/>
        <v>147.7328866651963</v>
      </c>
      <c r="AH63" t="str">
        <f t="shared" si="142"/>
        <v>62 Leisure, travel and related personal service occupations</v>
      </c>
      <c r="AI63" s="18">
        <f t="shared" si="151"/>
        <v>2.0657789274088856</v>
      </c>
      <c r="AJ63" s="18">
        <f t="shared" si="151"/>
        <v>2.3947526972101381</v>
      </c>
      <c r="AK63" s="18">
        <f t="shared" si="151"/>
        <v>2.0290927441227602</v>
      </c>
      <c r="AL63" s="18">
        <f t="shared" si="151"/>
        <v>2.346408869812731</v>
      </c>
      <c r="AM63" s="18">
        <f t="shared" si="151"/>
        <v>2.7825458199216992</v>
      </c>
      <c r="AO63" s="68">
        <f t="shared" si="117"/>
        <v>59.277731254778388</v>
      </c>
      <c r="AP63" s="69">
        <f t="shared" si="118"/>
        <v>82.109855962476487</v>
      </c>
      <c r="AQ63" s="69">
        <f t="shared" si="119"/>
        <v>141.38758721725486</v>
      </c>
      <c r="AS63" t="str">
        <f t="shared" si="143"/>
        <v>62 Leisure, travel and related personal service occupations</v>
      </c>
      <c r="AT63" s="18">
        <f t="shared" si="152"/>
        <v>2.9625896448440816</v>
      </c>
      <c r="AU63" s="18">
        <f t="shared" si="152"/>
        <v>3.0774003249260771</v>
      </c>
      <c r="AV63" s="18">
        <f t="shared" si="152"/>
        <v>2.8555664113345491</v>
      </c>
      <c r="AW63" s="18">
        <f t="shared" si="152"/>
        <v>3.219890448049715</v>
      </c>
      <c r="AX63" s="18">
        <f t="shared" si="152"/>
        <v>3.7306730827759313</v>
      </c>
      <c r="AZ63" s="68">
        <f t="shared" si="121"/>
        <v>71.529971841872992</v>
      </c>
      <c r="BA63" s="69">
        <f t="shared" si="122"/>
        <v>84.373882273403169</v>
      </c>
      <c r="BB63" s="69">
        <f t="shared" si="123"/>
        <v>155.90385411527618</v>
      </c>
      <c r="BD63" t="str">
        <f t="shared" si="144"/>
        <v>62 Leisure, travel and related personal service occupations</v>
      </c>
      <c r="BE63" s="18">
        <f t="shared" si="153"/>
        <v>2.5894271712012791</v>
      </c>
      <c r="BF63" s="18">
        <f t="shared" si="153"/>
        <v>2.4419529618084503</v>
      </c>
      <c r="BG63" s="18">
        <f t="shared" si="153"/>
        <v>2.2224625774117315</v>
      </c>
      <c r="BH63" s="18">
        <f t="shared" si="153"/>
        <v>2.066030577766393</v>
      </c>
      <c r="BI63" s="18">
        <f t="shared" si="153"/>
        <v>1.8527396476653297</v>
      </c>
      <c r="BK63" s="68">
        <f t="shared" si="125"/>
        <v>-17.47545146164569</v>
      </c>
      <c r="BL63" s="69">
        <f t="shared" si="126"/>
        <v>40.660627213075095</v>
      </c>
      <c r="BM63" s="69">
        <f t="shared" si="127"/>
        <v>23.185175751429409</v>
      </c>
      <c r="BO63" t="str">
        <f t="shared" si="145"/>
        <v>62 Leisure, travel and related personal service occupations</v>
      </c>
      <c r="BP63" s="18">
        <f t="shared" si="154"/>
        <v>2.6103426093260857</v>
      </c>
      <c r="BQ63" s="18">
        <f t="shared" si="154"/>
        <v>2.58253965709853</v>
      </c>
      <c r="BR63" s="18">
        <f t="shared" si="154"/>
        <v>2.2508845862735689</v>
      </c>
      <c r="BS63" s="18">
        <f t="shared" si="154"/>
        <v>2.1369979758192343</v>
      </c>
      <c r="BT63" s="18">
        <f t="shared" si="154"/>
        <v>2.0160356210847672</v>
      </c>
      <c r="BV63" s="68">
        <f t="shared" si="129"/>
        <v>-22.463682536725379</v>
      </c>
      <c r="BW63" s="69">
        <f t="shared" si="130"/>
        <v>40.71215633011586</v>
      </c>
      <c r="BX63" s="69">
        <f t="shared" si="131"/>
        <v>18.248473793390481</v>
      </c>
      <c r="BZ63" t="str">
        <f t="shared" si="146"/>
        <v>62 Leisure, travel and related personal service occupations</v>
      </c>
      <c r="CA63" s="18">
        <f t="shared" si="155"/>
        <v>2.7335539124231154</v>
      </c>
      <c r="CB63" s="18">
        <f t="shared" si="155"/>
        <v>2.7643115592482075</v>
      </c>
      <c r="CC63" s="18">
        <f t="shared" si="155"/>
        <v>2.5693308642336636</v>
      </c>
      <c r="CD63" s="18">
        <f t="shared" si="155"/>
        <v>2.7387510765741139</v>
      </c>
      <c r="CE63" s="18">
        <f t="shared" si="155"/>
        <v>3.165686248040843</v>
      </c>
      <c r="CG63" s="68">
        <f t="shared" si="133"/>
        <v>-30.958947701824858</v>
      </c>
      <c r="CH63" s="69">
        <f t="shared" si="134"/>
        <v>37.170077786258538</v>
      </c>
      <c r="CI63" s="69">
        <f t="shared" si="135"/>
        <v>6.2111300844336785</v>
      </c>
      <c r="CK63" t="str">
        <f t="shared" si="147"/>
        <v>62 Leisure, travel and related personal service occupations</v>
      </c>
      <c r="CL63" s="18">
        <f t="shared" si="156"/>
        <v>2.8023358882592304</v>
      </c>
      <c r="CM63" s="18">
        <f t="shared" si="156"/>
        <v>2.5457802926993391</v>
      </c>
      <c r="CN63" s="18">
        <f t="shared" si="156"/>
        <v>2.6175969039030562</v>
      </c>
      <c r="CO63" s="18">
        <f t="shared" si="156"/>
        <v>2.5355334403433227</v>
      </c>
      <c r="CP63" s="18">
        <f t="shared" si="156"/>
        <v>2.2040635828234021</v>
      </c>
      <c r="CR63" s="68">
        <f t="shared" si="137"/>
        <v>-35.563101253644575</v>
      </c>
      <c r="CS63" s="69">
        <f t="shared" si="138"/>
        <v>25.158952257407417</v>
      </c>
      <c r="CT63" s="69">
        <f t="shared" si="139"/>
        <v>-10.404148996237153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1.2420111163801158E-2</v>
      </c>
      <c r="C64" s="18">
        <f t="shared" si="148"/>
        <v>1.2811217106712942E-2</v>
      </c>
      <c r="D64" s="18">
        <f t="shared" si="148"/>
        <v>1.2601141441002515E-2</v>
      </c>
      <c r="E64" s="18">
        <f t="shared" si="148"/>
        <v>1.2885317839775968E-2</v>
      </c>
      <c r="F64" s="18">
        <f t="shared" si="148"/>
        <v>1.3357171733094567E-2</v>
      </c>
      <c r="H64" s="68">
        <f t="shared" si="105"/>
        <v>68.040572383844633</v>
      </c>
      <c r="I64" s="69">
        <f t="shared" si="106"/>
        <v>74.726907186497542</v>
      </c>
      <c r="J64" s="69">
        <f t="shared" si="107"/>
        <v>142.76747957034215</v>
      </c>
      <c r="L64" t="str">
        <f t="shared" si="140"/>
        <v>63 Community and civil enforcement occupations</v>
      </c>
      <c r="M64" s="18">
        <f t="shared" si="149"/>
        <v>3.4436997317056101E-2</v>
      </c>
      <c r="N64" s="18">
        <f t="shared" si="149"/>
        <v>2.8585944985897317E-2</v>
      </c>
      <c r="O64" s="18">
        <f t="shared" si="149"/>
        <v>3.575159313323107E-2</v>
      </c>
      <c r="P64" s="18">
        <f t="shared" si="149"/>
        <v>2.8867892208265723E-2</v>
      </c>
      <c r="Q64" s="18">
        <f t="shared" si="149"/>
        <v>3.0706414166716864E-2</v>
      </c>
      <c r="S64" s="68">
        <f t="shared" si="109"/>
        <v>36.991496022630407</v>
      </c>
      <c r="T64" s="69">
        <f t="shared" si="110"/>
        <v>59.599378552940387</v>
      </c>
      <c r="U64" s="69">
        <f t="shared" si="111"/>
        <v>96.590874575570794</v>
      </c>
      <c r="W64" t="str">
        <f t="shared" si="141"/>
        <v>63 Community and civil enforcement occupations</v>
      </c>
      <c r="X64" s="18">
        <f t="shared" si="150"/>
        <v>8.1923041944535036E-2</v>
      </c>
      <c r="Y64" s="18">
        <f t="shared" si="150"/>
        <v>7.7170407615902437E-2</v>
      </c>
      <c r="Z64" s="18">
        <f t="shared" si="150"/>
        <v>8.6312977759587725E-2</v>
      </c>
      <c r="AA64" s="18">
        <f t="shared" si="150"/>
        <v>8.2912844888780438E-2</v>
      </c>
      <c r="AB64" s="18">
        <f t="shared" si="150"/>
        <v>9.2576323840413824E-2</v>
      </c>
      <c r="AD64" s="68">
        <f t="shared" si="113"/>
        <v>47.170437663163121</v>
      </c>
      <c r="AE64" s="69">
        <f t="shared" si="114"/>
        <v>73.786934790626859</v>
      </c>
      <c r="AF64" s="69">
        <f t="shared" si="115"/>
        <v>120.95737245378999</v>
      </c>
      <c r="AH64" t="str">
        <f t="shared" si="142"/>
        <v>63 Community and civil enforcement occupations</v>
      </c>
      <c r="AI64" s="18">
        <f t="shared" si="151"/>
        <v>7.1815259471913223E-2</v>
      </c>
      <c r="AJ64" s="18">
        <f t="shared" si="151"/>
        <v>7.3780468689657153E-2</v>
      </c>
      <c r="AK64" s="18">
        <f t="shared" si="151"/>
        <v>9.3901321153409906E-2</v>
      </c>
      <c r="AL64" s="18">
        <f t="shared" si="151"/>
        <v>8.443723473999E-2</v>
      </c>
      <c r="AM64" s="18">
        <f t="shared" si="151"/>
        <v>0.10028735946543418</v>
      </c>
      <c r="AO64" s="68">
        <f t="shared" si="117"/>
        <v>24.047817667559595</v>
      </c>
      <c r="AP64" s="69">
        <f t="shared" si="118"/>
        <v>58.366308964035419</v>
      </c>
      <c r="AQ64" s="69">
        <f t="shared" si="119"/>
        <v>82.414126631595025</v>
      </c>
      <c r="AS64" t="str">
        <f t="shared" si="143"/>
        <v>63 Community and civil enforcement occupations</v>
      </c>
      <c r="AT64" s="18">
        <f t="shared" si="152"/>
        <v>8.4832852950775195E-2</v>
      </c>
      <c r="AU64" s="18">
        <f t="shared" si="152"/>
        <v>6.933098748171794E-2</v>
      </c>
      <c r="AV64" s="18">
        <f t="shared" si="152"/>
        <v>8.4391311643108702E-2</v>
      </c>
      <c r="AW64" s="18">
        <f t="shared" si="152"/>
        <v>6.4077289082624153E-2</v>
      </c>
      <c r="AX64" s="18">
        <f t="shared" si="152"/>
        <v>6.1651681594528246E-2</v>
      </c>
      <c r="AZ64" s="68">
        <f t="shared" si="121"/>
        <v>-4.0837309047948649</v>
      </c>
      <c r="BA64" s="69">
        <f t="shared" si="122"/>
        <v>51.174258752331539</v>
      </c>
      <c r="BB64" s="69">
        <f t="shared" si="123"/>
        <v>47.09052784753667</v>
      </c>
      <c r="BD64" t="str">
        <f t="shared" si="144"/>
        <v>63 Community and civil enforcement occupations</v>
      </c>
      <c r="BE64" s="18">
        <f t="shared" si="153"/>
        <v>8.6029926876444437E-2</v>
      </c>
      <c r="BF64" s="18">
        <f t="shared" si="153"/>
        <v>5.7557790463353471E-2</v>
      </c>
      <c r="BG64" s="18">
        <f t="shared" si="153"/>
        <v>7.8440897003798402E-2</v>
      </c>
      <c r="BH64" s="18">
        <f t="shared" si="153"/>
        <v>5.1158155740350916E-2</v>
      </c>
      <c r="BI64" s="18">
        <f t="shared" si="153"/>
        <v>5.1306586354747004E-2</v>
      </c>
      <c r="BK64" s="68">
        <f t="shared" si="125"/>
        <v>-35.250892341121428</v>
      </c>
      <c r="BL64" s="69">
        <f t="shared" si="126"/>
        <v>24.390068609559375</v>
      </c>
      <c r="BM64" s="69">
        <f t="shared" si="127"/>
        <v>-10.860823731562048</v>
      </c>
      <c r="BO64" t="str">
        <f t="shared" si="145"/>
        <v>63 Community and civil enforcement occupations</v>
      </c>
      <c r="BP64" s="18">
        <f t="shared" si="154"/>
        <v>0.12171421785473931</v>
      </c>
      <c r="BQ64" s="18">
        <f t="shared" si="154"/>
        <v>9.71704705343516E-2</v>
      </c>
      <c r="BR64" s="18">
        <f t="shared" si="154"/>
        <v>0.12956810009792771</v>
      </c>
      <c r="BS64" s="18">
        <f t="shared" si="154"/>
        <v>9.6770995193748099E-2</v>
      </c>
      <c r="BT64" s="18">
        <f t="shared" si="154"/>
        <v>0.10735126809150719</v>
      </c>
      <c r="BV64" s="68">
        <f t="shared" si="129"/>
        <v>-28.275210092244084</v>
      </c>
      <c r="BW64" s="69">
        <f t="shared" si="130"/>
        <v>31.704021010937293</v>
      </c>
      <c r="BX64" s="69">
        <f t="shared" si="131"/>
        <v>3.4288109186932063</v>
      </c>
      <c r="BZ64" t="str">
        <f t="shared" si="146"/>
        <v>63 Community and civil enforcement occupations</v>
      </c>
      <c r="CA64" s="18">
        <f t="shared" si="155"/>
        <v>0.141314744574596</v>
      </c>
      <c r="CB64" s="18">
        <f t="shared" si="155"/>
        <v>0.12985470925997003</v>
      </c>
      <c r="CC64" s="18">
        <f t="shared" si="155"/>
        <v>0.17279785372436027</v>
      </c>
      <c r="CD64" s="18">
        <f t="shared" si="155"/>
        <v>0.15142865189956037</v>
      </c>
      <c r="CE64" s="18">
        <f t="shared" si="155"/>
        <v>0.19606976941297879</v>
      </c>
      <c r="CG64" s="68">
        <f t="shared" si="133"/>
        <v>-36.418340261787066</v>
      </c>
      <c r="CH64" s="69">
        <f t="shared" si="134"/>
        <v>30.458235242459647</v>
      </c>
      <c r="CI64" s="69">
        <f t="shared" si="135"/>
        <v>-5.9601050193274174</v>
      </c>
      <c r="CK64" t="str">
        <f t="shared" si="147"/>
        <v>63 Community and civil enforcement occupations</v>
      </c>
      <c r="CL64" s="18">
        <f t="shared" si="156"/>
        <v>0.1346678988846807</v>
      </c>
      <c r="CM64" s="18">
        <f t="shared" si="156"/>
        <v>0.10037516974420024</v>
      </c>
      <c r="CN64" s="18">
        <f t="shared" si="156"/>
        <v>0.14029777515829361</v>
      </c>
      <c r="CO64" s="18">
        <f t="shared" si="156"/>
        <v>0.10108320788010459</v>
      </c>
      <c r="CP64" s="18">
        <f t="shared" si="156"/>
        <v>0.10649840896938657</v>
      </c>
      <c r="CR64" s="68">
        <f t="shared" si="137"/>
        <v>-41.909433016047956</v>
      </c>
      <c r="CS64" s="69">
        <f t="shared" si="138"/>
        <v>16.363650750776017</v>
      </c>
      <c r="CT64" s="69">
        <f t="shared" si="139"/>
        <v>-25.545782265271939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1.3054964899583033</v>
      </c>
      <c r="C65" s="18">
        <f t="shared" si="157"/>
        <v>1.1990162765771928</v>
      </c>
      <c r="D65" s="18">
        <f t="shared" si="157"/>
        <v>1.0291859057233725</v>
      </c>
      <c r="E65" s="18">
        <f t="shared" si="157"/>
        <v>0.96319267153206456</v>
      </c>
      <c r="F65" s="18">
        <f t="shared" si="157"/>
        <v>0.9052714198556614</v>
      </c>
      <c r="H65" s="68">
        <f t="shared" si="105"/>
        <v>39.442290588675839</v>
      </c>
      <c r="I65" s="69">
        <f t="shared" si="106"/>
        <v>59.991015644100663</v>
      </c>
      <c r="J65" s="69">
        <f t="shared" si="107"/>
        <v>99.433306232776502</v>
      </c>
      <c r="L65" t="str">
        <f t="shared" si="140"/>
        <v>71 Sales occupations</v>
      </c>
      <c r="M65" s="18">
        <f t="shared" ref="M65:Q70" si="158">M28/M$35*100</f>
        <v>2.4558936302812402</v>
      </c>
      <c r="N65" s="18">
        <f t="shared" si="158"/>
        <v>2.4175181250687383</v>
      </c>
      <c r="O65" s="18">
        <f t="shared" si="158"/>
        <v>2.2957427720336305</v>
      </c>
      <c r="P65" s="18">
        <f t="shared" si="158"/>
        <v>2.2553423570789675</v>
      </c>
      <c r="Q65" s="18">
        <f t="shared" si="158"/>
        <v>2.3918033925195781</v>
      </c>
      <c r="S65" s="68">
        <f t="shared" si="109"/>
        <v>66.173648841793266</v>
      </c>
      <c r="T65" s="69">
        <f t="shared" si="110"/>
        <v>66.820153353623894</v>
      </c>
      <c r="U65" s="69">
        <f t="shared" si="111"/>
        <v>132.99380219541717</v>
      </c>
      <c r="W65" t="str">
        <f t="shared" si="141"/>
        <v>71 Sales occupations</v>
      </c>
      <c r="X65" s="18">
        <f t="shared" ref="X65:AB70" si="159">X28/X$35*100</f>
        <v>4.9617535623585081</v>
      </c>
      <c r="Y65" s="18">
        <f t="shared" si="159"/>
        <v>5.124798512240714</v>
      </c>
      <c r="Z65" s="18">
        <f t="shared" si="159"/>
        <v>4.9632100263475509</v>
      </c>
      <c r="AA65" s="18">
        <f t="shared" si="159"/>
        <v>4.9743012852497737</v>
      </c>
      <c r="AB65" s="18">
        <f t="shared" si="159"/>
        <v>5.4992020038761229</v>
      </c>
      <c r="AD65" s="68">
        <f t="shared" si="113"/>
        <v>52.031566237190809</v>
      </c>
      <c r="AE65" s="69">
        <f t="shared" si="114"/>
        <v>67.380938074481648</v>
      </c>
      <c r="AF65" s="69">
        <f t="shared" si="115"/>
        <v>119.41250431167245</v>
      </c>
      <c r="AH65" t="str">
        <f t="shared" si="142"/>
        <v>71 Sales occupations</v>
      </c>
      <c r="AI65" s="18">
        <f t="shared" ref="AI65:AM70" si="160">AI28/AI$35*100</f>
        <v>5.3176481090963401</v>
      </c>
      <c r="AJ65" s="18">
        <f t="shared" si="160"/>
        <v>5.7889487233363317</v>
      </c>
      <c r="AK65" s="18">
        <f t="shared" si="160"/>
        <v>5.802537780942802</v>
      </c>
      <c r="AL65" s="18">
        <f t="shared" si="160"/>
        <v>6.0343763329372333</v>
      </c>
      <c r="AM65" s="18">
        <f t="shared" si="160"/>
        <v>6.8361903294620774</v>
      </c>
      <c r="AO65" s="68">
        <f t="shared" si="117"/>
        <v>36.839287127719729</v>
      </c>
      <c r="AP65" s="69">
        <f t="shared" si="118"/>
        <v>64.922413533564054</v>
      </c>
      <c r="AQ65" s="69">
        <f t="shared" si="119"/>
        <v>101.76170066128378</v>
      </c>
      <c r="AS65" t="str">
        <f t="shared" si="143"/>
        <v>71 Sales occupations</v>
      </c>
      <c r="AT65" s="18">
        <f t="shared" ref="AT65:AX70" si="161">AT28/AT$35*100</f>
        <v>4.9062299013057347</v>
      </c>
      <c r="AU65" s="18">
        <f t="shared" si="161"/>
        <v>4.6479237341661275</v>
      </c>
      <c r="AV65" s="18">
        <f t="shared" si="161"/>
        <v>4.4500703269985138</v>
      </c>
      <c r="AW65" s="18">
        <f t="shared" si="161"/>
        <v>4.2405396770998927</v>
      </c>
      <c r="AX65" s="18">
        <f t="shared" si="161"/>
        <v>4.3404134343502054</v>
      </c>
      <c r="AZ65" s="68">
        <f t="shared" si="121"/>
        <v>28.058765880867291</v>
      </c>
      <c r="BA65" s="69">
        <f t="shared" si="122"/>
        <v>53.844163325618489</v>
      </c>
      <c r="BB65" s="69">
        <f t="shared" si="123"/>
        <v>81.90292920648578</v>
      </c>
      <c r="BD65" t="str">
        <f t="shared" si="144"/>
        <v>71 Sales occupations</v>
      </c>
      <c r="BE65" s="18">
        <f t="shared" ref="BE65:BI70" si="162">BE28/BE$35*100</f>
        <v>9.2618356447638561</v>
      </c>
      <c r="BF65" s="18">
        <f t="shared" si="162"/>
        <v>9.4453984071121528</v>
      </c>
      <c r="BG65" s="18">
        <f t="shared" si="162"/>
        <v>9.5222933024206853</v>
      </c>
      <c r="BH65" s="18">
        <f t="shared" si="162"/>
        <v>9.0972273930879002</v>
      </c>
      <c r="BI65" s="18">
        <f t="shared" si="162"/>
        <v>9.2767292742305525</v>
      </c>
      <c r="BK65" s="68">
        <f t="shared" si="125"/>
        <v>-3.5601453736263213</v>
      </c>
      <c r="BL65" s="69">
        <f t="shared" si="126"/>
        <v>44.810268717318912</v>
      </c>
      <c r="BM65" s="69">
        <f t="shared" si="127"/>
        <v>41.250123343692593</v>
      </c>
      <c r="BO65" t="str">
        <f t="shared" si="145"/>
        <v>71 Sales occupations</v>
      </c>
      <c r="BP65" s="18">
        <f t="shared" ref="BP65:BT70" si="163">BP28/BP$35*100</f>
        <v>9.7304843711558977</v>
      </c>
      <c r="BQ65" s="18">
        <f t="shared" si="163"/>
        <v>9.6340279157626121</v>
      </c>
      <c r="BR65" s="18">
        <f t="shared" si="163"/>
        <v>9.5064189220188702</v>
      </c>
      <c r="BS65" s="18">
        <f t="shared" si="163"/>
        <v>8.957004187484678</v>
      </c>
      <c r="BT65" s="18">
        <f t="shared" si="163"/>
        <v>8.5946070543899769</v>
      </c>
      <c r="BV65" s="68">
        <f t="shared" si="129"/>
        <v>-21.734696545062732</v>
      </c>
      <c r="BW65" s="69">
        <f t="shared" si="130"/>
        <v>41.184978272546367</v>
      </c>
      <c r="BX65" s="69">
        <f t="shared" si="131"/>
        <v>19.450281727483638</v>
      </c>
      <c r="BZ65" t="str">
        <f t="shared" si="146"/>
        <v>71 Sales occupations</v>
      </c>
      <c r="CA65" s="18">
        <f t="shared" ref="CA65:CE70" si="164">CA28/CA$35*100</f>
        <v>10.410670992549113</v>
      </c>
      <c r="CB65" s="18">
        <f t="shared" si="164"/>
        <v>10.845209813691326</v>
      </c>
      <c r="CC65" s="18">
        <f t="shared" si="164"/>
        <v>10.637583131897003</v>
      </c>
      <c r="CD65" s="18">
        <f t="shared" si="164"/>
        <v>9.9578176049151708</v>
      </c>
      <c r="CE65" s="18">
        <f t="shared" si="164"/>
        <v>6.3188812325974464</v>
      </c>
      <c r="CG65" s="68">
        <f t="shared" si="133"/>
        <v>-66.714369185961061</v>
      </c>
      <c r="CH65" s="69">
        <f t="shared" si="134"/>
        <v>27.125614411156672</v>
      </c>
      <c r="CI65" s="69">
        <f t="shared" si="135"/>
        <v>-39.588754774804393</v>
      </c>
      <c r="CK65" t="str">
        <f t="shared" si="147"/>
        <v>71 Sales occupations</v>
      </c>
      <c r="CL65" s="18">
        <f t="shared" ref="CL65:CP70" si="165">CL28/CL$35*100</f>
        <v>12.648791784038051</v>
      </c>
      <c r="CM65" s="18">
        <f t="shared" si="165"/>
        <v>11.809229066980738</v>
      </c>
      <c r="CN65" s="18">
        <f t="shared" si="165"/>
        <v>12.237989536242571</v>
      </c>
      <c r="CO65" s="18">
        <f t="shared" si="165"/>
        <v>9.9714147118674052</v>
      </c>
      <c r="CP65" s="18">
        <f t="shared" si="165"/>
        <v>7.9081984116580974</v>
      </c>
      <c r="CR65" s="68">
        <f t="shared" si="137"/>
        <v>-50.548353151619665</v>
      </c>
      <c r="CS65" s="69">
        <f t="shared" si="138"/>
        <v>17.694814035002995</v>
      </c>
      <c r="CT65" s="69">
        <f t="shared" si="139"/>
        <v>-32.853539116616666</v>
      </c>
    </row>
    <row r="66" spans="1:98" x14ac:dyDescent="0.2">
      <c r="A66" t="str">
        <f t="shared" si="103"/>
        <v>72 Customer service occupations</v>
      </c>
      <c r="B66" s="18">
        <f t="shared" si="157"/>
        <v>0.41028222929073799</v>
      </c>
      <c r="C66" s="18">
        <f t="shared" si="157"/>
        <v>0.398916065621162</v>
      </c>
      <c r="D66" s="18">
        <f t="shared" si="157"/>
        <v>0.42037221868022229</v>
      </c>
      <c r="E66" s="18">
        <f t="shared" si="157"/>
        <v>0.56935543337114425</v>
      </c>
      <c r="F66" s="18">
        <f t="shared" si="157"/>
        <v>0.62099500842129607</v>
      </c>
      <c r="H66" s="68">
        <f t="shared" si="105"/>
        <v>134.18745725857789</v>
      </c>
      <c r="I66" s="69">
        <f t="shared" si="106"/>
        <v>81.543278247251735</v>
      </c>
      <c r="J66" s="69">
        <f t="shared" si="107"/>
        <v>215.73073550582964</v>
      </c>
      <c r="L66" t="str">
        <f t="shared" si="140"/>
        <v>72 Customer service occupations</v>
      </c>
      <c r="M66" s="18">
        <f t="shared" si="158"/>
        <v>0.70382648483134269</v>
      </c>
      <c r="N66" s="18">
        <f t="shared" si="158"/>
        <v>0.71377986221408896</v>
      </c>
      <c r="O66" s="18">
        <f t="shared" si="158"/>
        <v>0.68744119089365052</v>
      </c>
      <c r="P66" s="18">
        <f t="shared" si="158"/>
        <v>0.89607227040146287</v>
      </c>
      <c r="Q66" s="18">
        <f t="shared" si="158"/>
        <v>0.98215839059185484</v>
      </c>
      <c r="S66" s="68">
        <f t="shared" si="109"/>
        <v>127.87982871638623</v>
      </c>
      <c r="T66" s="69">
        <f t="shared" si="110"/>
        <v>86.984223981138598</v>
      </c>
      <c r="U66" s="69">
        <f t="shared" si="111"/>
        <v>214.86405269752481</v>
      </c>
      <c r="W66" t="str">
        <f t="shared" si="141"/>
        <v>72 Customer service occupations</v>
      </c>
      <c r="X66" s="18">
        <f t="shared" si="159"/>
        <v>1.5579296814956429</v>
      </c>
      <c r="Y66" s="18">
        <f t="shared" si="159"/>
        <v>1.5903321918718949</v>
      </c>
      <c r="Z66" s="18">
        <f t="shared" si="159"/>
        <v>1.6219514913676438</v>
      </c>
      <c r="AA66" s="18">
        <f t="shared" si="159"/>
        <v>2.0950235090415683</v>
      </c>
      <c r="AB66" s="18">
        <f t="shared" si="159"/>
        <v>2.3647909551126167</v>
      </c>
      <c r="AD66" s="68">
        <f t="shared" si="113"/>
        <v>100.05602912175517</v>
      </c>
      <c r="AE66" s="69">
        <f t="shared" si="114"/>
        <v>78.660572232953442</v>
      </c>
      <c r="AF66" s="69">
        <f t="shared" si="115"/>
        <v>178.71660135470864</v>
      </c>
      <c r="AH66" t="str">
        <f t="shared" si="142"/>
        <v>72 Customer service occupations</v>
      </c>
      <c r="AI66" s="18">
        <f t="shared" si="160"/>
        <v>1.3588619519597869</v>
      </c>
      <c r="AJ66" s="18">
        <f t="shared" si="160"/>
        <v>1.6529213666376026</v>
      </c>
      <c r="AK66" s="18">
        <f t="shared" si="160"/>
        <v>1.7399893744994339</v>
      </c>
      <c r="AL66" s="18">
        <f t="shared" si="160"/>
        <v>2.4168589920154067</v>
      </c>
      <c r="AM66" s="18">
        <f t="shared" si="160"/>
        <v>2.8663800920559432</v>
      </c>
      <c r="AO66" s="68">
        <f t="shared" si="117"/>
        <v>91.338258550786136</v>
      </c>
      <c r="AP66" s="69">
        <f t="shared" si="118"/>
        <v>81.622768095743311</v>
      </c>
      <c r="AQ66" s="69">
        <f t="shared" si="119"/>
        <v>172.96102664652946</v>
      </c>
      <c r="AS66" t="str">
        <f t="shared" si="143"/>
        <v>72 Customer service occupations</v>
      </c>
      <c r="AT66" s="18">
        <f t="shared" si="161"/>
        <v>2.3567976272559186</v>
      </c>
      <c r="AU66" s="18">
        <f t="shared" si="161"/>
        <v>2.4712227116468508</v>
      </c>
      <c r="AV66" s="18">
        <f t="shared" si="161"/>
        <v>2.432372130269818</v>
      </c>
      <c r="AW66" s="18">
        <f t="shared" si="161"/>
        <v>3.1187640902712443</v>
      </c>
      <c r="AX66" s="18">
        <f t="shared" si="161"/>
        <v>3.2732786292251488</v>
      </c>
      <c r="AZ66" s="68">
        <f t="shared" si="121"/>
        <v>76.684334053141939</v>
      </c>
      <c r="BA66" s="69">
        <f t="shared" si="122"/>
        <v>68.075087382563453</v>
      </c>
      <c r="BB66" s="69">
        <f t="shared" si="123"/>
        <v>144.75942143570538</v>
      </c>
      <c r="BD66" t="str">
        <f t="shared" si="144"/>
        <v>72 Customer service occupations</v>
      </c>
      <c r="BE66" s="18">
        <f t="shared" si="162"/>
        <v>2.1012579368359985</v>
      </c>
      <c r="BF66" s="18">
        <f t="shared" si="162"/>
        <v>2.1634580782329866</v>
      </c>
      <c r="BG66" s="18">
        <f t="shared" si="162"/>
        <v>2.2509217658267562</v>
      </c>
      <c r="BH66" s="18">
        <f t="shared" si="162"/>
        <v>2.7861860806813881</v>
      </c>
      <c r="BI66" s="18">
        <f t="shared" si="162"/>
        <v>3.1095297564725173</v>
      </c>
      <c r="BK66" s="68">
        <f t="shared" si="125"/>
        <v>36.75321185313237</v>
      </c>
      <c r="BL66" s="69">
        <f t="shared" si="126"/>
        <v>53.340033770460153</v>
      </c>
      <c r="BM66" s="69">
        <f t="shared" si="127"/>
        <v>90.093245623592509</v>
      </c>
      <c r="BO66" t="str">
        <f t="shared" si="145"/>
        <v>72 Customer service occupations</v>
      </c>
      <c r="BP66" s="18">
        <f t="shared" si="163"/>
        <v>2.0903351734614248</v>
      </c>
      <c r="BQ66" s="18">
        <f t="shared" si="163"/>
        <v>2.2425416818626349</v>
      </c>
      <c r="BR66" s="18">
        <f t="shared" si="163"/>
        <v>2.2814965889938388</v>
      </c>
      <c r="BS66" s="18">
        <f t="shared" si="163"/>
        <v>2.8868457067499782</v>
      </c>
      <c r="BT66" s="18">
        <f t="shared" si="163"/>
        <v>3.2182033217357566</v>
      </c>
      <c r="BV66" s="68">
        <f t="shared" si="129"/>
        <v>22.110736722064704</v>
      </c>
      <c r="BW66" s="69">
        <f t="shared" si="130"/>
        <v>55.19441148320626</v>
      </c>
      <c r="BX66" s="69">
        <f t="shared" si="131"/>
        <v>77.305148205270953</v>
      </c>
      <c r="BZ66" t="str">
        <f t="shared" si="146"/>
        <v>72 Customer service occupations</v>
      </c>
      <c r="CA66" s="18">
        <f t="shared" si="164"/>
        <v>1.8438535538254313</v>
      </c>
      <c r="CB66" s="18">
        <f t="shared" si="164"/>
        <v>1.8786453041065454</v>
      </c>
      <c r="CC66" s="18">
        <f t="shared" si="164"/>
        <v>2.0075320332357012</v>
      </c>
      <c r="CD66" s="18">
        <f t="shared" si="164"/>
        <v>2.5221062864407702</v>
      </c>
      <c r="CE66" s="18">
        <f t="shared" si="164"/>
        <v>3.5811030424593291</v>
      </c>
      <c r="CG66" s="68">
        <f t="shared" si="133"/>
        <v>-4.2841900962479591E-2</v>
      </c>
      <c r="CH66" s="69">
        <f t="shared" si="134"/>
        <v>36.990264957286918</v>
      </c>
      <c r="CI66" s="69">
        <f t="shared" si="135"/>
        <v>36.947423056324439</v>
      </c>
      <c r="CK66" t="str">
        <f t="shared" si="147"/>
        <v>72 Customer service occupations</v>
      </c>
      <c r="CL66" s="18">
        <f t="shared" si="165"/>
        <v>1.3980896266395046</v>
      </c>
      <c r="CM66" s="18">
        <f t="shared" si="165"/>
        <v>1.7343648208097135</v>
      </c>
      <c r="CN66" s="18">
        <f t="shared" si="165"/>
        <v>2.0473497777270508</v>
      </c>
      <c r="CO66" s="18">
        <f t="shared" si="165"/>
        <v>3.4088693762886537</v>
      </c>
      <c r="CP66" s="18">
        <f t="shared" si="165"/>
        <v>5.4384071531910276</v>
      </c>
      <c r="CR66" s="68">
        <f t="shared" si="137"/>
        <v>103.27920450330681</v>
      </c>
      <c r="CS66" s="69">
        <f t="shared" si="138"/>
        <v>52.891250077837661</v>
      </c>
      <c r="CT66" s="69">
        <f t="shared" si="139"/>
        <v>156.17045458114444</v>
      </c>
    </row>
    <row r="67" spans="1:98" x14ac:dyDescent="0.2">
      <c r="A67" t="str">
        <f t="shared" si="103"/>
        <v>81 Process, plant and machine operatives</v>
      </c>
      <c r="B67" s="18">
        <f t="shared" si="157"/>
        <v>0.3477476699298272</v>
      </c>
      <c r="C67" s="18">
        <f t="shared" si="157"/>
        <v>0.41592025409940109</v>
      </c>
      <c r="D67" s="18">
        <f t="shared" si="157"/>
        <v>0.31977938565575836</v>
      </c>
      <c r="E67" s="18">
        <f t="shared" si="157"/>
        <v>0.49789639156942089</v>
      </c>
      <c r="F67" s="18">
        <f t="shared" si="157"/>
        <v>0.75512111146116967</v>
      </c>
      <c r="H67" s="68">
        <f t="shared" si="105"/>
        <v>274.34813794966323</v>
      </c>
      <c r="I67" s="69">
        <f t="shared" si="106"/>
        <v>124.3084394452865</v>
      </c>
      <c r="J67" s="69">
        <f t="shared" si="107"/>
        <v>398.65657739494964</v>
      </c>
      <c r="L67" t="str">
        <f t="shared" si="140"/>
        <v>81 Process, plant and machine operatives</v>
      </c>
      <c r="M67" s="18">
        <f t="shared" si="158"/>
        <v>0.45155552028562979</v>
      </c>
      <c r="N67" s="18">
        <f t="shared" si="158"/>
        <v>0.50005508626207662</v>
      </c>
      <c r="O67" s="18">
        <f t="shared" si="158"/>
        <v>0.40665958087866916</v>
      </c>
      <c r="P67" s="18">
        <f t="shared" si="158"/>
        <v>0.51303495999014759</v>
      </c>
      <c r="Q67" s="18">
        <f t="shared" si="158"/>
        <v>0.69505692385104345</v>
      </c>
      <c r="S67" s="68">
        <f t="shared" si="109"/>
        <v>172.61469954378944</v>
      </c>
      <c r="T67" s="69">
        <f t="shared" si="110"/>
        <v>96.651510594344074</v>
      </c>
      <c r="U67" s="69">
        <f t="shared" si="111"/>
        <v>269.26621013813354</v>
      </c>
      <c r="W67" t="str">
        <f t="shared" si="141"/>
        <v>81 Process, plant and machine operatives</v>
      </c>
      <c r="X67" s="18">
        <f t="shared" si="159"/>
        <v>0.54053395276709371</v>
      </c>
      <c r="Y67" s="18">
        <f t="shared" si="159"/>
        <v>0.55821618694227682</v>
      </c>
      <c r="Z67" s="18">
        <f t="shared" si="159"/>
        <v>0.47751858603301983</v>
      </c>
      <c r="AA67" s="18">
        <f t="shared" si="159"/>
        <v>0.69062028448957558</v>
      </c>
      <c r="AB67" s="18">
        <f t="shared" si="159"/>
        <v>0.97767029360224145</v>
      </c>
      <c r="AD67" s="68">
        <f t="shared" si="113"/>
        <v>180.93049832634392</v>
      </c>
      <c r="AE67" s="69">
        <f t="shared" si="114"/>
        <v>99.373199022164684</v>
      </c>
      <c r="AF67" s="69">
        <f t="shared" si="115"/>
        <v>280.30369734850859</v>
      </c>
      <c r="AH67" t="str">
        <f t="shared" si="142"/>
        <v>81 Process, plant and machine operatives</v>
      </c>
      <c r="AI67" s="18">
        <f t="shared" si="160"/>
        <v>0.82305050362852772</v>
      </c>
      <c r="AJ67" s="18">
        <f t="shared" si="160"/>
        <v>0.9220012919042736</v>
      </c>
      <c r="AK67" s="18">
        <f t="shared" si="160"/>
        <v>0.8474156530610415</v>
      </c>
      <c r="AL67" s="18">
        <f t="shared" si="160"/>
        <v>1.2810276456316807</v>
      </c>
      <c r="AM67" s="18">
        <f t="shared" si="160"/>
        <v>1.7939613220337098</v>
      </c>
      <c r="AO67" s="68">
        <f t="shared" si="117"/>
        <v>145.88454257645338</v>
      </c>
      <c r="AP67" s="69">
        <f t="shared" si="118"/>
        <v>83.130696577971335</v>
      </c>
      <c r="AQ67" s="69">
        <f t="shared" si="119"/>
        <v>229.01523915442473</v>
      </c>
      <c r="AS67" t="str">
        <f t="shared" si="143"/>
        <v>81 Process, plant and machine operatives</v>
      </c>
      <c r="AT67" s="18">
        <f t="shared" si="161"/>
        <v>1.8421557364767094</v>
      </c>
      <c r="AU67" s="18">
        <f t="shared" si="161"/>
        <v>1.9555524987450807</v>
      </c>
      <c r="AV67" s="18">
        <f t="shared" si="161"/>
        <v>1.7197949680179083</v>
      </c>
      <c r="AW67" s="18">
        <f t="shared" si="161"/>
        <v>2.2822867931920681</v>
      </c>
      <c r="AX67" s="18">
        <f t="shared" si="161"/>
        <v>2.7019912620012425</v>
      </c>
      <c r="AZ67" s="68">
        <f t="shared" si="121"/>
        <v>106.27773491431221</v>
      </c>
      <c r="BA67" s="69">
        <f t="shared" si="122"/>
        <v>71.767833083248817</v>
      </c>
      <c r="BB67" s="69">
        <f t="shared" si="123"/>
        <v>178.04556799756102</v>
      </c>
      <c r="BD67" t="str">
        <f t="shared" si="144"/>
        <v>81 Process, plant and machine operatives</v>
      </c>
      <c r="BE67" s="18">
        <f t="shared" si="162"/>
        <v>3.3038725178702815</v>
      </c>
      <c r="BF67" s="18">
        <f t="shared" si="162"/>
        <v>3.3165318662754135</v>
      </c>
      <c r="BG67" s="18">
        <f t="shared" si="162"/>
        <v>2.8865804303856857</v>
      </c>
      <c r="BH67" s="18">
        <f t="shared" si="162"/>
        <v>3.6672312791390653</v>
      </c>
      <c r="BI67" s="18">
        <f t="shared" si="162"/>
        <v>3.8052956450167374</v>
      </c>
      <c r="BK67" s="68">
        <f t="shared" si="125"/>
        <v>30.499233210130772</v>
      </c>
      <c r="BL67" s="69">
        <f t="shared" si="126"/>
        <v>45.121059372685053</v>
      </c>
      <c r="BM67" s="69">
        <f t="shared" si="127"/>
        <v>75.620292582815836</v>
      </c>
      <c r="BO67" t="str">
        <f t="shared" si="145"/>
        <v>81 Process, plant and machine operatives</v>
      </c>
      <c r="BP67" s="18">
        <f t="shared" si="163"/>
        <v>4.3421404611554184</v>
      </c>
      <c r="BQ67" s="18">
        <f t="shared" si="163"/>
        <v>4.2442168155708782</v>
      </c>
      <c r="BR67" s="18">
        <f t="shared" si="163"/>
        <v>3.9102487736298119</v>
      </c>
      <c r="BS67" s="18">
        <f t="shared" si="163"/>
        <v>4.8547995042177208</v>
      </c>
      <c r="BT67" s="18">
        <f t="shared" si="163"/>
        <v>5.320330155441904</v>
      </c>
      <c r="BV67" s="68">
        <f t="shared" si="129"/>
        <v>17.786194737584328</v>
      </c>
      <c r="BW67" s="69">
        <f t="shared" si="130"/>
        <v>46.528750498329622</v>
      </c>
      <c r="BX67" s="69">
        <f t="shared" si="131"/>
        <v>64.314945235913953</v>
      </c>
      <c r="BZ67" t="str">
        <f t="shared" si="146"/>
        <v>81 Process, plant and machine operatives</v>
      </c>
      <c r="CA67" s="18">
        <f t="shared" si="164"/>
        <v>5.4811381431339319</v>
      </c>
      <c r="CB67" s="18">
        <f t="shared" si="164"/>
        <v>5.4527264864752603</v>
      </c>
      <c r="CC67" s="18">
        <f t="shared" si="164"/>
        <v>5.0015612244724483</v>
      </c>
      <c r="CD67" s="18">
        <f t="shared" si="164"/>
        <v>5.8135454454414539</v>
      </c>
      <c r="CE67" s="18">
        <f t="shared" si="164"/>
        <v>3.09059081707175</v>
      </c>
      <c r="CG67" s="68">
        <f t="shared" si="133"/>
        <v>-65.374545171030817</v>
      </c>
      <c r="CH67" s="69">
        <f t="shared" si="134"/>
        <v>28.772652227710164</v>
      </c>
      <c r="CI67" s="69">
        <f t="shared" si="135"/>
        <v>-36.601892943320649</v>
      </c>
      <c r="CK67" t="str">
        <f t="shared" si="147"/>
        <v>81 Process, plant and machine operatives</v>
      </c>
      <c r="CL67" s="18">
        <f t="shared" si="165"/>
        <v>7.6751224052505229</v>
      </c>
      <c r="CM67" s="18">
        <f t="shared" si="165"/>
        <v>6.5780377089873348</v>
      </c>
      <c r="CN67" s="18">
        <f t="shared" si="165"/>
        <v>6.0282006631643705</v>
      </c>
      <c r="CO67" s="18">
        <f t="shared" si="165"/>
        <v>3.804712719765909</v>
      </c>
      <c r="CP67" s="18">
        <f t="shared" si="165"/>
        <v>1.8487839142724134</v>
      </c>
      <c r="CR67" s="68">
        <f t="shared" si="137"/>
        <v>-76.530073306748832</v>
      </c>
      <c r="CS67" s="69">
        <f t="shared" si="138"/>
        <v>12.138510005780766</v>
      </c>
      <c r="CT67" s="69">
        <f t="shared" si="139"/>
        <v>-64.391563300968073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0.42064308431965342</v>
      </c>
      <c r="C68" s="18">
        <f t="shared" si="157"/>
        <v>0.55440671489159377</v>
      </c>
      <c r="D68" s="18">
        <f t="shared" si="157"/>
        <v>0.51812330498703729</v>
      </c>
      <c r="E68" s="18">
        <f t="shared" si="157"/>
        <v>0.64502400922112291</v>
      </c>
      <c r="F68" s="18">
        <f t="shared" si="157"/>
        <v>0.72720482810446696</v>
      </c>
      <c r="H68" s="68">
        <f t="shared" si="105"/>
        <v>122.50160867255715</v>
      </c>
      <c r="I68" s="69">
        <f t="shared" si="106"/>
        <v>113.53838430180052</v>
      </c>
      <c r="J68" s="69">
        <f t="shared" si="107"/>
        <v>236.03999297435769</v>
      </c>
      <c r="L68" t="str">
        <f t="shared" si="140"/>
        <v>82 Transport and mobile machine drivers and operatives</v>
      </c>
      <c r="M68" s="18">
        <f t="shared" si="158"/>
        <v>0.42792870319279452</v>
      </c>
      <c r="N68" s="18">
        <f t="shared" si="158"/>
        <v>0.54429119497184253</v>
      </c>
      <c r="O68" s="18">
        <f t="shared" si="158"/>
        <v>0.50123252187701528</v>
      </c>
      <c r="P68" s="18">
        <f t="shared" si="158"/>
        <v>0.55830151785530913</v>
      </c>
      <c r="Q68" s="18">
        <f t="shared" si="158"/>
        <v>0.59347118544894306</v>
      </c>
      <c r="S68" s="68">
        <f t="shared" si="109"/>
        <v>88.851439734995381</v>
      </c>
      <c r="T68" s="69">
        <f t="shared" si="110"/>
        <v>94.611267556897033</v>
      </c>
      <c r="U68" s="69">
        <f t="shared" si="111"/>
        <v>183.4627072918924</v>
      </c>
      <c r="W68" t="str">
        <f t="shared" si="141"/>
        <v>82 Transport and mobile machine drivers and operatives</v>
      </c>
      <c r="X68" s="18">
        <f t="shared" si="159"/>
        <v>0.76021228013275788</v>
      </c>
      <c r="Y68" s="18">
        <f t="shared" si="159"/>
        <v>1.0346855016943355</v>
      </c>
      <c r="Z68" s="18">
        <f t="shared" si="159"/>
        <v>1.01365859957871</v>
      </c>
      <c r="AA68" s="18">
        <f t="shared" si="159"/>
        <v>1.1586626830735909</v>
      </c>
      <c r="AB68" s="18">
        <f t="shared" si="159"/>
        <v>1.4269772379540024</v>
      </c>
      <c r="AD68" s="68">
        <f t="shared" si="113"/>
        <v>93.162174846905529</v>
      </c>
      <c r="AE68" s="69">
        <f t="shared" si="114"/>
        <v>95.023894885202409</v>
      </c>
      <c r="AF68" s="69">
        <f t="shared" si="115"/>
        <v>188.18606973210794</v>
      </c>
      <c r="AH68" t="str">
        <f t="shared" si="142"/>
        <v>82 Transport and mobile machine drivers and operatives</v>
      </c>
      <c r="AI68" s="18">
        <f t="shared" si="160"/>
        <v>1.1477178454063779</v>
      </c>
      <c r="AJ68" s="18">
        <f t="shared" si="160"/>
        <v>1.7994903409097738</v>
      </c>
      <c r="AK68" s="18">
        <f t="shared" si="160"/>
        <v>1.7453804366679</v>
      </c>
      <c r="AL68" s="18">
        <f t="shared" si="160"/>
        <v>2.1981812142581907</v>
      </c>
      <c r="AM68" s="18">
        <f t="shared" si="160"/>
        <v>2.7798696401499412</v>
      </c>
      <c r="AO68" s="68">
        <f t="shared" si="117"/>
        <v>84.990301829688576</v>
      </c>
      <c r="AP68" s="69">
        <f t="shared" si="118"/>
        <v>90.113207623050172</v>
      </c>
      <c r="AQ68" s="69">
        <f t="shared" si="119"/>
        <v>175.10350945273876</v>
      </c>
      <c r="AS68" t="str">
        <f t="shared" si="143"/>
        <v>82 Transport and mobile machine drivers and operatives</v>
      </c>
      <c r="AT68" s="18">
        <f t="shared" si="161"/>
        <v>2.1803663903336994</v>
      </c>
      <c r="AU68" s="18">
        <f t="shared" si="161"/>
        <v>2.8733020233751003</v>
      </c>
      <c r="AV68" s="18">
        <f t="shared" si="161"/>
        <v>2.8527441617179123</v>
      </c>
      <c r="AW68" s="18">
        <f t="shared" si="161"/>
        <v>3.3805394884396591</v>
      </c>
      <c r="AX68" s="18">
        <f t="shared" si="161"/>
        <v>3.9325392785073916</v>
      </c>
      <c r="AZ68" s="68">
        <f t="shared" si="121"/>
        <v>80.990313131880043</v>
      </c>
      <c r="BA68" s="69">
        <f t="shared" si="122"/>
        <v>90.456646800155994</v>
      </c>
      <c r="BB68" s="69">
        <f t="shared" si="123"/>
        <v>171.44695993203604</v>
      </c>
      <c r="BD68" t="str">
        <f t="shared" si="144"/>
        <v>82 Transport and mobile machine drivers and operatives</v>
      </c>
      <c r="BE68" s="18">
        <f t="shared" si="162"/>
        <v>3.4590205716845417</v>
      </c>
      <c r="BF68" s="18">
        <f t="shared" si="162"/>
        <v>4.0347130008600507</v>
      </c>
      <c r="BG68" s="18">
        <f t="shared" si="162"/>
        <v>3.5702478792326664</v>
      </c>
      <c r="BH68" s="18">
        <f t="shared" si="162"/>
        <v>4.0242021717328162</v>
      </c>
      <c r="BI68" s="18">
        <f t="shared" si="162"/>
        <v>4.276376361602523</v>
      </c>
      <c r="BK68" s="68">
        <f t="shared" si="125"/>
        <v>18.571624269960381</v>
      </c>
      <c r="BL68" s="69">
        <f t="shared" si="126"/>
        <v>56.035995439392707</v>
      </c>
      <c r="BM68" s="69">
        <f t="shared" si="127"/>
        <v>74.607619709353088</v>
      </c>
      <c r="BO68" t="str">
        <f t="shared" si="145"/>
        <v>82 Transport and mobile machine drivers and operatives</v>
      </c>
      <c r="BP68" s="18">
        <f t="shared" si="163"/>
        <v>5.712070593840922</v>
      </c>
      <c r="BQ68" s="18">
        <f t="shared" si="163"/>
        <v>6.6743767415485671</v>
      </c>
      <c r="BR68" s="18">
        <f t="shared" si="163"/>
        <v>6.3664020468072842</v>
      </c>
      <c r="BS68" s="18">
        <f t="shared" si="163"/>
        <v>6.9480812956834255</v>
      </c>
      <c r="BT68" s="18">
        <f t="shared" si="163"/>
        <v>8.2418688739138055</v>
      </c>
      <c r="BV68" s="68">
        <f t="shared" si="129"/>
        <v>12.070635800261515</v>
      </c>
      <c r="BW68" s="69">
        <f t="shared" si="130"/>
        <v>58.498601611483515</v>
      </c>
      <c r="BX68" s="69">
        <f t="shared" si="131"/>
        <v>70.569237411745036</v>
      </c>
      <c r="BZ68" t="str">
        <f t="shared" si="146"/>
        <v>82 Transport and mobile machine drivers and operatives</v>
      </c>
      <c r="CA68" s="18">
        <f t="shared" si="164"/>
        <v>7.4218599911074641</v>
      </c>
      <c r="CB68" s="18">
        <f t="shared" si="164"/>
        <v>8.4617600862995559</v>
      </c>
      <c r="CC68" s="18">
        <f t="shared" si="164"/>
        <v>8.1929245607936902</v>
      </c>
      <c r="CD68" s="18">
        <f t="shared" si="164"/>
        <v>8.6736763137982535</v>
      </c>
      <c r="CE68" s="18">
        <f t="shared" si="164"/>
        <v>10.570630231165074</v>
      </c>
      <c r="CG68" s="68">
        <f t="shared" si="133"/>
        <v>-27.702797709847644</v>
      </c>
      <c r="CH68" s="69">
        <f t="shared" si="134"/>
        <v>41.066635650563548</v>
      </c>
      <c r="CI68" s="69">
        <f t="shared" si="135"/>
        <v>13.363837940715904</v>
      </c>
      <c r="CK68" t="str">
        <f t="shared" si="147"/>
        <v>82 Transport and mobile machine drivers and operatives</v>
      </c>
      <c r="CL68" s="18">
        <f t="shared" si="165"/>
        <v>8.8723276112916256</v>
      </c>
      <c r="CM68" s="18">
        <f t="shared" si="165"/>
        <v>11.513093522082873</v>
      </c>
      <c r="CN68" s="18">
        <f t="shared" si="165"/>
        <v>10.541655476646811</v>
      </c>
      <c r="CO68" s="18">
        <f t="shared" si="165"/>
        <v>11.150538302195869</v>
      </c>
      <c r="CP68" s="18">
        <f t="shared" si="165"/>
        <v>7.7587528933173848</v>
      </c>
      <c r="CR68" s="68">
        <f t="shared" si="137"/>
        <v>-43.67562496110817</v>
      </c>
      <c r="CS68" s="69">
        <f t="shared" si="138"/>
        <v>29.968250250226237</v>
      </c>
      <c r="CT68" s="69">
        <f t="shared" si="139"/>
        <v>-13.707374710881931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6.582175122793299E-3</v>
      </c>
      <c r="C69" s="18">
        <f t="shared" si="157"/>
        <v>5.3329453477636438E-3</v>
      </c>
      <c r="D69" s="18">
        <f t="shared" si="157"/>
        <v>3.9824408489351135E-3</v>
      </c>
      <c r="E69" s="18">
        <f t="shared" si="157"/>
        <v>3.4162809594276066E-3</v>
      </c>
      <c r="F69" s="18">
        <f t="shared" si="157"/>
        <v>3.1335950508523023E-3</v>
      </c>
      <c r="H69" s="68">
        <f t="shared" si="105"/>
        <v>24.739232453803588</v>
      </c>
      <c r="I69" s="69">
        <f t="shared" si="106"/>
        <v>66.305513685260365</v>
      </c>
      <c r="J69" s="69">
        <f t="shared" si="107"/>
        <v>91.04474613906396</v>
      </c>
      <c r="L69" t="str">
        <f t="shared" si="140"/>
        <v>91 Elementary trades and related occupations</v>
      </c>
      <c r="M69" s="18">
        <f t="shared" si="158"/>
        <v>0.23085138861981702</v>
      </c>
      <c r="N69" s="18">
        <f t="shared" si="158"/>
        <v>0.27513716723012993</v>
      </c>
      <c r="O69" s="18">
        <f t="shared" si="158"/>
        <v>0.2047118317152877</v>
      </c>
      <c r="P69" s="18">
        <f t="shared" si="158"/>
        <v>0.20331557147095636</v>
      </c>
      <c r="Q69" s="18">
        <f t="shared" si="158"/>
        <v>0.2171224699984349</v>
      </c>
      <c r="S69" s="68">
        <f t="shared" si="109"/>
        <v>69.169369600036006</v>
      </c>
      <c r="T69" s="69">
        <f t="shared" si="110"/>
        <v>65.810841290929986</v>
      </c>
      <c r="U69" s="69">
        <f t="shared" si="111"/>
        <v>134.98021089096599</v>
      </c>
      <c r="W69" t="str">
        <f t="shared" si="141"/>
        <v>91 Elementary trades and related occupations</v>
      </c>
      <c r="X69" s="18">
        <f t="shared" si="159"/>
        <v>0.41272957654010461</v>
      </c>
      <c r="Y69" s="18">
        <f t="shared" si="159"/>
        <v>0.47031743323711933</v>
      </c>
      <c r="Z69" s="18">
        <f t="shared" si="159"/>
        <v>0.36645462797311534</v>
      </c>
      <c r="AA69" s="18">
        <f t="shared" si="159"/>
        <v>0.33143826207524163</v>
      </c>
      <c r="AB69" s="18">
        <f t="shared" si="159"/>
        <v>0.32911852902092953</v>
      </c>
      <c r="AD69" s="68">
        <f t="shared" si="113"/>
        <v>23.233525357679817</v>
      </c>
      <c r="AE69" s="69">
        <f t="shared" si="114"/>
        <v>60.41102692282</v>
      </c>
      <c r="AF69" s="69">
        <f t="shared" si="115"/>
        <v>83.644552280499823</v>
      </c>
      <c r="AH69" t="str">
        <f t="shared" si="142"/>
        <v>91 Elementary trades and related occupations</v>
      </c>
      <c r="AI69" s="18">
        <f t="shared" si="160"/>
        <v>0.82878985053666965</v>
      </c>
      <c r="AJ69" s="18">
        <f t="shared" si="160"/>
        <v>0.95802720520463525</v>
      </c>
      <c r="AK69" s="18">
        <f t="shared" si="160"/>
        <v>0.79720371303475157</v>
      </c>
      <c r="AL69" s="18">
        <f t="shared" si="160"/>
        <v>0.81053918106742096</v>
      </c>
      <c r="AM69" s="18">
        <f t="shared" si="160"/>
        <v>0.96351718915787787</v>
      </c>
      <c r="AO69" s="68">
        <f t="shared" si="117"/>
        <v>40.37985464590605</v>
      </c>
      <c r="AP69" s="69">
        <f t="shared" si="118"/>
        <v>65.08869185578466</v>
      </c>
      <c r="AQ69" s="69">
        <f t="shared" si="119"/>
        <v>105.46854650169072</v>
      </c>
      <c r="AS69" t="str">
        <f t="shared" si="143"/>
        <v>91 Elementary trades and related occupations</v>
      </c>
      <c r="AT69" s="18">
        <f t="shared" si="161"/>
        <v>0.94061046939688031</v>
      </c>
      <c r="AU69" s="18">
        <f t="shared" si="161"/>
        <v>1.0525959202758566</v>
      </c>
      <c r="AV69" s="18">
        <f t="shared" si="161"/>
        <v>0.88449438762133703</v>
      </c>
      <c r="AW69" s="18">
        <f t="shared" si="161"/>
        <v>0.80240267940326437</v>
      </c>
      <c r="AX69" s="18">
        <f t="shared" si="161"/>
        <v>0.78975115054111777</v>
      </c>
      <c r="AZ69" s="68">
        <f t="shared" si="121"/>
        <v>17.230407146163543</v>
      </c>
      <c r="BA69" s="69">
        <f t="shared" si="122"/>
        <v>50.089826872427956</v>
      </c>
      <c r="BB69" s="69">
        <f t="shared" si="123"/>
        <v>67.320234018591506</v>
      </c>
      <c r="BD69" t="str">
        <f t="shared" si="144"/>
        <v>91 Elementary trades and related occupations</v>
      </c>
      <c r="BE69" s="18">
        <f t="shared" si="162"/>
        <v>1.2257547526203723</v>
      </c>
      <c r="BF69" s="18">
        <f t="shared" si="162"/>
        <v>1.1047595126765226</v>
      </c>
      <c r="BG69" s="18">
        <f t="shared" si="162"/>
        <v>0.93133642367323843</v>
      </c>
      <c r="BH69" s="18">
        <f t="shared" si="162"/>
        <v>0.81786348543398668</v>
      </c>
      <c r="BI69" s="18">
        <f t="shared" si="162"/>
        <v>0.84811832679284049</v>
      </c>
      <c r="BK69" s="68">
        <f t="shared" si="125"/>
        <v>-9.8526263531361487</v>
      </c>
      <c r="BL69" s="69">
        <f t="shared" si="126"/>
        <v>32.293910187511614</v>
      </c>
      <c r="BM69" s="69">
        <f t="shared" si="127"/>
        <v>22.441283834375465</v>
      </c>
      <c r="BO69" t="str">
        <f t="shared" si="145"/>
        <v>91 Elementary trades and related occupations</v>
      </c>
      <c r="BP69" s="18">
        <f t="shared" si="163"/>
        <v>2.24926568922114</v>
      </c>
      <c r="BQ69" s="18">
        <f t="shared" si="163"/>
        <v>1.9967990160490938</v>
      </c>
      <c r="BR69" s="18">
        <f t="shared" si="163"/>
        <v>1.8357484616711421</v>
      </c>
      <c r="BS69" s="18">
        <f t="shared" si="163"/>
        <v>1.5490235638865331</v>
      </c>
      <c r="BT69" s="18">
        <f t="shared" si="163"/>
        <v>1.6797019007989418</v>
      </c>
      <c r="BV69" s="68">
        <f t="shared" si="129"/>
        <v>-20.790141546628838</v>
      </c>
      <c r="BW69" s="69">
        <f t="shared" si="130"/>
        <v>31.358605025245655</v>
      </c>
      <c r="BX69" s="69">
        <f t="shared" si="131"/>
        <v>10.568463478616822</v>
      </c>
      <c r="BZ69" t="str">
        <f t="shared" si="146"/>
        <v>91 Elementary trades and related occupations</v>
      </c>
      <c r="CA69" s="18">
        <f t="shared" si="164"/>
        <v>4.198601532727956</v>
      </c>
      <c r="CB69" s="18">
        <f t="shared" si="164"/>
        <v>4.1133498007308544</v>
      </c>
      <c r="CC69" s="18">
        <f t="shared" si="164"/>
        <v>3.7313811656537008</v>
      </c>
      <c r="CD69" s="18">
        <f t="shared" si="164"/>
        <v>3.2424689432687281</v>
      </c>
      <c r="CE69" s="18">
        <f t="shared" si="164"/>
        <v>4.1272919028451645</v>
      </c>
      <c r="CG69" s="68">
        <f t="shared" si="133"/>
        <v>-38.019491239724616</v>
      </c>
      <c r="CH69" s="69">
        <f t="shared" si="134"/>
        <v>29.407598764412956</v>
      </c>
      <c r="CI69" s="69">
        <f t="shared" si="135"/>
        <v>-8.6118924753116612</v>
      </c>
      <c r="CK69" t="str">
        <f t="shared" si="147"/>
        <v>91 Elementary trades and related occupations</v>
      </c>
      <c r="CL69" s="18">
        <f t="shared" si="165"/>
        <v>5.8687242854820374</v>
      </c>
      <c r="CM69" s="18">
        <f t="shared" si="165"/>
        <v>5.9906559323598776</v>
      </c>
      <c r="CN69" s="18">
        <f t="shared" si="165"/>
        <v>5.2480666625231986</v>
      </c>
      <c r="CO69" s="18">
        <f t="shared" si="165"/>
        <v>4.7324649603335969</v>
      </c>
      <c r="CP69" s="18">
        <f t="shared" si="165"/>
        <v>3.8973602020171216</v>
      </c>
      <c r="CR69" s="68">
        <f t="shared" si="137"/>
        <v>-43.16910667112829</v>
      </c>
      <c r="CS69" s="69">
        <f t="shared" si="138"/>
        <v>21.554338409750702</v>
      </c>
      <c r="CT69" s="69">
        <f t="shared" si="139"/>
        <v>-21.614768261377584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0.46704172200585081</v>
      </c>
      <c r="C70" s="18">
        <f t="shared" si="157"/>
        <v>0.48682360797261137</v>
      </c>
      <c r="D70" s="18">
        <f t="shared" si="157"/>
        <v>0.39709112802672447</v>
      </c>
      <c r="E70" s="18">
        <f t="shared" si="157"/>
        <v>0.44748791907484181</v>
      </c>
      <c r="F70" s="18">
        <f t="shared" si="157"/>
        <v>0.46733115561865607</v>
      </c>
      <c r="H70" s="68">
        <f t="shared" si="105"/>
        <v>86.570974485608971</v>
      </c>
      <c r="I70" s="69">
        <f t="shared" si="106"/>
        <v>84.557851426758205</v>
      </c>
      <c r="J70" s="69">
        <f t="shared" si="107"/>
        <v>171.12882591236718</v>
      </c>
      <c r="L70" t="str">
        <f t="shared" ref="L70" si="166">A70</f>
        <v>92 Elementary administration and service occupations</v>
      </c>
      <c r="M70" s="18">
        <f t="shared" si="158"/>
        <v>1.7920533264807852</v>
      </c>
      <c r="N70" s="18">
        <f t="shared" si="158"/>
        <v>1.9458606335081028</v>
      </c>
      <c r="O70" s="18">
        <f t="shared" si="158"/>
        <v>1.8037756731908647</v>
      </c>
      <c r="P70" s="18">
        <f t="shared" si="158"/>
        <v>2.0863141575323203</v>
      </c>
      <c r="Q70" s="18">
        <f t="shared" si="158"/>
        <v>2.2854482567497691</v>
      </c>
      <c r="S70" s="68">
        <f t="shared" si="109"/>
        <v>102.09183718411319</v>
      </c>
      <c r="T70" s="69">
        <f t="shared" si="110"/>
        <v>90.971289643092462</v>
      </c>
      <c r="U70" s="69">
        <f t="shared" si="111"/>
        <v>193.06312682720565</v>
      </c>
      <c r="W70" t="str">
        <f t="shared" ref="W70" si="167">A70</f>
        <v>92 Elementary administration and service occupations</v>
      </c>
      <c r="X70" s="18">
        <f t="shared" si="159"/>
        <v>3.440293024227882</v>
      </c>
      <c r="Y70" s="18">
        <f t="shared" si="159"/>
        <v>3.7426747742956596</v>
      </c>
      <c r="Z70" s="18">
        <f t="shared" si="159"/>
        <v>3.530282487619437</v>
      </c>
      <c r="AA70" s="18">
        <f t="shared" si="159"/>
        <v>4.0585466959112759</v>
      </c>
      <c r="AB70" s="18">
        <f t="shared" si="159"/>
        <v>4.5154632208236354</v>
      </c>
      <c r="AD70" s="68">
        <f t="shared" si="113"/>
        <v>75.50504335218281</v>
      </c>
      <c r="AE70" s="69">
        <f t="shared" si="114"/>
        <v>87.455061918425997</v>
      </c>
      <c r="AF70" s="69">
        <f t="shared" si="115"/>
        <v>162.96010527060881</v>
      </c>
      <c r="AH70" t="str">
        <f t="shared" ref="AH70" si="168">L70</f>
        <v>92 Elementary administration and service occupations</v>
      </c>
      <c r="AI70" s="18">
        <f t="shared" si="160"/>
        <v>4.6963236888549558</v>
      </c>
      <c r="AJ70" s="18">
        <f t="shared" si="160"/>
        <v>5.9478268177666038</v>
      </c>
      <c r="AK70" s="18">
        <f t="shared" si="160"/>
        <v>5.63685500371197</v>
      </c>
      <c r="AL70" s="18">
        <f t="shared" si="160"/>
        <v>7.0023877192803718</v>
      </c>
      <c r="AM70" s="18">
        <f t="shared" si="160"/>
        <v>8.5705754630504796</v>
      </c>
      <c r="AO70" s="68">
        <f t="shared" si="117"/>
        <v>76.598802298305088</v>
      </c>
      <c r="AP70" s="69">
        <f t="shared" si="118"/>
        <v>83.483057493833229</v>
      </c>
      <c r="AQ70" s="69">
        <f t="shared" si="119"/>
        <v>160.08185979213835</v>
      </c>
      <c r="AS70" t="str">
        <f t="shared" ref="AS70" si="169">W70</f>
        <v>92 Elementary administration and service occupations</v>
      </c>
      <c r="AT70" s="18">
        <f t="shared" si="161"/>
        <v>5.1535360562471668</v>
      </c>
      <c r="AU70" s="18">
        <f t="shared" si="161"/>
        <v>5.3104651428869021</v>
      </c>
      <c r="AV70" s="18">
        <f t="shared" si="161"/>
        <v>5.2356571450863125</v>
      </c>
      <c r="AW70" s="18">
        <f t="shared" si="161"/>
        <v>5.9837092182746003</v>
      </c>
      <c r="AX70" s="18">
        <f t="shared" si="161"/>
        <v>6.643116085087863</v>
      </c>
      <c r="AZ70" s="68">
        <f t="shared" si="121"/>
        <v>66.58877319387031</v>
      </c>
      <c r="BA70" s="69">
        <f t="shared" si="122"/>
        <v>80.329303636076759</v>
      </c>
      <c r="BB70" s="69">
        <f t="shared" si="123"/>
        <v>146.91807682994704</v>
      </c>
      <c r="BD70" t="str">
        <f t="shared" ref="BD70" si="170">AH70</f>
        <v>92 Elementary administration and service occupations</v>
      </c>
      <c r="BE70" s="18">
        <f t="shared" si="162"/>
        <v>8.0977009803810347</v>
      </c>
      <c r="BF70" s="18">
        <f t="shared" si="162"/>
        <v>7.5858412369574273</v>
      </c>
      <c r="BG70" s="18">
        <f t="shared" si="162"/>
        <v>7.1495028869547559</v>
      </c>
      <c r="BH70" s="18">
        <f t="shared" si="162"/>
        <v>7.1602371776283036</v>
      </c>
      <c r="BI70" s="18">
        <f t="shared" si="162"/>
        <v>7.137173717283936</v>
      </c>
      <c r="BK70" s="68">
        <f t="shared" si="125"/>
        <v>-1.177999694361884</v>
      </c>
      <c r="BL70" s="69">
        <f t="shared" si="126"/>
        <v>48.311910377855426</v>
      </c>
      <c r="BM70" s="69">
        <f t="shared" si="127"/>
        <v>47.133910683493546</v>
      </c>
      <c r="BO70" t="str">
        <f t="shared" ref="BO70" si="171">AS70</f>
        <v>92 Elementary administration and service occupations</v>
      </c>
      <c r="BP70" s="18">
        <f t="shared" si="163"/>
        <v>12.896158442117937</v>
      </c>
      <c r="BQ70" s="18">
        <f t="shared" si="163"/>
        <v>13.248539067147181</v>
      </c>
      <c r="BR70" s="18">
        <f t="shared" si="163"/>
        <v>12.26679348583801</v>
      </c>
      <c r="BS70" s="18">
        <f t="shared" si="163"/>
        <v>13.28968799264319</v>
      </c>
      <c r="BT70" s="18">
        <f t="shared" si="163"/>
        <v>13.874587529075299</v>
      </c>
      <c r="BV70" s="68">
        <f t="shared" si="129"/>
        <v>-2.0850010373735794</v>
      </c>
      <c r="BW70" s="69">
        <f t="shared" si="130"/>
        <v>48.659640120585159</v>
      </c>
      <c r="BX70" s="69">
        <f t="shared" si="131"/>
        <v>46.574639083211586</v>
      </c>
      <c r="BZ70" t="str">
        <f t="shared" ref="BZ70" si="172">BD70</f>
        <v>92 Elementary administration and service occupations</v>
      </c>
      <c r="CA70" s="18">
        <f t="shared" si="164"/>
        <v>17.253516581099372</v>
      </c>
      <c r="CB70" s="18">
        <f t="shared" si="164"/>
        <v>18.234185517963958</v>
      </c>
      <c r="CC70" s="18">
        <f t="shared" si="164"/>
        <v>17.023772414607599</v>
      </c>
      <c r="CD70" s="18">
        <f t="shared" si="164"/>
        <v>18.503155177358767</v>
      </c>
      <c r="CE70" s="18">
        <f t="shared" si="164"/>
        <v>18.991524629780663</v>
      </c>
      <c r="CG70" s="68">
        <f t="shared" si="133"/>
        <v>-37.48797137275983</v>
      </c>
      <c r="CH70" s="69">
        <f t="shared" si="134"/>
        <v>35.111399393753857</v>
      </c>
      <c r="CI70" s="69">
        <f t="shared" si="135"/>
        <v>-2.3765719790059774</v>
      </c>
      <c r="CK70" t="str">
        <f t="shared" ref="CK70" si="173">BO70</f>
        <v>92 Elementary administration and service occupations</v>
      </c>
      <c r="CL70" s="18">
        <f t="shared" si="165"/>
        <v>22.839250450335889</v>
      </c>
      <c r="CM70" s="18">
        <f t="shared" si="165"/>
        <v>19.453986352485124</v>
      </c>
      <c r="CN70" s="18">
        <f t="shared" si="165"/>
        <v>18.381443502187917</v>
      </c>
      <c r="CO70" s="18">
        <f t="shared" si="165"/>
        <v>16.470709677443448</v>
      </c>
      <c r="CP70" s="18">
        <f t="shared" si="165"/>
        <v>14.910046994796833</v>
      </c>
      <c r="CR70" s="68">
        <f t="shared" si="137"/>
        <v>-37.925578864656103</v>
      </c>
      <c r="CS70" s="69">
        <f t="shared" si="138"/>
        <v>19.815413677630598</v>
      </c>
      <c r="CT70" s="69">
        <f t="shared" si="139"/>
        <v>-18.110165187025508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58.529295179262299</v>
      </c>
      <c r="I72" s="67">
        <f>IF(D35&gt;0,I35/D35*100,0)</f>
        <v>64.359561432796326</v>
      </c>
      <c r="J72" s="67">
        <f t="shared" ref="J72" si="175">IF(D35&gt;0,(J35/D35)*100,0)</f>
        <v>122.88885661205862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59.499712402836572</v>
      </c>
      <c r="T72" s="67">
        <f t="shared" ref="T72" si="177">IF(O35&gt;0,T35/O35*100,0)</f>
        <v>68.175419122500728</v>
      </c>
      <c r="U72" s="67">
        <f t="shared" ref="U72" si="178">IF(O35&gt;0,(U35/O35)*100,0)</f>
        <v>127.67513152533729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37.213470852296574</v>
      </c>
      <c r="AE72" s="67">
        <f t="shared" ref="AE72" si="180">IF(Z35&gt;0,AE35/Z35*100,0)</f>
        <v>64.166697079936725</v>
      </c>
      <c r="AF72" s="67">
        <f t="shared" ref="AF72" si="181">IF(Z35&gt;0,(AF35/Z35)*100,0)</f>
        <v>101.38016793223331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16.14877515242512</v>
      </c>
      <c r="AP72" s="67">
        <f t="shared" ref="AP72" si="183">IF(AK35&gt;0,AP35/AK35*100,0)</f>
        <v>56.207831338444656</v>
      </c>
      <c r="AQ72" s="67">
        <f t="shared" ref="AQ72" si="184">IF(AK35&gt;0,(AQ35/AK35)*100,0)</f>
        <v>72.356606490869765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31.294062830171715</v>
      </c>
      <c r="BA72" s="67">
        <f t="shared" ref="BA72" si="186">IF(AV35&gt;0,BA35/AV35*100,0)</f>
        <v>58.217503898382162</v>
      </c>
      <c r="BB72" s="67">
        <f t="shared" ref="BB72" si="187">IF(AV35&gt;0,(BB35/AV35)*100,0)</f>
        <v>89.511566728553859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-1.007288813943281</v>
      </c>
      <c r="BL72" s="67">
        <f t="shared" ref="BL72" si="189">IF(BG35&gt;0,BL35/BG35*100,0)</f>
        <v>45.216544957162654</v>
      </c>
      <c r="BM72" s="67">
        <f t="shared" ref="BM72" si="190">IF(BG35&gt;0,(BM35/BG35)*100,0)</f>
        <v>44.209256143219363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-13.431439390643177</v>
      </c>
      <c r="BW72" s="67">
        <f t="shared" ref="BW72" si="192">IF(BR35&gt;0,BW35/BR35*100,0)</f>
        <v>42.573542104908697</v>
      </c>
      <c r="BX72" s="67">
        <f t="shared" ref="BX72" si="193">IF(BR35&gt;0,(BX35/BR35)*100,0)</f>
        <v>29.142102714265516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-43.964975468224836</v>
      </c>
      <c r="CH72" s="67">
        <f t="shared" ref="CH72" si="195">IF(CC35&gt;0,CH35/CC35*100,0)</f>
        <v>31.864198871940356</v>
      </c>
      <c r="CI72" s="67">
        <f t="shared" ref="CI72" si="196">IF(CC35&gt;0,(CI35/CC35)*100,0)</f>
        <v>-12.100776596284478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-23.473248244722182</v>
      </c>
      <c r="CS72" s="67">
        <f t="shared" ref="CS72" si="198">IF(CN35&gt;0,CS35/CN35*100,0)</f>
        <v>26.875763777824758</v>
      </c>
      <c r="CT72" s="67">
        <f t="shared" ref="CT72" si="199">IF(CN35&gt;0,(CT35/CN35)*100,0)</f>
        <v>3.4025155331025769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Lancashire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Lancashire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Lancashire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Lancashire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Lancashire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Lancashire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Lancashire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Lancashire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Lancashire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4.5264130105253209</v>
      </c>
      <c r="C82" s="18">
        <f t="shared" si="210"/>
        <v>22.686899679656001</v>
      </c>
      <c r="D82" s="18">
        <f t="shared" si="210"/>
        <v>1.5039653234348638</v>
      </c>
      <c r="E82" s="18">
        <f t="shared" si="210"/>
        <v>2.5525853502100571</v>
      </c>
      <c r="F82" s="18">
        <f t="shared" ref="F82:F107" si="211">IF(AND(F$6-C$6 &lt;&gt; 0,C8&lt;&gt;0,F8&lt;&gt;0),(EXP(LN(F8/C8)/(F$6-C$6))-1)*100,0)</f>
        <v>3.3754613021322877</v>
      </c>
      <c r="H82" s="18">
        <f t="shared" ref="H82:H107" si="212">IF($F$6-$D$6 &lt;&gt; 0,(EXP(LN(1+(H45/100))/($F$6-$D$6))-1)*100,0)</f>
        <v>2.201847155615777</v>
      </c>
      <c r="I82" s="18">
        <f t="shared" ref="I82:I107" si="213">IF(D8&gt;0,((1+(I8/D8))^(1/($F$6-$D$6))-1)*100,0)</f>
        <v>3.3273448745148038</v>
      </c>
      <c r="J82" s="18">
        <f t="shared" ref="J82:J107" si="214">IF($F$6-$D$6 &lt;&gt; 0,(EXP(LN(1+(J45/100))/($F$6-$D$6))-1)*100,0)</f>
        <v>4.7999108005717606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5.2798425017440476</v>
      </c>
      <c r="N82" s="18">
        <f t="shared" si="215"/>
        <v>11.381389742845194</v>
      </c>
      <c r="O82" s="18">
        <f t="shared" si="215"/>
        <v>1.390928176208317</v>
      </c>
      <c r="P82" s="18">
        <f t="shared" si="215"/>
        <v>2.5182052224009599</v>
      </c>
      <c r="Q82" s="18">
        <f t="shared" ref="Q82:Q107" si="216">IF(AND(Q$6-N$6 &lt;&gt; 0,N8&lt;&gt;0,Q8&lt;&gt;0),(EXP(LN(Q8/N8)/(Q$6-N$6))-1)*100,0)</f>
        <v>2.6954327702766845</v>
      </c>
      <c r="S82" s="18">
        <f t="shared" ref="S82:S107" si="217">IF($F$6-$D$6 &lt;&gt; 0,(EXP(LN(1+(S45/100))/($F$6-$D$6))-1)*100,0)</f>
        <v>2.1410604653669507</v>
      </c>
      <c r="T82" s="18">
        <f t="shared" ref="T82:T107" si="218">IF(O8&gt;0,((1+(T8/O8))^(1/($F$6-$D$6))-1)*100,0)</f>
        <v>3.3706705559132022</v>
      </c>
      <c r="U82" s="18">
        <f t="shared" ref="U82:U107" si="219">IF($F$6-$D$6 &lt;&gt; 0,(EXP(LN(1+(U45/100))/($F$6-$D$6))-1)*100,0)</f>
        <v>4.7929549647254488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6.3784949185292428</v>
      </c>
      <c r="Y82" s="18">
        <f t="shared" si="220"/>
        <v>-0.80473252604238432</v>
      </c>
      <c r="Z82" s="18">
        <f t="shared" si="220"/>
        <v>0.1320886502063523</v>
      </c>
      <c r="AA82" s="18">
        <f t="shared" si="220"/>
        <v>2.1076077038809204</v>
      </c>
      <c r="AB82" s="18">
        <f t="shared" ref="AB82:AB107" si="221">IF(AND(AB$6-Y$6 &lt;&gt; 0,Y8&lt;&gt;0,AB8&lt;&gt;0),(EXP(LN(AB8/Y8)/(AB$6-Y$6))-1)*100,0)</f>
        <v>1.3027292952656921</v>
      </c>
      <c r="AD82" s="18">
        <f t="shared" ref="AD82:AD107" si="222">IF($F$6-$D$6 &lt;&gt; 0,(EXP(LN(1+(AD45/100))/($F$6-$D$6))-1)*100,0)</f>
        <v>1.4448083081278318</v>
      </c>
      <c r="AE82" s="18">
        <f t="shared" ref="AE82:AE107" si="223">IF(Z8&gt;0,((1+(AE8/Z8))^(1/($F$6-$D$6))-1)*100,0)</f>
        <v>3.2365194690537225</v>
      </c>
      <c r="AF82" s="18">
        <f t="shared" ref="AF82:AF107" si="224">IF($F$6-$D$6 &lt;&gt; 0,(EXP(LN(1+(AF45/100))/($F$6-$D$6))-1)*100,0)</f>
        <v>4.1961636090295462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4.8774810213514153</v>
      </c>
      <c r="AJ82" s="18">
        <f t="shared" si="225"/>
        <v>1.6155761841830873</v>
      </c>
      <c r="AK82" s="18">
        <f t="shared" si="225"/>
        <v>-1.0326950100795651</v>
      </c>
      <c r="AL82" s="18">
        <f t="shared" si="225"/>
        <v>1.2985513868262188</v>
      </c>
      <c r="AM82" s="18">
        <f t="shared" ref="AM82:AM107" si="226">IF(AND(AM$6-AJ$6 &lt;&gt; 0,AJ8&lt;&gt;0,AM8&lt;&gt;0),(EXP(LN(AM8/AJ8)/(AM$6-AJ$6))-1)*100,0)</f>
        <v>0.5838394912358158</v>
      </c>
      <c r="AO82" s="18">
        <f t="shared" ref="AO82:AO107" si="227">IF($F$6-$D$6 &lt;&gt; 0,(EXP(LN(1+(AO45/100))/($F$6-$D$6))-1)*100,0)</f>
        <v>0.51543069193809021</v>
      </c>
      <c r="AP82" s="18">
        <f t="shared" ref="AP82:AP107" si="228">IF(AK8&gt;0,((1+(AP8/AK8))^(1/($F$6-$D$6))-1)*100,0)</f>
        <v>2.8361940560624799</v>
      </c>
      <c r="AQ82" s="18">
        <f t="shared" ref="AQ82:AQ107" si="229">IF($F$6-$D$6 &lt;&gt; 0,(EXP(LN(1+(AQ45/100))/($F$6-$D$6))-1)*100,0)</f>
        <v>3.1888947876700602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5.4275572924299409</v>
      </c>
      <c r="AU82" s="18">
        <f t="shared" si="230"/>
        <v>2.6642301294285575</v>
      </c>
      <c r="AV82" s="18">
        <f t="shared" si="230"/>
        <v>-1.3940680750517576</v>
      </c>
      <c r="AW82" s="18">
        <f t="shared" si="230"/>
        <v>1.7129748350808383</v>
      </c>
      <c r="AX82" s="18">
        <f t="shared" ref="AX82:AX107" si="231">IF(AND(AX$6-AU$6 &lt;&gt; 0,AU8&lt;&gt;0,AX8&lt;&gt;0),(EXP(LN(AX8/AU8)/(AX$6-AU$6))-1)*100,0)</f>
        <v>0.79027277817480535</v>
      </c>
      <c r="AZ82" s="18">
        <f t="shared" ref="AZ82:AZ107" si="232">IF($F$6-$D$6 &lt;&gt; 0,(EXP(LN(1+(AZ45/100))/($F$6-$D$6))-1)*100,0)</f>
        <v>0.66656546389465277</v>
      </c>
      <c r="BA82" s="18">
        <f t="shared" ref="BA82:BA107" si="233">IF(AV8&gt;0,((1+(BA8/AV8))^(1/($F$6-$D$6))-1)*100,0)</f>
        <v>2.7927440851335472</v>
      </c>
      <c r="BB82" s="18">
        <f t="shared" ref="BB82:BB107" si="234">IF($F$6-$D$6 &lt;&gt; 0,(EXP(LN(1+(BB45/100))/($F$6-$D$6))-1)*100,0)</f>
        <v>3.2530844664808267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2.6881739337077937</v>
      </c>
      <c r="BF82" s="18">
        <f t="shared" si="235"/>
        <v>2.898746957198628</v>
      </c>
      <c r="BG82" s="18">
        <f t="shared" si="235"/>
        <v>-3.2558223219081306</v>
      </c>
      <c r="BH82" s="18">
        <f t="shared" si="235"/>
        <v>-4.6759770831494851E-2</v>
      </c>
      <c r="BI82" s="18">
        <f t="shared" ref="BI82:BI107" si="236">IF(AND(BI$6-BF$6 &lt;&gt; 0,BF8&lt;&gt;0,BI8&lt;&gt;0),(EXP(LN(BI8/BF8)/(BI$6-BF$6))-1)*100,0)</f>
        <v>-0.8811075800822854</v>
      </c>
      <c r="BK82" s="18">
        <f t="shared" ref="BK82:BK107" si="237">IF($F$6-$D$6 &lt;&gt; 0,(EXP(LN(1+(BK45/100))/($F$6-$D$6))-1)*100,0)</f>
        <v>-1.1281036163944269</v>
      </c>
      <c r="BL82" s="18">
        <f t="shared" ref="BL82:BL107" si="238">IF(BG8&gt;0,((1+(BL8/BG8))^(1/($F$6-$D$6))-1)*100,0)</f>
        <v>2.1726550375616993</v>
      </c>
      <c r="BM82" s="18">
        <f t="shared" ref="BM82:BM107" si="239">IF($F$6-$D$6 &lt;&gt; 0,(EXP(LN(1+(BM45/100))/($F$6-$D$6))-1)*100,0)</f>
        <v>1.3564138870581166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0.85151489811599035</v>
      </c>
      <c r="BQ82" s="18">
        <f t="shared" si="240"/>
        <v>-3.2845374654806747</v>
      </c>
      <c r="BR82" s="18">
        <f t="shared" si="240"/>
        <v>-3.5704596083160234</v>
      </c>
      <c r="BS82" s="18">
        <f t="shared" si="240"/>
        <v>-1.8461650953048192</v>
      </c>
      <c r="BT82" s="18">
        <f t="shared" ref="BT82:BT107" si="241">IF(AND(BT$6-BQ$6 &lt;&gt; 0,BQ8&lt;&gt;0,BT8&lt;&gt;0),(EXP(LN(BT8/BQ8)/(BT$6-BQ$6))-1)*100,0)</f>
        <v>-2.478315335086112</v>
      </c>
      <c r="BV82" s="18">
        <f t="shared" ref="BV82:BV107" si="242">IF($F$6-$D$6 &lt;&gt; 0,(EXP(LN(1+(BV45/100))/($F$6-$D$6))-1)*100,0)</f>
        <v>-2.4243288526186624</v>
      </c>
      <c r="BW82" s="18">
        <f t="shared" ref="BW82:BW107" si="243">IF(BR8&gt;0,((1+(BW8/BR8))^(1/($F$6-$D$6))-1)*100,0)</f>
        <v>2.0874080265849582</v>
      </c>
      <c r="BX82" s="18">
        <f t="shared" ref="BX82:BX107" si="244">IF($F$6-$D$6 &lt;&gt; 0,(EXP(LN(1+(BX45/100))/($F$6-$D$6))-1)*100,0)</f>
        <v>0.35947673370309019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2.7887380725486022</v>
      </c>
      <c r="CB82" s="18">
        <f t="shared" si="245"/>
        <v>3.8602846506733846</v>
      </c>
      <c r="CC82" s="18">
        <f t="shared" si="245"/>
        <v>-3.9166829116084823</v>
      </c>
      <c r="CD82" s="18">
        <f t="shared" si="245"/>
        <v>-2.329870357287378</v>
      </c>
      <c r="CE82" s="18">
        <f t="shared" ref="CE82:CE107" si="246">IF(AND(CE$6-CB$6 &lt;&gt; 0,CB8&lt;&gt;0,CE8&lt;&gt;0),(EXP(LN(CE8/CB8)/(CE$6-CB$6))-1)*100,0)</f>
        <v>-2.4546226557155548</v>
      </c>
      <c r="CG82" s="18">
        <f t="shared" ref="CG82:CG107" si="247">IF($F$6-$D$6 &lt;&gt; 0,(EXP(LN(1+(CG45/100))/($F$6-$D$6))-1)*100,0)</f>
        <v>-2.8616985012719698</v>
      </c>
      <c r="CH82" s="18">
        <f t="shared" ref="CH82:CH107" si="248">IF(CC8&gt;0,((1+(CH8/CC8))^(1/($F$6-$D$6))-1)*100,0)</f>
        <v>2.0593481453585749</v>
      </c>
      <c r="CI82" s="18">
        <f t="shared" ref="CI82:CI107" si="249">IF($F$6-$D$6 &lt;&gt; 0,(EXP(LN(1+(CI45/100))/($F$6-$D$6))-1)*100,0)</f>
        <v>3.0554729418597049E-2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-1.471262859645095</v>
      </c>
      <c r="CM82" s="18">
        <f t="shared" si="250"/>
        <v>14.931003512285535</v>
      </c>
      <c r="CN82" s="18">
        <f t="shared" si="250"/>
        <v>-2.004078451533664</v>
      </c>
      <c r="CO82" s="18">
        <f t="shared" si="250"/>
        <v>2.6920549758514767</v>
      </c>
      <c r="CP82" s="18">
        <f t="shared" ref="CP82:CP107" si="251">IF(AND(CP$6-CM$6 &lt;&gt; 0,CM8&lt;&gt;0,CP8&lt;&gt;0),(EXP(LN(CP8/CM8)/(CP$6-CM$6))-1)*100,0)</f>
        <v>1.91552669582431</v>
      </c>
      <c r="CR82" s="18">
        <f t="shared" ref="CR82:CR107" si="252">IF($F$6-$D$6 &lt;&gt; 0,(EXP(LN(1+(CR45/100))/($F$6-$D$6))-1)*100,0)</f>
        <v>1.1021901123745126</v>
      </c>
      <c r="CS82" s="18">
        <f t="shared" ref="CS82:CS107" si="253">IF(CN8&gt;0,((1+(CS8/CN8))^(1/($F$6-$D$6))-1)*100,0)</f>
        <v>1.9654912027457616</v>
      </c>
      <c r="CT82" s="18">
        <f t="shared" ref="CT82:CT107" si="254">IF($F$6-$D$6 &lt;&gt; 0,(EXP(LN(1+(CT45/100))/($F$6-$D$6))-1)*100,0)</f>
        <v>2.820655575941089</v>
      </c>
    </row>
    <row r="83" spans="1:98" x14ac:dyDescent="0.2">
      <c r="A83" t="str">
        <f t="shared" si="209"/>
        <v>12 Other managers and proprietors</v>
      </c>
      <c r="B83" s="18">
        <f t="shared" si="210"/>
        <v>3.3846304953638828</v>
      </c>
      <c r="C83" s="18">
        <f t="shared" si="210"/>
        <v>12.896790536076264</v>
      </c>
      <c r="D83" s="18">
        <f t="shared" si="210"/>
        <v>7.3805406025649001</v>
      </c>
      <c r="E83" s="18">
        <f t="shared" si="210"/>
        <v>3.1508518082480119</v>
      </c>
      <c r="F83" s="18">
        <f t="shared" si="211"/>
        <v>5.0454768959480312</v>
      </c>
      <c r="H83" s="18">
        <f t="shared" si="212"/>
        <v>4.541904544087183</v>
      </c>
      <c r="I83" s="18">
        <f t="shared" si="213"/>
        <v>4.6235630647603498</v>
      </c>
      <c r="J83" s="18">
        <f t="shared" si="214"/>
        <v>7.3975218548832489</v>
      </c>
      <c r="L83" t="str">
        <f t="shared" ref="L83:L106" si="255">A83</f>
        <v>12 Other managers and proprietors</v>
      </c>
      <c r="M83" s="18">
        <f t="shared" si="215"/>
        <v>2.7944060577342889</v>
      </c>
      <c r="N83" s="18">
        <f t="shared" si="215"/>
        <v>14.211450562700545</v>
      </c>
      <c r="O83" s="18">
        <f t="shared" si="215"/>
        <v>7.1797467936289383</v>
      </c>
      <c r="P83" s="18">
        <f t="shared" si="215"/>
        <v>3.4039471087216278</v>
      </c>
      <c r="Q83" s="18">
        <f t="shared" si="216"/>
        <v>5.2210855638684217</v>
      </c>
      <c r="S83" s="18">
        <f t="shared" si="217"/>
        <v>4.6475311275732123</v>
      </c>
      <c r="T83" s="18">
        <f t="shared" si="218"/>
        <v>4.6168261549199396</v>
      </c>
      <c r="U83" s="18">
        <f t="shared" si="219"/>
        <v>7.4654962295063854</v>
      </c>
      <c r="W83" t="str">
        <f t="shared" ref="W83:W106" si="256">A83</f>
        <v>12 Other managers and proprietors</v>
      </c>
      <c r="X83" s="18">
        <f t="shared" si="220"/>
        <v>3.382955976997426</v>
      </c>
      <c r="Y83" s="18">
        <f t="shared" si="220"/>
        <v>3.0663318220940816</v>
      </c>
      <c r="Z83" s="18">
        <f t="shared" si="220"/>
        <v>6.2029448933987208</v>
      </c>
      <c r="AA83" s="18">
        <f t="shared" si="220"/>
        <v>3.0941143226116852</v>
      </c>
      <c r="AB83" s="18">
        <f t="shared" si="221"/>
        <v>4.0539679415099172</v>
      </c>
      <c r="AD83" s="18">
        <f t="shared" si="222"/>
        <v>4.1201458505280897</v>
      </c>
      <c r="AE83" s="18">
        <f t="shared" si="223"/>
        <v>4.4345986759879441</v>
      </c>
      <c r="AF83" s="18">
        <f t="shared" si="224"/>
        <v>6.9755738637667264</v>
      </c>
      <c r="AH83" t="str">
        <f t="shared" ref="AH83:AH106" si="257">L83</f>
        <v>12 Other managers and proprietors</v>
      </c>
      <c r="AI83" s="18">
        <f t="shared" si="225"/>
        <v>2.1631267213874761</v>
      </c>
      <c r="AJ83" s="18">
        <f t="shared" si="225"/>
        <v>11.012214474819192</v>
      </c>
      <c r="AK83" s="18">
        <f t="shared" si="225"/>
        <v>4.7622695027467854</v>
      </c>
      <c r="AL83" s="18">
        <f t="shared" si="225"/>
        <v>2.5845343001504206</v>
      </c>
      <c r="AM83" s="18">
        <f t="shared" si="226"/>
        <v>3.770972209211676</v>
      </c>
      <c r="AO83" s="18">
        <f t="shared" si="227"/>
        <v>3.3053690528925372</v>
      </c>
      <c r="AP83" s="18">
        <f t="shared" si="228"/>
        <v>4.1723217823343761</v>
      </c>
      <c r="AQ83" s="18">
        <f t="shared" si="229"/>
        <v>6.2276556343511258</v>
      </c>
      <c r="AS83" t="str">
        <f t="shared" ref="AS83:AS106" si="258">W83</f>
        <v>12 Other managers and proprietors</v>
      </c>
      <c r="AT83" s="18">
        <f t="shared" si="230"/>
        <v>3.3161189928733847</v>
      </c>
      <c r="AU83" s="18">
        <f t="shared" si="230"/>
        <v>2.8620599394358681</v>
      </c>
      <c r="AV83" s="18">
        <f t="shared" si="230"/>
        <v>5.2854291733309022</v>
      </c>
      <c r="AW83" s="18">
        <f t="shared" si="230"/>
        <v>2.4103686743556896</v>
      </c>
      <c r="AX83" s="18">
        <f t="shared" si="231"/>
        <v>3.3287063134100903</v>
      </c>
      <c r="AZ83" s="18">
        <f t="shared" si="232"/>
        <v>3.3598912367321043</v>
      </c>
      <c r="BA83" s="18">
        <f t="shared" si="233"/>
        <v>4.0493752117954029</v>
      </c>
      <c r="BB83" s="18">
        <f t="shared" si="234"/>
        <v>6.1717263423597402</v>
      </c>
      <c r="BD83" t="str">
        <f t="shared" ref="BD83:BD106" si="259">AH83</f>
        <v>12 Other managers and proprietors</v>
      </c>
      <c r="BE83" s="18">
        <f t="shared" si="235"/>
        <v>-1.8248986778230725</v>
      </c>
      <c r="BF83" s="18">
        <f t="shared" si="235"/>
        <v>5.2225277833693129</v>
      </c>
      <c r="BG83" s="18">
        <f t="shared" si="235"/>
        <v>1.8686624437163957</v>
      </c>
      <c r="BH83" s="18">
        <f t="shared" si="235"/>
        <v>0.41604799784868973</v>
      </c>
      <c r="BI83" s="18">
        <f t="shared" si="236"/>
        <v>1.1629388949917496</v>
      </c>
      <c r="BK83" s="18">
        <f t="shared" si="237"/>
        <v>0.89793656924241905</v>
      </c>
      <c r="BL83" s="18">
        <f t="shared" si="238"/>
        <v>2.8950481021562169</v>
      </c>
      <c r="BM83" s="18">
        <f t="shared" si="239"/>
        <v>3.5101670942284668</v>
      </c>
      <c r="BO83" t="str">
        <f t="shared" ref="BO83:BO106" si="260">AS83</f>
        <v>12 Other managers and proprietors</v>
      </c>
      <c r="BP83" s="18">
        <f t="shared" si="240"/>
        <v>-0.82062144488184163</v>
      </c>
      <c r="BQ83" s="18">
        <f t="shared" si="240"/>
        <v>1.1481909425153702</v>
      </c>
      <c r="BR83" s="18">
        <f t="shared" si="240"/>
        <v>3.3870932004310461</v>
      </c>
      <c r="BS83" s="18">
        <f t="shared" si="240"/>
        <v>-0.43595232669788597</v>
      </c>
      <c r="BT83" s="18">
        <f t="shared" si="241"/>
        <v>0.84275433007883205</v>
      </c>
      <c r="BV83" s="18">
        <f t="shared" si="242"/>
        <v>0.82242471388771499</v>
      </c>
      <c r="BW83" s="18">
        <f t="shared" si="243"/>
        <v>3.2021991679982431</v>
      </c>
      <c r="BX83" s="18">
        <f t="shared" si="244"/>
        <v>3.7425026737659906</v>
      </c>
      <c r="BZ83" t="str">
        <f t="shared" ref="BZ83:BZ106" si="261">BD83</f>
        <v>12 Other managers and proprietors</v>
      </c>
      <c r="CA83" s="18">
        <f t="shared" si="245"/>
        <v>-1.0634726568578445</v>
      </c>
      <c r="CB83" s="18">
        <f t="shared" si="245"/>
        <v>4.586215233199642</v>
      </c>
      <c r="CC83" s="18">
        <f t="shared" si="245"/>
        <v>0.1281191080420685</v>
      </c>
      <c r="CD83" s="18">
        <f t="shared" si="245"/>
        <v>-2.6857645981480993</v>
      </c>
      <c r="CE83" s="18">
        <f t="shared" si="246"/>
        <v>-1.3717890678047739</v>
      </c>
      <c r="CG83" s="18">
        <f t="shared" si="247"/>
        <v>-1.7567013960169242</v>
      </c>
      <c r="CH83" s="18">
        <f t="shared" si="248"/>
        <v>2.5165718426483075</v>
      </c>
      <c r="CI83" s="18">
        <f t="shared" si="249"/>
        <v>1.325470926266914</v>
      </c>
      <c r="CK83" t="str">
        <f t="shared" ref="CK83:CK106" si="262">BO83</f>
        <v>12 Other managers and proprietors</v>
      </c>
      <c r="CL83" s="18">
        <f t="shared" si="250"/>
        <v>-6.4446122313320693</v>
      </c>
      <c r="CM83" s="18">
        <f t="shared" si="250"/>
        <v>17.788103335507309</v>
      </c>
      <c r="CN83" s="18">
        <f t="shared" si="250"/>
        <v>5.1047568214084293</v>
      </c>
      <c r="CO83" s="18">
        <f t="shared" si="250"/>
        <v>2.8867277679383019</v>
      </c>
      <c r="CP83" s="18">
        <f t="shared" si="251"/>
        <v>4.4540845875270518</v>
      </c>
      <c r="CR83" s="18">
        <f t="shared" si="252"/>
        <v>3.6208206046814295</v>
      </c>
      <c r="CS83" s="18">
        <f t="shared" si="253"/>
        <v>2.9525157841475691</v>
      </c>
      <c r="CT83" s="18">
        <f t="shared" si="254"/>
        <v>5.5617397062519558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3.0847131292573104</v>
      </c>
      <c r="C84" s="18">
        <f t="shared" si="210"/>
        <v>14.443950679822315</v>
      </c>
      <c r="D84" s="18">
        <f t="shared" si="210"/>
        <v>3.2506464867903206</v>
      </c>
      <c r="E84" s="18">
        <f t="shared" si="210"/>
        <v>2.2804419026760447</v>
      </c>
      <c r="F84" s="18">
        <f t="shared" si="211"/>
        <v>3.3056128722474876</v>
      </c>
      <c r="H84" s="18">
        <f t="shared" si="212"/>
        <v>2.6028262191936768</v>
      </c>
      <c r="I84" s="18">
        <f t="shared" si="213"/>
        <v>2.6967426197494149</v>
      </c>
      <c r="J84" s="18">
        <f t="shared" si="214"/>
        <v>4.5913245632241972</v>
      </c>
      <c r="L84" t="str">
        <f t="shared" si="255"/>
        <v>21 Science, research, engineering and technology professionals</v>
      </c>
      <c r="M84" s="18">
        <f t="shared" si="215"/>
        <v>3.4997210648300303</v>
      </c>
      <c r="N84" s="18">
        <f t="shared" si="215"/>
        <v>14.197984527474494</v>
      </c>
      <c r="O84" s="18">
        <f t="shared" si="215"/>
        <v>4.006496716854957</v>
      </c>
      <c r="P84" s="18">
        <f t="shared" si="215"/>
        <v>2.5939942515766035</v>
      </c>
      <c r="Q84" s="18">
        <f t="shared" si="216"/>
        <v>3.7256727345734264</v>
      </c>
      <c r="S84" s="18">
        <f t="shared" si="217"/>
        <v>3.0626839869810629</v>
      </c>
      <c r="T84" s="18">
        <f t="shared" si="218"/>
        <v>2.9460370313360906</v>
      </c>
      <c r="U84" s="18">
        <f t="shared" si="219"/>
        <v>5.1304825586353298</v>
      </c>
      <c r="W84" t="str">
        <f t="shared" si="256"/>
        <v>21 Science, research, engineering and technology professionals</v>
      </c>
      <c r="X84" s="18">
        <f t="shared" si="220"/>
        <v>3.8570577541271467</v>
      </c>
      <c r="Y84" s="18">
        <f t="shared" si="220"/>
        <v>-1.2980705314479035</v>
      </c>
      <c r="Z84" s="18">
        <f t="shared" si="220"/>
        <v>1.3622122884161536</v>
      </c>
      <c r="AA84" s="18">
        <f t="shared" si="220"/>
        <v>1.4048282641680787</v>
      </c>
      <c r="AB84" s="18">
        <f t="shared" si="221"/>
        <v>1.2204524039634235</v>
      </c>
      <c r="AD84" s="18">
        <f t="shared" si="222"/>
        <v>1.3906209484955356</v>
      </c>
      <c r="AE84" s="18">
        <f t="shared" si="223"/>
        <v>2.4033315448774184</v>
      </c>
      <c r="AF84" s="18">
        <f t="shared" si="224"/>
        <v>3.4286950583541698</v>
      </c>
      <c r="AH84" t="str">
        <f t="shared" si="257"/>
        <v>21 Science, research, engineering and technology professionals</v>
      </c>
      <c r="AI84" s="18">
        <f t="shared" si="225"/>
        <v>2.9783856982518175</v>
      </c>
      <c r="AJ84" s="18">
        <f t="shared" si="225"/>
        <v>3.1681841243582864</v>
      </c>
      <c r="AK84" s="18">
        <f t="shared" si="225"/>
        <v>0.62491049027262324</v>
      </c>
      <c r="AL84" s="18">
        <f t="shared" si="225"/>
        <v>1.3954456655182135</v>
      </c>
      <c r="AM84" s="18">
        <f t="shared" si="226"/>
        <v>1.263658302261117</v>
      </c>
      <c r="AO84" s="18">
        <f t="shared" si="227"/>
        <v>1.1379472314555494</v>
      </c>
      <c r="AP84" s="18">
        <f t="shared" si="228"/>
        <v>2.2795636733193181</v>
      </c>
      <c r="AQ84" s="18">
        <f t="shared" si="229"/>
        <v>3.1279738698064108</v>
      </c>
      <c r="AS84" t="str">
        <f t="shared" si="258"/>
        <v>21 Science, research, engineering and technology professionals</v>
      </c>
      <c r="AT84" s="18">
        <f t="shared" si="230"/>
        <v>3.596561142188559</v>
      </c>
      <c r="AU84" s="18">
        <f t="shared" si="230"/>
        <v>-0.47746692682560932</v>
      </c>
      <c r="AV84" s="18">
        <f t="shared" si="230"/>
        <v>-0.72161476097672983</v>
      </c>
      <c r="AW84" s="18">
        <f t="shared" si="230"/>
        <v>0.72484502462697442</v>
      </c>
      <c r="AX84" s="18">
        <f t="shared" si="231"/>
        <v>0.19534937612868397</v>
      </c>
      <c r="AZ84" s="18">
        <f t="shared" si="232"/>
        <v>0.24036518299099807</v>
      </c>
      <c r="BA84" s="18">
        <f t="shared" si="233"/>
        <v>1.928519040736365</v>
      </c>
      <c r="BB84" s="18">
        <f t="shared" si="234"/>
        <v>2.1132482093117799</v>
      </c>
      <c r="BD84" t="str">
        <f t="shared" si="259"/>
        <v>21 Science, research, engineering and technology professionals</v>
      </c>
      <c r="BE84" s="18">
        <f t="shared" si="235"/>
        <v>0.55521738633568241</v>
      </c>
      <c r="BF84" s="18">
        <f t="shared" si="235"/>
        <v>1.3091230956611577</v>
      </c>
      <c r="BG84" s="18">
        <f t="shared" si="235"/>
        <v>-2.3131204083586931</v>
      </c>
      <c r="BH84" s="18">
        <f t="shared" si="235"/>
        <v>-1.4009161152355176</v>
      </c>
      <c r="BI84" s="18">
        <f t="shared" si="236"/>
        <v>-1.5201431234995511</v>
      </c>
      <c r="BK84" s="18">
        <f t="shared" si="237"/>
        <v>-1.7059267731431516</v>
      </c>
      <c r="BL84" s="18">
        <f t="shared" si="238"/>
        <v>1.5184903405456307</v>
      </c>
      <c r="BM84" s="18">
        <f t="shared" si="239"/>
        <v>0.17239212692221617</v>
      </c>
      <c r="BO84" t="str">
        <f t="shared" si="260"/>
        <v>21 Science, research, engineering and technology professionals</v>
      </c>
      <c r="BP84" s="18">
        <f t="shared" si="240"/>
        <v>-0.78681831822495774</v>
      </c>
      <c r="BQ84" s="18">
        <f t="shared" si="240"/>
        <v>-0.10981450869538278</v>
      </c>
      <c r="BR84" s="18">
        <f t="shared" si="240"/>
        <v>-1.3214031176212337</v>
      </c>
      <c r="BS84" s="18">
        <f t="shared" si="240"/>
        <v>-1.3928451196762448</v>
      </c>
      <c r="BT84" s="18">
        <f t="shared" si="241"/>
        <v>-1.2908026142488538</v>
      </c>
      <c r="BV84" s="18">
        <f t="shared" si="242"/>
        <v>-1.369036867848672</v>
      </c>
      <c r="BW84" s="18">
        <f t="shared" si="243"/>
        <v>1.7923436350059108</v>
      </c>
      <c r="BX84" s="18">
        <f t="shared" si="244"/>
        <v>0.74969887989220219</v>
      </c>
      <c r="BZ84" t="str">
        <f t="shared" si="261"/>
        <v>21 Science, research, engineering and technology professionals</v>
      </c>
      <c r="CA84" s="18">
        <f t="shared" si="245"/>
        <v>1.8855060039633775</v>
      </c>
      <c r="CB84" s="18">
        <f t="shared" si="245"/>
        <v>2.1054110410879456</v>
      </c>
      <c r="CC84" s="18">
        <f t="shared" si="245"/>
        <v>-2.237128178233827</v>
      </c>
      <c r="CD84" s="18">
        <f t="shared" si="245"/>
        <v>-2.7956153769372438</v>
      </c>
      <c r="CE84" s="18">
        <f t="shared" si="246"/>
        <v>-2.321593404361344</v>
      </c>
      <c r="CG84" s="18">
        <f t="shared" si="247"/>
        <v>-2.6098083753257617</v>
      </c>
      <c r="CH84" s="18">
        <f t="shared" si="248"/>
        <v>1.5807769760839196</v>
      </c>
      <c r="CI84" s="18">
        <f t="shared" si="249"/>
        <v>-0.42723772467370136</v>
      </c>
      <c r="CK84" t="str">
        <f t="shared" si="262"/>
        <v>21 Science, research, engineering and technology professionals</v>
      </c>
      <c r="CL84" s="18">
        <f t="shared" si="250"/>
        <v>-1.0591951864566518</v>
      </c>
      <c r="CM84" s="18">
        <f t="shared" si="250"/>
        <v>18.345787780994648</v>
      </c>
      <c r="CN84" s="18">
        <f t="shared" si="250"/>
        <v>5.9688177254827002</v>
      </c>
      <c r="CO84" s="18">
        <f t="shared" si="250"/>
        <v>2.7784002933136209</v>
      </c>
      <c r="CP84" s="18">
        <f t="shared" si="251"/>
        <v>4.6836511997372599</v>
      </c>
      <c r="CR84" s="18">
        <f t="shared" si="252"/>
        <v>3.8310546973187254</v>
      </c>
      <c r="CS84" s="18">
        <f t="shared" si="253"/>
        <v>2.4932691414165875</v>
      </c>
      <c r="CT84" s="18">
        <f t="shared" si="254"/>
        <v>5.411110284782561</v>
      </c>
    </row>
    <row r="85" spans="1:98" x14ac:dyDescent="0.2">
      <c r="A85" t="str">
        <f t="shared" si="209"/>
        <v>22 Health professionals</v>
      </c>
      <c r="B85" s="18">
        <f t="shared" si="210"/>
        <v>3.6337896635304956</v>
      </c>
      <c r="C85" s="18">
        <f t="shared" si="210"/>
        <v>12.685222137135476</v>
      </c>
      <c r="D85" s="18">
        <f t="shared" si="210"/>
        <v>4.8638283108321412</v>
      </c>
      <c r="E85" s="18">
        <f t="shared" si="210"/>
        <v>2.9074697517694759</v>
      </c>
      <c r="F85" s="18">
        <f t="shared" si="211"/>
        <v>4.1037878683863438</v>
      </c>
      <c r="H85" s="18">
        <f t="shared" si="212"/>
        <v>3.5554999221319994</v>
      </c>
      <c r="I85" s="18">
        <f t="shared" si="213"/>
        <v>3.5486176355117083</v>
      </c>
      <c r="J85" s="18">
        <f t="shared" si="214"/>
        <v>5.9393370325813599</v>
      </c>
      <c r="L85" t="str">
        <f t="shared" si="255"/>
        <v>22 Health professionals</v>
      </c>
      <c r="M85" s="18">
        <f t="shared" si="215"/>
        <v>4.0604489865790461</v>
      </c>
      <c r="N85" s="18">
        <f t="shared" si="215"/>
        <v>11.777726131687283</v>
      </c>
      <c r="O85" s="18">
        <f t="shared" si="215"/>
        <v>4.2580466623575619</v>
      </c>
      <c r="P85" s="18">
        <f t="shared" si="215"/>
        <v>2.7655755844829155</v>
      </c>
      <c r="Q85" s="18">
        <f t="shared" si="216"/>
        <v>3.7734454534221751</v>
      </c>
      <c r="S85" s="18">
        <f t="shared" si="217"/>
        <v>3.2606768276506992</v>
      </c>
      <c r="T85" s="18">
        <f t="shared" si="218"/>
        <v>3.5979068127465652</v>
      </c>
      <c r="U85" s="18">
        <f t="shared" si="219"/>
        <v>5.7630655191859503</v>
      </c>
      <c r="W85" t="str">
        <f t="shared" si="256"/>
        <v>22 Health professionals</v>
      </c>
      <c r="X85" s="18">
        <f t="shared" si="220"/>
        <v>4.57312090894062</v>
      </c>
      <c r="Y85" s="18">
        <f t="shared" si="220"/>
        <v>-5.3062802784542562E-2</v>
      </c>
      <c r="Z85" s="18">
        <f t="shared" si="220"/>
        <v>3.3752646555764709</v>
      </c>
      <c r="AA85" s="18">
        <f t="shared" si="220"/>
        <v>1.827048212561122</v>
      </c>
      <c r="AB85" s="18">
        <f t="shared" si="221"/>
        <v>2.1892620515239214</v>
      </c>
      <c r="AD85" s="18">
        <f t="shared" si="222"/>
        <v>2.3405267138666641</v>
      </c>
      <c r="AE85" s="18">
        <f t="shared" si="223"/>
        <v>3.5853361628711999</v>
      </c>
      <c r="AF85" s="18">
        <f t="shared" si="224"/>
        <v>5.1073954072847982</v>
      </c>
      <c r="AH85" t="str">
        <f t="shared" si="257"/>
        <v>22 Health professionals</v>
      </c>
      <c r="AI85" s="18">
        <f t="shared" si="225"/>
        <v>-5.4743988630376776</v>
      </c>
      <c r="AJ85" s="18">
        <f t="shared" si="225"/>
        <v>-11.726886745953745</v>
      </c>
      <c r="AK85" s="18">
        <f t="shared" si="225"/>
        <v>-9.8554491435194898</v>
      </c>
      <c r="AL85" s="18">
        <f t="shared" si="225"/>
        <v>-10.375603534603805</v>
      </c>
      <c r="AM85" s="18">
        <f t="shared" si="226"/>
        <v>-10.29859043941277</v>
      </c>
      <c r="AO85" s="18">
        <f t="shared" si="227"/>
        <v>-10.202553085510658</v>
      </c>
      <c r="AP85" s="18">
        <f t="shared" si="228"/>
        <v>1.1556164762458021</v>
      </c>
      <c r="AQ85" s="18">
        <f t="shared" si="229"/>
        <v>-6.1304805611977713</v>
      </c>
      <c r="AS85" t="str">
        <f t="shared" si="258"/>
        <v>22 Health professionals</v>
      </c>
      <c r="AT85" s="18">
        <f t="shared" si="230"/>
        <v>5.1037099679762887</v>
      </c>
      <c r="AU85" s="18">
        <f t="shared" si="230"/>
        <v>3.802861841562577</v>
      </c>
      <c r="AV85" s="18">
        <f t="shared" si="230"/>
        <v>2.3951724700542076</v>
      </c>
      <c r="AW85" s="18">
        <f t="shared" si="230"/>
        <v>2.012342662734623</v>
      </c>
      <c r="AX85" s="18">
        <f t="shared" si="231"/>
        <v>2.2429500107029821</v>
      </c>
      <c r="AZ85" s="18">
        <f t="shared" si="232"/>
        <v>2.1397932998461933</v>
      </c>
      <c r="BA85" s="18">
        <f t="shared" si="233"/>
        <v>3.0969983050166405</v>
      </c>
      <c r="BB85" s="18">
        <f t="shared" si="234"/>
        <v>4.5668078221302588</v>
      </c>
      <c r="BD85" t="str">
        <f t="shared" si="259"/>
        <v>22 Health professionals</v>
      </c>
      <c r="BE85" s="18">
        <f t="shared" si="235"/>
        <v>6.1984819643619904</v>
      </c>
      <c r="BF85" s="18">
        <f t="shared" si="235"/>
        <v>6.1402088529866283</v>
      </c>
      <c r="BG85" s="18">
        <f t="shared" si="235"/>
        <v>1.4570937921605243</v>
      </c>
      <c r="BH85" s="18">
        <f t="shared" si="235"/>
        <v>1.0885795081896132</v>
      </c>
      <c r="BI85" s="18">
        <f t="shared" si="236"/>
        <v>1.5125086270326937</v>
      </c>
      <c r="BK85" s="18">
        <f t="shared" si="237"/>
        <v>1.2112686373336734</v>
      </c>
      <c r="BL85" s="18">
        <f t="shared" si="238"/>
        <v>3.167016670442746</v>
      </c>
      <c r="BM85" s="18">
        <f t="shared" si="239"/>
        <v>3.9741056124610763</v>
      </c>
      <c r="BO85" t="str">
        <f t="shared" si="260"/>
        <v>22 Health professionals</v>
      </c>
      <c r="BP85" s="18">
        <f t="shared" si="240"/>
        <v>3.9065795495778488</v>
      </c>
      <c r="BQ85" s="18">
        <f t="shared" si="240"/>
        <v>-4.6035576458413496</v>
      </c>
      <c r="BR85" s="18">
        <f t="shared" si="240"/>
        <v>0.83338794195202404</v>
      </c>
      <c r="BS85" s="18">
        <f t="shared" si="240"/>
        <v>-2.0908261459181232</v>
      </c>
      <c r="BT85" s="18">
        <f t="shared" si="241"/>
        <v>-1.3466721497304213</v>
      </c>
      <c r="BV85" s="18">
        <f t="shared" si="242"/>
        <v>-1.125634276007359</v>
      </c>
      <c r="BW85" s="18">
        <f t="shared" si="243"/>
        <v>2.4623215148938504</v>
      </c>
      <c r="BX85" s="18">
        <f t="shared" si="244"/>
        <v>1.681365828078718</v>
      </c>
      <c r="BZ85" t="str">
        <f t="shared" si="261"/>
        <v>22 Health professionals</v>
      </c>
      <c r="CA85" s="18">
        <f t="shared" si="245"/>
        <v>3.9967436726053629</v>
      </c>
      <c r="CB85" s="18">
        <f t="shared" si="245"/>
        <v>-5.255632331159898</v>
      </c>
      <c r="CC85" s="18">
        <f t="shared" si="245"/>
        <v>-0.86674981672059115</v>
      </c>
      <c r="CD85" s="18">
        <f t="shared" si="245"/>
        <v>-3.3677325171423078</v>
      </c>
      <c r="CE85" s="18">
        <f t="shared" si="246"/>
        <v>-2.7130721218044496</v>
      </c>
      <c r="CG85" s="18">
        <f t="shared" si="247"/>
        <v>-2.5411620718910455</v>
      </c>
      <c r="CH85" s="18">
        <f t="shared" si="248"/>
        <v>2.2476577791351371</v>
      </c>
      <c r="CI85" s="18">
        <f t="shared" si="249"/>
        <v>0.48597445812965656</v>
      </c>
      <c r="CK85" t="str">
        <f t="shared" si="262"/>
        <v>22 Health professionals</v>
      </c>
      <c r="CL85" s="18">
        <f t="shared" si="250"/>
        <v>1.5275096256599285</v>
      </c>
      <c r="CM85" s="18">
        <f t="shared" si="250"/>
        <v>29.752350872051725</v>
      </c>
      <c r="CN85" s="18">
        <f t="shared" si="250"/>
        <v>5.5395217959037568</v>
      </c>
      <c r="CO85" s="18">
        <f t="shared" si="250"/>
        <v>5.0163286373769767</v>
      </c>
      <c r="CP85" s="18">
        <f t="shared" si="251"/>
        <v>6.5791978830975317</v>
      </c>
      <c r="CR85" s="18">
        <f t="shared" si="252"/>
        <v>5.1904375383517554</v>
      </c>
      <c r="CS85" s="18">
        <f t="shared" si="253"/>
        <v>3.1228932551126576</v>
      </c>
      <c r="CT85" s="18">
        <f t="shared" si="254"/>
        <v>6.9044228803617491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2.5073806095416318</v>
      </c>
      <c r="C86" s="18">
        <f t="shared" si="210"/>
        <v>9.2341961186996446</v>
      </c>
      <c r="D86" s="18">
        <f t="shared" si="210"/>
        <v>3.6616348860671222</v>
      </c>
      <c r="E86" s="18">
        <f t="shared" si="210"/>
        <v>2.3551451063839046</v>
      </c>
      <c r="F86" s="18">
        <f t="shared" si="211"/>
        <v>3.1802567861224817</v>
      </c>
      <c r="H86" s="18">
        <f t="shared" si="212"/>
        <v>2.7888017949290855</v>
      </c>
      <c r="I86" s="18">
        <f t="shared" si="213"/>
        <v>3.3292611076886525</v>
      </c>
      <c r="J86" s="18">
        <f t="shared" si="214"/>
        <v>5.2195610226424494</v>
      </c>
      <c r="L86" t="str">
        <f t="shared" si="255"/>
        <v>23 Teaching and other educational professionals</v>
      </c>
      <c r="M86" s="18">
        <f t="shared" si="215"/>
        <v>2.4688312566193193</v>
      </c>
      <c r="N86" s="18">
        <f t="shared" si="215"/>
        <v>10.417187716274645</v>
      </c>
      <c r="O86" s="18">
        <f t="shared" si="215"/>
        <v>3.5163331599050274</v>
      </c>
      <c r="P86" s="18">
        <f t="shared" si="215"/>
        <v>2.4107842180024042</v>
      </c>
      <c r="Q86" s="18">
        <f t="shared" si="216"/>
        <v>3.239555227953117</v>
      </c>
      <c r="S86" s="18">
        <f t="shared" si="217"/>
        <v>2.7779823541650206</v>
      </c>
      <c r="T86" s="18">
        <f t="shared" si="218"/>
        <v>3.4204940453123944</v>
      </c>
      <c r="U86" s="18">
        <f t="shared" si="219"/>
        <v>5.2827225577227965</v>
      </c>
      <c r="W86" t="str">
        <f t="shared" si="256"/>
        <v>23 Teaching and other educational professionals</v>
      </c>
      <c r="X86" s="18">
        <f t="shared" si="220"/>
        <v>-1.3308688836170868</v>
      </c>
      <c r="Y86" s="18">
        <f t="shared" si="220"/>
        <v>-1.4278724069269888</v>
      </c>
      <c r="Z86" s="18">
        <f t="shared" si="220"/>
        <v>-1.1611160385994967</v>
      </c>
      <c r="AA86" s="18">
        <f t="shared" si="220"/>
        <v>-1.6596092648065275</v>
      </c>
      <c r="AB86" s="18">
        <f t="shared" si="221"/>
        <v>-1.4896103462792465</v>
      </c>
      <c r="AD86" s="18">
        <f t="shared" si="222"/>
        <v>-1.4937248337775322</v>
      </c>
      <c r="AE86" s="18">
        <f t="shared" si="223"/>
        <v>2.5776135013621415</v>
      </c>
      <c r="AF86" s="18">
        <f t="shared" si="224"/>
        <v>1.5674574594602309</v>
      </c>
      <c r="AH86" t="str">
        <f t="shared" si="257"/>
        <v>23 Teaching and other educational professionals</v>
      </c>
      <c r="AI86" s="18">
        <f t="shared" si="225"/>
        <v>-9.3282026960886277</v>
      </c>
      <c r="AJ86" s="18">
        <f t="shared" si="225"/>
        <v>-9.6550783068009913</v>
      </c>
      <c r="AK86" s="18">
        <f t="shared" si="225"/>
        <v>-5.2165607047391704</v>
      </c>
      <c r="AL86" s="18">
        <f t="shared" si="225"/>
        <v>0.72134656676567932</v>
      </c>
      <c r="AM86" s="18">
        <f t="shared" si="226"/>
        <v>-1.8424226348140005</v>
      </c>
      <c r="AO86" s="18">
        <f t="shared" si="227"/>
        <v>-1.2981779215193834</v>
      </c>
      <c r="AP86" s="18">
        <f t="shared" si="228"/>
        <v>1.4963039926972677</v>
      </c>
      <c r="AQ86" s="18">
        <f t="shared" si="229"/>
        <v>0.46183465897939868</v>
      </c>
      <c r="AS86" t="str">
        <f t="shared" si="258"/>
        <v>23 Teaching and other educational professionals</v>
      </c>
      <c r="AT86" s="18">
        <f t="shared" si="230"/>
        <v>2.5766311037108913</v>
      </c>
      <c r="AU86" s="18">
        <f t="shared" si="230"/>
        <v>-4.035811462321881</v>
      </c>
      <c r="AV86" s="18">
        <f t="shared" si="230"/>
        <v>-1.8171108872142461</v>
      </c>
      <c r="AW86" s="18">
        <f t="shared" si="230"/>
        <v>-0.57249585484292487</v>
      </c>
      <c r="AX86" s="18">
        <f t="shared" si="231"/>
        <v>-1.1823320252279834</v>
      </c>
      <c r="AZ86" s="18">
        <f t="shared" si="232"/>
        <v>-0.98911076786312169</v>
      </c>
      <c r="BA86" s="18">
        <f t="shared" si="233"/>
        <v>2.419434691806055</v>
      </c>
      <c r="BB86" s="18">
        <f t="shared" si="234"/>
        <v>1.7267817072063707</v>
      </c>
      <c r="BD86" t="str">
        <f t="shared" si="259"/>
        <v>23 Teaching and other educational professionals</v>
      </c>
      <c r="BE86" s="18">
        <f t="shared" si="235"/>
        <v>1.3483390632738734</v>
      </c>
      <c r="BF86" s="18">
        <f t="shared" si="235"/>
        <v>11.781176338500288</v>
      </c>
      <c r="BG86" s="18">
        <f t="shared" si="235"/>
        <v>0.3680084025122321</v>
      </c>
      <c r="BH86" s="18">
        <f t="shared" si="235"/>
        <v>1.28361825807628</v>
      </c>
      <c r="BI86" s="18">
        <f t="shared" si="236"/>
        <v>1.6210271594127468</v>
      </c>
      <c r="BK86" s="18">
        <f t="shared" si="237"/>
        <v>0.97749064076655401</v>
      </c>
      <c r="BL86" s="18">
        <f t="shared" si="238"/>
        <v>2.5593981347697747</v>
      </c>
      <c r="BM86" s="18">
        <f t="shared" si="239"/>
        <v>3.260085981329075</v>
      </c>
      <c r="BO86" t="str">
        <f t="shared" si="260"/>
        <v>23 Teaching and other educational professionals</v>
      </c>
      <c r="BP86" s="18">
        <f t="shared" si="240"/>
        <v>1.1259489281481239</v>
      </c>
      <c r="BQ86" s="18">
        <f t="shared" si="240"/>
        <v>-1.875082699877717</v>
      </c>
      <c r="BR86" s="18">
        <f t="shared" si="240"/>
        <v>-0.14919061028214609</v>
      </c>
      <c r="BS86" s="18">
        <f t="shared" si="240"/>
        <v>-1.2411634111780145</v>
      </c>
      <c r="BT86" s="18">
        <f t="shared" si="241"/>
        <v>-0.94108736091284007</v>
      </c>
      <c r="BV86" s="18">
        <f t="shared" si="242"/>
        <v>-0.87850584177968649</v>
      </c>
      <c r="BW86" s="18">
        <f t="shared" si="243"/>
        <v>2.4382751368526634</v>
      </c>
      <c r="BX86" s="18">
        <f t="shared" si="244"/>
        <v>1.8232045516282547</v>
      </c>
      <c r="BZ86" t="str">
        <f t="shared" si="261"/>
        <v>23 Teaching and other educational professionals</v>
      </c>
      <c r="CA86" s="18">
        <f t="shared" si="245"/>
        <v>0.62943853717538634</v>
      </c>
      <c r="CB86" s="18">
        <f t="shared" si="245"/>
        <v>5.6057393422765056</v>
      </c>
      <c r="CC86" s="18">
        <f t="shared" si="245"/>
        <v>-1.4696970528772835</v>
      </c>
      <c r="CD86" s="18">
        <f t="shared" si="245"/>
        <v>-2.6500030068705049</v>
      </c>
      <c r="CE86" s="18">
        <f t="shared" si="246"/>
        <v>-1.7842805543810125</v>
      </c>
      <c r="CG86" s="18">
        <f t="shared" si="247"/>
        <v>-2.2581471143602316</v>
      </c>
      <c r="CH86" s="18">
        <f t="shared" si="248"/>
        <v>2.2035369362069623</v>
      </c>
      <c r="CI86" s="18">
        <f t="shared" si="249"/>
        <v>0.61689452724404958</v>
      </c>
      <c r="CK86" t="str">
        <f t="shared" si="262"/>
        <v>23 Teaching and other educational professionals</v>
      </c>
      <c r="CL86" s="18">
        <f t="shared" si="250"/>
        <v>-0.58887030539878094</v>
      </c>
      <c r="CM86" s="18">
        <f t="shared" si="250"/>
        <v>50.11316929170129</v>
      </c>
      <c r="CN86" s="18">
        <f t="shared" si="250"/>
        <v>4.9118258447541807</v>
      </c>
      <c r="CO86" s="18">
        <f t="shared" si="250"/>
        <v>2.2548403825564334</v>
      </c>
      <c r="CP86" s="18">
        <f t="shared" si="251"/>
        <v>5.5811129764997913</v>
      </c>
      <c r="CR86" s="18">
        <f t="shared" si="252"/>
        <v>3.1329400560538456</v>
      </c>
      <c r="CS86" s="18">
        <f t="shared" si="253"/>
        <v>2.8782486178893674</v>
      </c>
      <c r="CT86" s="18">
        <f t="shared" si="254"/>
        <v>5.1336446482227016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4.6290356216819317</v>
      </c>
      <c r="C87" s="18">
        <f t="shared" si="210"/>
        <v>19.12078997850881</v>
      </c>
      <c r="D87" s="18">
        <f t="shared" si="210"/>
        <v>5.1351406261007204</v>
      </c>
      <c r="E87" s="18">
        <f t="shared" si="210"/>
        <v>2.8384980939299309</v>
      </c>
      <c r="F87" s="18">
        <f t="shared" si="211"/>
        <v>4.5063716805101128</v>
      </c>
      <c r="H87" s="18">
        <f t="shared" si="212"/>
        <v>3.5984164068375568</v>
      </c>
      <c r="I87" s="18">
        <f t="shared" si="213"/>
        <v>3.6545190746924305</v>
      </c>
      <c r="J87" s="18">
        <f t="shared" si="214"/>
        <v>6.0473477276394183</v>
      </c>
      <c r="L87" t="str">
        <f t="shared" si="255"/>
        <v>24 Business, media and public service professionals</v>
      </c>
      <c r="M87" s="18">
        <f t="shared" si="215"/>
        <v>4.4485371558105946</v>
      </c>
      <c r="N87" s="18">
        <f t="shared" si="215"/>
        <v>16.883939563585137</v>
      </c>
      <c r="O87" s="18">
        <f t="shared" si="215"/>
        <v>4.1861582830413413</v>
      </c>
      <c r="P87" s="18">
        <f t="shared" si="215"/>
        <v>2.5459023762507416</v>
      </c>
      <c r="Q87" s="18">
        <f t="shared" si="216"/>
        <v>3.902083084666641</v>
      </c>
      <c r="S87" s="18">
        <f t="shared" si="217"/>
        <v>3.0897648170913561</v>
      </c>
      <c r="T87" s="18">
        <f t="shared" si="218"/>
        <v>3.4927501152174134</v>
      </c>
      <c r="U87" s="18">
        <f t="shared" si="219"/>
        <v>5.5614088538853634</v>
      </c>
      <c r="W87" t="str">
        <f t="shared" si="256"/>
        <v>24 Business, media and public service professionals</v>
      </c>
      <c r="X87" s="18">
        <f t="shared" si="220"/>
        <v>4.3282726432150032</v>
      </c>
      <c r="Y87" s="18">
        <f t="shared" si="220"/>
        <v>6.0581759144865854</v>
      </c>
      <c r="Z87" s="18">
        <f t="shared" si="220"/>
        <v>2.6522282741428871</v>
      </c>
      <c r="AA87" s="18">
        <f t="shared" si="220"/>
        <v>1.57893121507795</v>
      </c>
      <c r="AB87" s="18">
        <f t="shared" si="221"/>
        <v>2.1883538196467933</v>
      </c>
      <c r="AD87" s="18">
        <f t="shared" si="222"/>
        <v>1.9354441791542998</v>
      </c>
      <c r="AE87" s="18">
        <f t="shared" si="223"/>
        <v>3.2244770449056936</v>
      </c>
      <c r="AF87" s="18">
        <f t="shared" si="224"/>
        <v>4.5271234937309002</v>
      </c>
      <c r="AH87" t="str">
        <f t="shared" si="257"/>
        <v>24 Business, media and public service professionals</v>
      </c>
      <c r="AI87" s="18">
        <f t="shared" si="225"/>
        <v>-0.19720153462526868</v>
      </c>
      <c r="AJ87" s="18">
        <f t="shared" si="225"/>
        <v>5.5477858736035612</v>
      </c>
      <c r="AK87" s="18">
        <f t="shared" si="225"/>
        <v>-1.2706838913389973E-2</v>
      </c>
      <c r="AL87" s="18">
        <f t="shared" si="225"/>
        <v>1.2755586387627638</v>
      </c>
      <c r="AM87" s="18">
        <f t="shared" si="226"/>
        <v>1.132030896305114</v>
      </c>
      <c r="AO87" s="18">
        <f t="shared" si="227"/>
        <v>0.84430302969156212</v>
      </c>
      <c r="AP87" s="18">
        <f t="shared" si="228"/>
        <v>2.1119725058392103</v>
      </c>
      <c r="AQ87" s="18">
        <f t="shared" si="229"/>
        <v>2.751885563259604</v>
      </c>
      <c r="AS87" t="str">
        <f t="shared" si="258"/>
        <v>24 Business, media and public service professionals</v>
      </c>
      <c r="AT87" s="18">
        <f t="shared" si="230"/>
        <v>4.3053444871096858</v>
      </c>
      <c r="AU87" s="18">
        <f t="shared" si="230"/>
        <v>8.4344459546750414</v>
      </c>
      <c r="AV87" s="18">
        <f t="shared" si="230"/>
        <v>2.5211076495459395</v>
      </c>
      <c r="AW87" s="18">
        <f t="shared" si="230"/>
        <v>2.0167300873413785</v>
      </c>
      <c r="AX87" s="18">
        <f t="shared" si="231"/>
        <v>2.5644207273964881</v>
      </c>
      <c r="AZ87" s="18">
        <f t="shared" si="232"/>
        <v>2.1845796247839111</v>
      </c>
      <c r="BA87" s="18">
        <f t="shared" si="233"/>
        <v>3.0607227367388301</v>
      </c>
      <c r="BB87" s="18">
        <f t="shared" si="234"/>
        <v>4.5694631967696742</v>
      </c>
      <c r="BD87" t="str">
        <f t="shared" si="259"/>
        <v>24 Business, media and public service professionals</v>
      </c>
      <c r="BE87" s="18">
        <f t="shared" si="235"/>
        <v>3.0991203290269498</v>
      </c>
      <c r="BF87" s="18">
        <f t="shared" si="235"/>
        <v>9.8636159847752758</v>
      </c>
      <c r="BG87" s="18">
        <f t="shared" si="235"/>
        <v>0.86318830339098263</v>
      </c>
      <c r="BH87" s="18">
        <f t="shared" si="235"/>
        <v>0.15542999054090068</v>
      </c>
      <c r="BI87" s="18">
        <f t="shared" si="236"/>
        <v>0.95815301676966946</v>
      </c>
      <c r="BK87" s="18">
        <f t="shared" si="237"/>
        <v>0.39079588355086514</v>
      </c>
      <c r="BL87" s="18">
        <f t="shared" si="238"/>
        <v>2.4409664121302077</v>
      </c>
      <c r="BM87" s="18">
        <f t="shared" si="239"/>
        <v>2.722076407932783</v>
      </c>
      <c r="BO87" t="str">
        <f t="shared" si="260"/>
        <v>24 Business, media and public service professionals</v>
      </c>
      <c r="BP87" s="18">
        <f t="shared" si="240"/>
        <v>0.35421661293162376</v>
      </c>
      <c r="BQ87" s="18">
        <f t="shared" si="240"/>
        <v>5.1003884406228162</v>
      </c>
      <c r="BR87" s="18">
        <f t="shared" si="240"/>
        <v>-6.8345714430662063E-2</v>
      </c>
      <c r="BS87" s="18">
        <f t="shared" si="240"/>
        <v>-1.5452211364693991</v>
      </c>
      <c r="BT87" s="18">
        <f t="shared" si="241"/>
        <v>-0.68142443265973851</v>
      </c>
      <c r="BV87" s="18">
        <f t="shared" si="242"/>
        <v>-1.0553705669901436</v>
      </c>
      <c r="BW87" s="18">
        <f t="shared" si="243"/>
        <v>2.1726755028500966</v>
      </c>
      <c r="BX87" s="18">
        <f t="shared" si="244"/>
        <v>1.4079035179756616</v>
      </c>
      <c r="BZ87" t="str">
        <f t="shared" si="261"/>
        <v>24 Business, media and public service professionals</v>
      </c>
      <c r="CA87" s="18">
        <f t="shared" si="245"/>
        <v>2.8305686061635527</v>
      </c>
      <c r="CB87" s="18">
        <f t="shared" si="245"/>
        <v>9.9732624345888468</v>
      </c>
      <c r="CC87" s="18">
        <f t="shared" si="245"/>
        <v>-1.5683281446768449</v>
      </c>
      <c r="CD87" s="18">
        <f t="shared" si="245"/>
        <v>-3.2131032028647644</v>
      </c>
      <c r="CE87" s="18">
        <f t="shared" si="246"/>
        <v>-1.9222617563752764</v>
      </c>
      <c r="CG87" s="18">
        <f t="shared" si="247"/>
        <v>-2.667921518009464</v>
      </c>
      <c r="CH87" s="18">
        <f t="shared" si="248"/>
        <v>1.9980143960478314</v>
      </c>
      <c r="CI87" s="18">
        <f t="shared" si="249"/>
        <v>7.9796048690328192E-2</v>
      </c>
      <c r="CK87" t="str">
        <f t="shared" si="262"/>
        <v>24 Business, media and public service professionals</v>
      </c>
      <c r="CL87" s="18">
        <f t="shared" si="250"/>
        <v>0.56704326264966909</v>
      </c>
      <c r="CM87" s="18">
        <f t="shared" si="250"/>
        <v>24.401366618748167</v>
      </c>
      <c r="CN87" s="18">
        <f t="shared" si="250"/>
        <v>2.9487569644583989</v>
      </c>
      <c r="CO87" s="18">
        <f t="shared" si="250"/>
        <v>2.9615852186834379</v>
      </c>
      <c r="CP87" s="18">
        <f t="shared" si="251"/>
        <v>4.1819976786777291</v>
      </c>
      <c r="CR87" s="18">
        <f t="shared" si="252"/>
        <v>2.9573089563399213</v>
      </c>
      <c r="CS87" s="18">
        <f t="shared" si="253"/>
        <v>2.5761351531034871</v>
      </c>
      <c r="CT87" s="18">
        <f t="shared" si="254"/>
        <v>4.7740619524439865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5.6004552381740957</v>
      </c>
      <c r="C88" s="18">
        <f t="shared" si="210"/>
        <v>24.374025527393741</v>
      </c>
      <c r="D88" s="18">
        <f t="shared" si="210"/>
        <v>2.3499576182108628</v>
      </c>
      <c r="E88" s="18">
        <f t="shared" si="210"/>
        <v>3.5448362001886169</v>
      </c>
      <c r="F88" s="18">
        <f t="shared" si="211"/>
        <v>4.3586085991152768</v>
      </c>
      <c r="H88" s="18">
        <f t="shared" si="212"/>
        <v>3.1450013784255937</v>
      </c>
      <c r="I88" s="18">
        <f t="shared" si="213"/>
        <v>3.2065029898792341</v>
      </c>
      <c r="J88" s="18">
        <f t="shared" si="214"/>
        <v>5.3863609278841595</v>
      </c>
      <c r="L88" t="str">
        <f t="shared" si="255"/>
        <v>31 Science, engineering and technology associate professionals</v>
      </c>
      <c r="M88" s="18">
        <f t="shared" si="215"/>
        <v>4.0388031745989483</v>
      </c>
      <c r="N88" s="18">
        <f t="shared" si="215"/>
        <v>19.978805975386283</v>
      </c>
      <c r="O88" s="18">
        <f t="shared" si="215"/>
        <v>0.44477124152644265</v>
      </c>
      <c r="P88" s="18">
        <f t="shared" si="215"/>
        <v>2.6091335682224548</v>
      </c>
      <c r="Q88" s="18">
        <f t="shared" si="216"/>
        <v>2.9289608212402118</v>
      </c>
      <c r="S88" s="18">
        <f t="shared" si="217"/>
        <v>1.8825465578210521</v>
      </c>
      <c r="T88" s="18">
        <f t="shared" si="218"/>
        <v>2.7510474414251807</v>
      </c>
      <c r="U88" s="18">
        <f t="shared" si="219"/>
        <v>4.0929417517261202</v>
      </c>
      <c r="W88" t="str">
        <f t="shared" si="256"/>
        <v>31 Science, engineering and technology associate professionals</v>
      </c>
      <c r="X88" s="18">
        <f t="shared" si="220"/>
        <v>5.4875708668719714</v>
      </c>
      <c r="Y88" s="18">
        <f t="shared" si="220"/>
        <v>4.2405491643003224</v>
      </c>
      <c r="Z88" s="18">
        <f t="shared" si="220"/>
        <v>-1.1590772325198229</v>
      </c>
      <c r="AA88" s="18">
        <f t="shared" si="220"/>
        <v>1.5314512000152547</v>
      </c>
      <c r="AB88" s="18">
        <f t="shared" si="221"/>
        <v>0.84872489310123811</v>
      </c>
      <c r="AD88" s="18">
        <f t="shared" si="222"/>
        <v>0.62656771213323026</v>
      </c>
      <c r="AE88" s="18">
        <f t="shared" si="223"/>
        <v>2.4537547993674025</v>
      </c>
      <c r="AF88" s="18">
        <f t="shared" si="224"/>
        <v>2.9058809723421453</v>
      </c>
      <c r="AH88" t="str">
        <f t="shared" si="257"/>
        <v>31 Science, engineering and technology associate professionals</v>
      </c>
      <c r="AI88" s="18">
        <f t="shared" si="225"/>
        <v>5.4323706199700617</v>
      </c>
      <c r="AJ88" s="18">
        <f t="shared" si="225"/>
        <v>7.1782991916390593</v>
      </c>
      <c r="AK88" s="18">
        <f t="shared" si="225"/>
        <v>0.26122614108858855</v>
      </c>
      <c r="AL88" s="18">
        <f t="shared" si="225"/>
        <v>2.7394183774262171</v>
      </c>
      <c r="AM88" s="18">
        <f t="shared" si="226"/>
        <v>2.2283695270418624</v>
      </c>
      <c r="AO88" s="18">
        <f t="shared" si="227"/>
        <v>1.9066219662806194</v>
      </c>
      <c r="AP88" s="18">
        <f t="shared" si="228"/>
        <v>2.7683373209153928</v>
      </c>
      <c r="AQ88" s="18">
        <f t="shared" si="229"/>
        <v>4.1251630168067654</v>
      </c>
      <c r="AS88" t="str">
        <f t="shared" si="258"/>
        <v>31 Science, engineering and technology associate professionals</v>
      </c>
      <c r="AT88" s="18">
        <f t="shared" si="230"/>
        <v>4.3192827398491618</v>
      </c>
      <c r="AU88" s="18">
        <f t="shared" si="230"/>
        <v>5.1539975290082252</v>
      </c>
      <c r="AV88" s="18">
        <f t="shared" si="230"/>
        <v>-3.6887011377236711</v>
      </c>
      <c r="AW88" s="18">
        <f t="shared" si="230"/>
        <v>0.3971377171300583</v>
      </c>
      <c r="AX88" s="18">
        <f t="shared" si="231"/>
        <v>-0.61082599916526537</v>
      </c>
      <c r="AZ88" s="18">
        <f t="shared" si="232"/>
        <v>-0.98371357434933193</v>
      </c>
      <c r="BA88" s="18">
        <f t="shared" si="233"/>
        <v>1.8581774863208889</v>
      </c>
      <c r="BB88" s="18">
        <f t="shared" si="234"/>
        <v>1.1109863236308914</v>
      </c>
      <c r="BD88" t="str">
        <f t="shared" si="259"/>
        <v>31 Science, engineering and technology associate professionals</v>
      </c>
      <c r="BE88" s="18">
        <f t="shared" si="235"/>
        <v>1.1046694425448367</v>
      </c>
      <c r="BF88" s="18">
        <f t="shared" si="235"/>
        <v>6.9150986211451437</v>
      </c>
      <c r="BG88" s="18">
        <f t="shared" si="235"/>
        <v>-6.32453833932487</v>
      </c>
      <c r="BH88" s="18">
        <f t="shared" si="235"/>
        <v>-2.4223416278880472</v>
      </c>
      <c r="BI88" s="18">
        <f t="shared" si="236"/>
        <v>-3.1070874779269508</v>
      </c>
      <c r="BK88" s="18">
        <f t="shared" si="237"/>
        <v>-3.7408087233064657</v>
      </c>
      <c r="BL88" s="18">
        <f t="shared" si="238"/>
        <v>1.4277040448364531</v>
      </c>
      <c r="BM88" s="18">
        <f t="shared" si="239"/>
        <v>-1.4651219428291284</v>
      </c>
      <c r="BO88" t="str">
        <f t="shared" si="260"/>
        <v>31 Science, engineering and technology associate professionals</v>
      </c>
      <c r="BP88" s="18">
        <f t="shared" si="240"/>
        <v>1.6641317149836521</v>
      </c>
      <c r="BQ88" s="18">
        <f t="shared" si="240"/>
        <v>3.3910674659316742</v>
      </c>
      <c r="BR88" s="18">
        <f t="shared" si="240"/>
        <v>-4.0497088284682796</v>
      </c>
      <c r="BS88" s="18">
        <f t="shared" si="240"/>
        <v>-1.1345031122277027</v>
      </c>
      <c r="BT88" s="18">
        <f t="shared" si="241"/>
        <v>-1.7805207084236274</v>
      </c>
      <c r="BV88" s="18">
        <f t="shared" si="242"/>
        <v>-2.1159490053170749</v>
      </c>
      <c r="BW88" s="18">
        <f t="shared" si="243"/>
        <v>1.7540917795088484</v>
      </c>
      <c r="BX88" s="18">
        <f t="shared" si="244"/>
        <v>0.15549657779323489</v>
      </c>
      <c r="BZ88" t="str">
        <f t="shared" si="261"/>
        <v>31 Science, engineering and technology associate professionals</v>
      </c>
      <c r="CA88" s="18">
        <f t="shared" si="245"/>
        <v>3.8785194686078883</v>
      </c>
      <c r="CB88" s="18">
        <f t="shared" si="245"/>
        <v>10.898734658775799</v>
      </c>
      <c r="CC88" s="18">
        <f t="shared" si="245"/>
        <v>-5.4835635662605409</v>
      </c>
      <c r="CD88" s="18">
        <f t="shared" si="245"/>
        <v>-2.1311830708685253</v>
      </c>
      <c r="CE88" s="18">
        <f t="shared" si="246"/>
        <v>-2.4321652990738518</v>
      </c>
      <c r="CG88" s="18">
        <f t="shared" si="247"/>
        <v>-3.2616508197693128</v>
      </c>
      <c r="CH88" s="18">
        <f t="shared" si="248"/>
        <v>1.5904185412163985</v>
      </c>
      <c r="CI88" s="18">
        <f t="shared" si="249"/>
        <v>-0.88512763213773882</v>
      </c>
      <c r="CK88" t="str">
        <f t="shared" si="262"/>
        <v>31 Science, engineering and technology associate professionals</v>
      </c>
      <c r="CL88" s="18">
        <f t="shared" si="250"/>
        <v>2.1863675769079771</v>
      </c>
      <c r="CM88" s="18">
        <f t="shared" si="250"/>
        <v>39.183837397740362</v>
      </c>
      <c r="CN88" s="18">
        <f t="shared" si="250"/>
        <v>2.6596033757924298</v>
      </c>
      <c r="CO88" s="18">
        <f t="shared" si="250"/>
        <v>3.9976243434733938</v>
      </c>
      <c r="CP88" s="18">
        <f t="shared" si="251"/>
        <v>5.481502278591921</v>
      </c>
      <c r="CR88" s="18">
        <f t="shared" si="252"/>
        <v>3.549690806538397</v>
      </c>
      <c r="CS88" s="18">
        <f t="shared" si="253"/>
        <v>2.7113962862865604</v>
      </c>
      <c r="CT88" s="18">
        <f t="shared" si="254"/>
        <v>5.3367300278847951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6.1873287184068815</v>
      </c>
      <c r="C89" s="18">
        <f t="shared" si="210"/>
        <v>10.826728109928553</v>
      </c>
      <c r="D89" s="18">
        <f t="shared" si="210"/>
        <v>6.3336080309458476</v>
      </c>
      <c r="E89" s="18">
        <f t="shared" si="210"/>
        <v>4.4433125292804077</v>
      </c>
      <c r="F89" s="18">
        <f t="shared" si="211"/>
        <v>5.4205377885601536</v>
      </c>
      <c r="H89" s="18">
        <f t="shared" si="212"/>
        <v>5.0696474606723552</v>
      </c>
      <c r="I89" s="18">
        <f t="shared" si="213"/>
        <v>4.5618484353444622</v>
      </c>
      <c r="J89" s="18">
        <f t="shared" si="214"/>
        <v>7.7228782144486585</v>
      </c>
      <c r="L89" t="str">
        <f t="shared" si="255"/>
        <v>32 Health and social care associate professionals</v>
      </c>
      <c r="M89" s="18">
        <f t="shared" si="215"/>
        <v>4.4949394711343515</v>
      </c>
      <c r="N89" s="18">
        <f t="shared" si="215"/>
        <v>16.255905581798167</v>
      </c>
      <c r="O89" s="18">
        <f t="shared" si="215"/>
        <v>4.3845726889760517</v>
      </c>
      <c r="P89" s="18">
        <f t="shared" si="215"/>
        <v>3.816242370936429</v>
      </c>
      <c r="Q89" s="18">
        <f t="shared" si="216"/>
        <v>4.7316882258543691</v>
      </c>
      <c r="S89" s="18">
        <f t="shared" si="217"/>
        <v>4.005341162248599</v>
      </c>
      <c r="T89" s="18">
        <f t="shared" si="218"/>
        <v>4.0614880552392929</v>
      </c>
      <c r="U89" s="18">
        <f t="shared" si="219"/>
        <v>6.6299381557488379</v>
      </c>
      <c r="W89" t="str">
        <f t="shared" si="256"/>
        <v>32 Health and social care associate professionals</v>
      </c>
      <c r="X89" s="18">
        <f t="shared" si="220"/>
        <v>4.4295441044331918</v>
      </c>
      <c r="Y89" s="18">
        <f t="shared" si="220"/>
        <v>2.6300343319418884</v>
      </c>
      <c r="Z89" s="18">
        <f t="shared" si="220"/>
        <v>3.2143738210493433</v>
      </c>
      <c r="AA89" s="18">
        <f t="shared" si="220"/>
        <v>2.6228979620084303</v>
      </c>
      <c r="AB89" s="18">
        <f t="shared" si="221"/>
        <v>2.8078159574211004</v>
      </c>
      <c r="AD89" s="18">
        <f t="shared" si="222"/>
        <v>2.8196790097041458</v>
      </c>
      <c r="AE89" s="18">
        <f t="shared" si="223"/>
        <v>3.9764362790376762</v>
      </c>
      <c r="AF89" s="18">
        <f t="shared" si="224"/>
        <v>5.7476373829848049</v>
      </c>
      <c r="AH89" t="str">
        <f t="shared" si="257"/>
        <v>32 Health and social care associate professionals</v>
      </c>
      <c r="AI89" s="18">
        <f t="shared" si="225"/>
        <v>-3.3118403537286456</v>
      </c>
      <c r="AJ89" s="18">
        <f t="shared" si="225"/>
        <v>-4.5626171474074662</v>
      </c>
      <c r="AK89" s="18">
        <f t="shared" si="225"/>
        <v>-5.1795899467649846</v>
      </c>
      <c r="AL89" s="18">
        <f t="shared" si="225"/>
        <v>-5.1744246150335353</v>
      </c>
      <c r="AM89" s="18">
        <f t="shared" si="226"/>
        <v>-5.1379166586513652</v>
      </c>
      <c r="AO89" s="18">
        <f t="shared" si="227"/>
        <v>-5.1761464235411392</v>
      </c>
      <c r="AP89" s="18">
        <f t="shared" si="228"/>
        <v>1.7470160080237829</v>
      </c>
      <c r="AQ89" s="18">
        <f t="shared" si="229"/>
        <v>-1.9238099716597845</v>
      </c>
      <c r="AS89" t="str">
        <f t="shared" si="258"/>
        <v>32 Health and social care associate professionals</v>
      </c>
      <c r="AT89" s="18">
        <f t="shared" si="230"/>
        <v>4.2306448565631261</v>
      </c>
      <c r="AU89" s="18">
        <f t="shared" si="230"/>
        <v>7.1317812666307434</v>
      </c>
      <c r="AV89" s="18">
        <f t="shared" si="230"/>
        <v>0.48532289006808504</v>
      </c>
      <c r="AW89" s="18">
        <f t="shared" si="230"/>
        <v>1.9297197256301413</v>
      </c>
      <c r="AX89" s="18">
        <f t="shared" si="231"/>
        <v>1.7923139202113969</v>
      </c>
      <c r="AZ89" s="18">
        <f t="shared" si="232"/>
        <v>1.4459618335968649</v>
      </c>
      <c r="BA89" s="18">
        <f t="shared" si="233"/>
        <v>3.2444638832485051</v>
      </c>
      <c r="BB89" s="18">
        <f t="shared" si="234"/>
        <v>4.2039356437934217</v>
      </c>
      <c r="BD89" t="str">
        <f t="shared" si="259"/>
        <v>32 Health and social care associate professionals</v>
      </c>
      <c r="BE89" s="18">
        <f t="shared" si="235"/>
        <v>4.6260039183017687</v>
      </c>
      <c r="BF89" s="18">
        <f t="shared" si="235"/>
        <v>11.909108106688393</v>
      </c>
      <c r="BG89" s="18">
        <f t="shared" si="235"/>
        <v>0.40670716178008437</v>
      </c>
      <c r="BH89" s="18">
        <f t="shared" si="235"/>
        <v>1.8814158172817841</v>
      </c>
      <c r="BI89" s="18">
        <f t="shared" si="236"/>
        <v>2.0150621189789941</v>
      </c>
      <c r="BK89" s="18">
        <f t="shared" si="237"/>
        <v>1.3874552235149329</v>
      </c>
      <c r="BL89" s="18">
        <f t="shared" si="238"/>
        <v>3.2810393415509953</v>
      </c>
      <c r="BM89" s="18">
        <f t="shared" si="239"/>
        <v>4.1961162416872311</v>
      </c>
      <c r="BO89" t="str">
        <f t="shared" si="260"/>
        <v>32 Health and social care associate professionals</v>
      </c>
      <c r="BP89" s="18">
        <f t="shared" si="240"/>
        <v>2.4822352015489324</v>
      </c>
      <c r="BQ89" s="18">
        <f t="shared" si="240"/>
        <v>-1.9498435411881898</v>
      </c>
      <c r="BR89" s="18">
        <f t="shared" si="240"/>
        <v>-5.8044728702166815E-2</v>
      </c>
      <c r="BS89" s="18">
        <f t="shared" si="240"/>
        <v>-1.387502756449277</v>
      </c>
      <c r="BT89" s="18">
        <f t="shared" si="241"/>
        <v>-1.0093463853809603</v>
      </c>
      <c r="BV89" s="18">
        <f t="shared" si="242"/>
        <v>-0.94632677224376627</v>
      </c>
      <c r="BW89" s="18">
        <f t="shared" si="243"/>
        <v>2.65420011012103</v>
      </c>
      <c r="BX89" s="18">
        <f t="shared" si="244"/>
        <v>2.0128098366866354</v>
      </c>
      <c r="BZ89" t="str">
        <f t="shared" si="261"/>
        <v>32 Health and social care associate professionals</v>
      </c>
      <c r="CA89" s="18">
        <f t="shared" si="245"/>
        <v>-2.6582144058090007</v>
      </c>
      <c r="CB89" s="18">
        <f t="shared" si="245"/>
        <v>-4.9249340715362022</v>
      </c>
      <c r="CC89" s="18">
        <f t="shared" si="245"/>
        <v>-3.4320702782893786</v>
      </c>
      <c r="CD89" s="18">
        <f t="shared" si="245"/>
        <v>-3.7856941588062964</v>
      </c>
      <c r="CE89" s="18">
        <f t="shared" si="246"/>
        <v>-3.7470088969866699</v>
      </c>
      <c r="CG89" s="18">
        <f t="shared" si="247"/>
        <v>-3.6679636490625667</v>
      </c>
      <c r="CH89" s="18">
        <f t="shared" si="248"/>
        <v>2.0331344577873001</v>
      </c>
      <c r="CI89" s="18">
        <f t="shared" si="249"/>
        <v>-0.53028773430359166</v>
      </c>
      <c r="CK89" t="str">
        <f t="shared" si="262"/>
        <v>32 Health and social care associate professionals</v>
      </c>
      <c r="CL89" s="18">
        <f t="shared" si="250"/>
        <v>-2.1669543665552293</v>
      </c>
      <c r="CM89" s="18">
        <f t="shared" si="250"/>
        <v>25.926441014045707</v>
      </c>
      <c r="CN89" s="18">
        <f t="shared" si="250"/>
        <v>3.4727746351106203</v>
      </c>
      <c r="CO89" s="18">
        <f t="shared" si="250"/>
        <v>5.0736861999872707</v>
      </c>
      <c r="CP89" s="18">
        <f t="shared" si="251"/>
        <v>5.7606699022657581</v>
      </c>
      <c r="CR89" s="18">
        <f t="shared" si="252"/>
        <v>4.5373156553112581</v>
      </c>
      <c r="CS89" s="18">
        <f t="shared" si="253"/>
        <v>3.0667793178338565</v>
      </c>
      <c r="CT89" s="18">
        <f t="shared" si="254"/>
        <v>6.3523181626202296</v>
      </c>
    </row>
    <row r="90" spans="1:98" x14ac:dyDescent="0.2">
      <c r="A90" t="str">
        <f t="shared" si="209"/>
        <v>33 Protective service occupations</v>
      </c>
      <c r="B90" s="18">
        <f t="shared" si="210"/>
        <v>4.5998753021516237</v>
      </c>
      <c r="C90" s="18">
        <f t="shared" si="210"/>
        <v>14.378903188420832</v>
      </c>
      <c r="D90" s="18">
        <f t="shared" si="210"/>
        <v>8.1543397110569682</v>
      </c>
      <c r="E90" s="18">
        <f t="shared" si="210"/>
        <v>4.1040339803009251</v>
      </c>
      <c r="F90" s="18">
        <f t="shared" si="211"/>
        <v>5.9747935086365001</v>
      </c>
      <c r="H90" s="18">
        <f t="shared" si="212"/>
        <v>5.4369956309758827</v>
      </c>
      <c r="I90" s="18">
        <f t="shared" si="213"/>
        <v>3.3123387740365828</v>
      </c>
      <c r="J90" s="18">
        <f t="shared" si="214"/>
        <v>7.2138686043601741</v>
      </c>
      <c r="L90" t="str">
        <f t="shared" si="255"/>
        <v>33 Protective service occupations</v>
      </c>
      <c r="M90" s="18">
        <f t="shared" si="215"/>
        <v>2.6959452262333317</v>
      </c>
      <c r="N90" s="18">
        <f t="shared" si="215"/>
        <v>18.617525016587024</v>
      </c>
      <c r="O90" s="18">
        <f t="shared" si="215"/>
        <v>6.7955107732969644</v>
      </c>
      <c r="P90" s="18">
        <f t="shared" si="215"/>
        <v>3.9783339492503567</v>
      </c>
      <c r="Q90" s="18">
        <f t="shared" si="216"/>
        <v>5.7173819050548635</v>
      </c>
      <c r="S90" s="18">
        <f t="shared" si="217"/>
        <v>4.9090373680514832</v>
      </c>
      <c r="T90" s="18">
        <f t="shared" si="218"/>
        <v>2.8366055462592632</v>
      </c>
      <c r="U90" s="18">
        <f t="shared" si="219"/>
        <v>6.5042484968004688</v>
      </c>
      <c r="W90" t="str">
        <f t="shared" si="256"/>
        <v>33 Protective service occupations</v>
      </c>
      <c r="X90" s="18">
        <f t="shared" si="220"/>
        <v>4.4983904917068829</v>
      </c>
      <c r="Y90" s="18">
        <f t="shared" si="220"/>
        <v>7.0566263472995994</v>
      </c>
      <c r="Z90" s="18">
        <f t="shared" si="220"/>
        <v>5.5143039780033876</v>
      </c>
      <c r="AA90" s="18">
        <f t="shared" si="220"/>
        <v>4.0092873254000461</v>
      </c>
      <c r="AB90" s="18">
        <f t="shared" si="221"/>
        <v>4.6660213509665427</v>
      </c>
      <c r="AD90" s="18">
        <f t="shared" si="222"/>
        <v>4.5085590733031422</v>
      </c>
      <c r="AE90" s="18">
        <f t="shared" si="223"/>
        <v>3.1193558181703107</v>
      </c>
      <c r="AF90" s="18">
        <f t="shared" si="224"/>
        <v>6.363759930618107</v>
      </c>
      <c r="AH90" t="str">
        <f t="shared" si="257"/>
        <v>33 Protective service occupations</v>
      </c>
      <c r="AI90" s="18">
        <f t="shared" si="225"/>
        <v>4.5177901723069125</v>
      </c>
      <c r="AJ90" s="18">
        <f t="shared" si="225"/>
        <v>7.4948756514558568</v>
      </c>
      <c r="AK90" s="18">
        <f t="shared" si="225"/>
        <v>5.0369286249409173</v>
      </c>
      <c r="AL90" s="18">
        <f t="shared" si="225"/>
        <v>3.7329043910614645</v>
      </c>
      <c r="AM90" s="18">
        <f t="shared" si="226"/>
        <v>4.3707851663086661</v>
      </c>
      <c r="AO90" s="18">
        <f t="shared" si="227"/>
        <v>4.1657703215637998</v>
      </c>
      <c r="AP90" s="18">
        <f t="shared" si="228"/>
        <v>2.7783360370409627</v>
      </c>
      <c r="AQ90" s="18">
        <f t="shared" si="229"/>
        <v>5.8701930428391558</v>
      </c>
      <c r="AS90" t="str">
        <f t="shared" si="258"/>
        <v>33 Protective service occupations</v>
      </c>
      <c r="AT90" s="18">
        <f t="shared" si="230"/>
        <v>-0.14396343105906872</v>
      </c>
      <c r="AU90" s="18">
        <f t="shared" si="230"/>
        <v>2.7766713805826404</v>
      </c>
      <c r="AV90" s="18">
        <f t="shared" si="230"/>
        <v>1.8839779746549823</v>
      </c>
      <c r="AW90" s="18">
        <f t="shared" si="230"/>
        <v>1.4686096387737102</v>
      </c>
      <c r="AX90" s="18">
        <f t="shared" si="231"/>
        <v>1.6795977313734944</v>
      </c>
      <c r="AZ90" s="18">
        <f t="shared" si="232"/>
        <v>1.6068772528632591</v>
      </c>
      <c r="BA90" s="18">
        <f t="shared" si="233"/>
        <v>2.3154260157909334</v>
      </c>
      <c r="BB90" s="18">
        <f t="shared" si="234"/>
        <v>3.5182808918952979</v>
      </c>
      <c r="BD90" t="str">
        <f t="shared" si="259"/>
        <v>33 Protective service occupations</v>
      </c>
      <c r="BE90" s="18">
        <f t="shared" si="235"/>
        <v>-2.3237082917243246</v>
      </c>
      <c r="BF90" s="18">
        <f t="shared" si="235"/>
        <v>-0.73055401090419414</v>
      </c>
      <c r="BG90" s="18">
        <f t="shared" si="235"/>
        <v>0.66237377390570007</v>
      </c>
      <c r="BH90" s="18">
        <f t="shared" si="235"/>
        <v>-1.5615283234971189</v>
      </c>
      <c r="BI90" s="18">
        <f t="shared" si="236"/>
        <v>-0.81979452173662759</v>
      </c>
      <c r="BK90" s="18">
        <f t="shared" si="237"/>
        <v>-0.82574103589097003</v>
      </c>
      <c r="BL90" s="18">
        <f t="shared" si="238"/>
        <v>1.4616298631218383</v>
      </c>
      <c r="BM90" s="18">
        <f t="shared" si="239"/>
        <v>0.7955326909603766</v>
      </c>
      <c r="BO90" t="str">
        <f t="shared" si="260"/>
        <v>33 Protective service occupations</v>
      </c>
      <c r="BP90" s="18">
        <f t="shared" si="240"/>
        <v>-2.8531350991811699</v>
      </c>
      <c r="BQ90" s="18">
        <f t="shared" si="240"/>
        <v>-3.4801316301739216</v>
      </c>
      <c r="BR90" s="18">
        <f t="shared" si="240"/>
        <v>0.84128934214275919</v>
      </c>
      <c r="BS90" s="18">
        <f t="shared" si="240"/>
        <v>-2.044355919464047</v>
      </c>
      <c r="BT90" s="18">
        <f t="shared" si="241"/>
        <v>-1.2427570041433467</v>
      </c>
      <c r="BV90" s="18">
        <f t="shared" si="242"/>
        <v>-1.0917678165581535</v>
      </c>
      <c r="BW90" s="18">
        <f t="shared" si="243"/>
        <v>1.6544888041728933</v>
      </c>
      <c r="BX90" s="18">
        <f t="shared" si="244"/>
        <v>0.80179236534161369</v>
      </c>
      <c r="BZ90" t="str">
        <f t="shared" si="261"/>
        <v>33 Protective service occupations</v>
      </c>
      <c r="CA90" s="18">
        <f t="shared" si="245"/>
        <v>-0.9984767088922486</v>
      </c>
      <c r="CB90" s="18">
        <f t="shared" si="245"/>
        <v>3.6601113998561585</v>
      </c>
      <c r="CC90" s="18">
        <f t="shared" si="245"/>
        <v>0.22239537612827043</v>
      </c>
      <c r="CD90" s="18">
        <f t="shared" si="245"/>
        <v>-2.2823417340719021</v>
      </c>
      <c r="CE90" s="18">
        <f t="shared" si="246"/>
        <v>-1.1423278946350868</v>
      </c>
      <c r="CG90" s="18">
        <f t="shared" si="247"/>
        <v>-1.4544630836826555</v>
      </c>
      <c r="CH90" s="18">
        <f t="shared" si="248"/>
        <v>1.9641234963803988</v>
      </c>
      <c r="CI90" s="18">
        <f t="shared" si="249"/>
        <v>0.88611586128850561</v>
      </c>
      <c r="CK90" t="str">
        <f t="shared" si="262"/>
        <v>33 Protective service occupations</v>
      </c>
      <c r="CL90" s="18">
        <f t="shared" si="250"/>
        <v>-8.6389759028949964</v>
      </c>
      <c r="CM90" s="18">
        <f t="shared" si="250"/>
        <v>13.503629843575006</v>
      </c>
      <c r="CN90" s="18">
        <f t="shared" si="250"/>
        <v>-2.7682328890466068</v>
      </c>
      <c r="CO90" s="18">
        <f t="shared" si="250"/>
        <v>-0.2332429616587528</v>
      </c>
      <c r="CP90" s="18">
        <f t="shared" si="251"/>
        <v>-0.23129732698354832</v>
      </c>
      <c r="CR90" s="18">
        <f t="shared" si="252"/>
        <v>-1.0854992622574278</v>
      </c>
      <c r="CS90" s="18">
        <f t="shared" si="253"/>
        <v>1.145961383268479</v>
      </c>
      <c r="CT90" s="18">
        <f t="shared" si="254"/>
        <v>0.23203220968057714</v>
      </c>
    </row>
    <row r="91" spans="1:98" x14ac:dyDescent="0.2">
      <c r="A91" t="str">
        <f t="shared" si="209"/>
        <v>34 Culture, media and sports occupations</v>
      </c>
      <c r="B91" s="18">
        <f t="shared" si="210"/>
        <v>4.774772302703667</v>
      </c>
      <c r="C91" s="18">
        <f t="shared" si="210"/>
        <v>2.4186567769611367</v>
      </c>
      <c r="D91" s="18">
        <f t="shared" si="210"/>
        <v>2.1378523192788323</v>
      </c>
      <c r="E91" s="18">
        <f t="shared" si="210"/>
        <v>2.3207412567736618</v>
      </c>
      <c r="F91" s="18">
        <f t="shared" si="211"/>
        <v>2.2696668703083622</v>
      </c>
      <c r="H91" s="18">
        <f t="shared" si="212"/>
        <v>2.2597419195871327</v>
      </c>
      <c r="I91" s="18">
        <f t="shared" si="213"/>
        <v>3.3433296804712409</v>
      </c>
      <c r="J91" s="18">
        <f t="shared" si="214"/>
        <v>4.8537437980076481</v>
      </c>
      <c r="L91" t="str">
        <f t="shared" si="255"/>
        <v>34 Culture, media and sports occupations</v>
      </c>
      <c r="M91" s="18">
        <f t="shared" si="215"/>
        <v>3.3379621468700105</v>
      </c>
      <c r="N91" s="18">
        <f t="shared" si="215"/>
        <v>8.4809104894600473</v>
      </c>
      <c r="O91" s="18">
        <f t="shared" si="215"/>
        <v>1.3751672871815446</v>
      </c>
      <c r="P91" s="18">
        <f t="shared" si="215"/>
        <v>2.8426091600707082</v>
      </c>
      <c r="Q91" s="18">
        <f t="shared" si="216"/>
        <v>2.7238721207743621</v>
      </c>
      <c r="S91" s="18">
        <f t="shared" si="217"/>
        <v>2.3511167323026161</v>
      </c>
      <c r="T91" s="18">
        <f t="shared" si="218"/>
        <v>3.1706735966913868</v>
      </c>
      <c r="U91" s="18">
        <f t="shared" si="219"/>
        <v>4.778839659782852</v>
      </c>
      <c r="W91" t="str">
        <f t="shared" si="256"/>
        <v>34 Culture, media and sports occupations</v>
      </c>
      <c r="X91" s="18">
        <f t="shared" si="220"/>
        <v>5.3253620912035782</v>
      </c>
      <c r="Y91" s="18">
        <f t="shared" si="220"/>
        <v>-8.4230350190291681</v>
      </c>
      <c r="Z91" s="18">
        <f t="shared" si="220"/>
        <v>-0.5015511994761801</v>
      </c>
      <c r="AA91" s="18">
        <f t="shared" si="220"/>
        <v>1.4317132975597779</v>
      </c>
      <c r="AB91" s="18">
        <f t="shared" si="221"/>
        <v>0.1815710626515088</v>
      </c>
      <c r="AD91" s="18">
        <f t="shared" si="222"/>
        <v>0.78315371380996979</v>
      </c>
      <c r="AE91" s="18">
        <f t="shared" si="223"/>
        <v>2.7152051994328907</v>
      </c>
      <c r="AF91" s="18">
        <f t="shared" si="224"/>
        <v>3.2630247472600349</v>
      </c>
      <c r="AH91" t="str">
        <f t="shared" si="257"/>
        <v>34 Culture, media and sports occupations</v>
      </c>
      <c r="AI91" s="18">
        <f t="shared" si="225"/>
        <v>2.6119668803229024</v>
      </c>
      <c r="AJ91" s="18">
        <f t="shared" si="225"/>
        <v>12.437304449123921</v>
      </c>
      <c r="AK91" s="18">
        <f t="shared" si="225"/>
        <v>-0.40022850368044427</v>
      </c>
      <c r="AL91" s="18">
        <f t="shared" si="225"/>
        <v>2.7557918020467698</v>
      </c>
      <c r="AM91" s="18">
        <f t="shared" si="226"/>
        <v>2.3332052797964575</v>
      </c>
      <c r="AO91" s="18">
        <f t="shared" si="227"/>
        <v>1.6928270330529349</v>
      </c>
      <c r="AP91" s="18">
        <f t="shared" si="228"/>
        <v>2.7482237911420793</v>
      </c>
      <c r="AQ91" s="18">
        <f t="shared" si="229"/>
        <v>3.9505700692646695</v>
      </c>
      <c r="AS91" t="str">
        <f t="shared" si="258"/>
        <v>34 Culture, media and sports occupations</v>
      </c>
      <c r="AT91" s="18">
        <f t="shared" si="230"/>
        <v>2.643966845770418</v>
      </c>
      <c r="AU91" s="18">
        <f t="shared" si="230"/>
        <v>-3.0477540335718145</v>
      </c>
      <c r="AV91" s="18">
        <f t="shared" si="230"/>
        <v>-1.7267611874125843</v>
      </c>
      <c r="AW91" s="18">
        <f t="shared" si="230"/>
        <v>0.79570864039013589</v>
      </c>
      <c r="AX91" s="18">
        <f t="shared" si="231"/>
        <v>-0.24213051680831432</v>
      </c>
      <c r="AZ91" s="18">
        <f t="shared" si="232"/>
        <v>-5.2227836197971111E-2</v>
      </c>
      <c r="BA91" s="18">
        <f t="shared" si="233"/>
        <v>2.4177304594400484</v>
      </c>
      <c r="BB91" s="18">
        <f t="shared" si="234"/>
        <v>2.3803907517657041</v>
      </c>
      <c r="BD91" t="str">
        <f t="shared" si="259"/>
        <v>34 Culture, media and sports occupations</v>
      </c>
      <c r="BE91" s="18">
        <f t="shared" si="235"/>
        <v>2.4414477974703308</v>
      </c>
      <c r="BF91" s="18">
        <f t="shared" si="235"/>
        <v>-4.9878078919255771</v>
      </c>
      <c r="BG91" s="18">
        <f t="shared" si="235"/>
        <v>-3.4695961999729574</v>
      </c>
      <c r="BH91" s="18">
        <f t="shared" si="235"/>
        <v>-0.29475027176260049</v>
      </c>
      <c r="BI91" s="18">
        <f t="shared" si="236"/>
        <v>-1.5949212927360068</v>
      </c>
      <c r="BK91" s="18">
        <f t="shared" si="237"/>
        <v>-1.3644679916431146</v>
      </c>
      <c r="BL91" s="18">
        <f t="shared" si="238"/>
        <v>1.8949714960558639</v>
      </c>
      <c r="BM91" s="18">
        <f t="shared" si="239"/>
        <v>0.87143792945316711</v>
      </c>
      <c r="BO91" t="str">
        <f t="shared" si="260"/>
        <v>34 Culture, media and sports occupations</v>
      </c>
      <c r="BP91" s="18">
        <f t="shared" si="240"/>
        <v>-2.5879688267224865</v>
      </c>
      <c r="BQ91" s="18">
        <f t="shared" si="240"/>
        <v>-12.479128408302421</v>
      </c>
      <c r="BR91" s="18">
        <f t="shared" si="240"/>
        <v>-5.0076081064391094</v>
      </c>
      <c r="BS91" s="18">
        <f t="shared" si="240"/>
        <v>-3.5569367936342577</v>
      </c>
      <c r="BT91" s="18">
        <f t="shared" si="241"/>
        <v>-4.5932489367924827</v>
      </c>
      <c r="BV91" s="18">
        <f t="shared" si="242"/>
        <v>-4.0429388769648522</v>
      </c>
      <c r="BW91" s="18">
        <f t="shared" si="243"/>
        <v>1.5391938309954334</v>
      </c>
      <c r="BX91" s="18">
        <f t="shared" si="244"/>
        <v>-1.5099103765523703</v>
      </c>
      <c r="BZ91" t="str">
        <f t="shared" si="261"/>
        <v>34 Culture, media and sports occupations</v>
      </c>
      <c r="CA91" s="18">
        <f t="shared" si="245"/>
        <v>-0.63659276374893325</v>
      </c>
      <c r="CB91" s="18">
        <f t="shared" si="245"/>
        <v>-1.3195473146851322</v>
      </c>
      <c r="CC91" s="18">
        <f t="shared" si="245"/>
        <v>-4.7439118719578506</v>
      </c>
      <c r="CD91" s="18">
        <f t="shared" si="245"/>
        <v>-3.2883151127081511</v>
      </c>
      <c r="CE91" s="18">
        <f t="shared" si="246"/>
        <v>-3.6242498871209672</v>
      </c>
      <c r="CG91" s="18">
        <f t="shared" si="247"/>
        <v>-3.7759688178983897</v>
      </c>
      <c r="CH91" s="18">
        <f t="shared" si="248"/>
        <v>1.7148935600898474</v>
      </c>
      <c r="CI91" s="18">
        <f t="shared" si="249"/>
        <v>-1.0628421360892593</v>
      </c>
      <c r="CK91" t="str">
        <f t="shared" si="262"/>
        <v>34 Culture, media and sports occupations</v>
      </c>
      <c r="CL91" s="18">
        <f t="shared" si="250"/>
        <v>-5.2350162870140604E-2</v>
      </c>
      <c r="CM91" s="18">
        <f t="shared" si="250"/>
        <v>9.5560444901781274</v>
      </c>
      <c r="CN91" s="18">
        <f t="shared" si="250"/>
        <v>1.829170666305191</v>
      </c>
      <c r="CO91" s="18">
        <f t="shared" si="250"/>
        <v>4.4964090133031931</v>
      </c>
      <c r="CP91" s="18">
        <f t="shared" si="251"/>
        <v>3.9622547615608683</v>
      </c>
      <c r="CR91" s="18">
        <f t="shared" si="252"/>
        <v>3.5996559445799825</v>
      </c>
      <c r="CS91" s="18">
        <f t="shared" si="253"/>
        <v>2.4427780294651535</v>
      </c>
      <c r="CT91" s="18">
        <f t="shared" si="254"/>
        <v>5.1895086359502907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2.8966898087888993</v>
      </c>
      <c r="C92" s="18">
        <f t="shared" si="210"/>
        <v>12.901046671795214</v>
      </c>
      <c r="D92" s="18">
        <f t="shared" si="210"/>
        <v>2.8295544852287025</v>
      </c>
      <c r="E92" s="18">
        <f t="shared" si="210"/>
        <v>2.6941663942987137</v>
      </c>
      <c r="F92" s="18">
        <f t="shared" si="211"/>
        <v>3.3466949625853282</v>
      </c>
      <c r="H92" s="18">
        <f t="shared" si="212"/>
        <v>2.7392759401749123</v>
      </c>
      <c r="I92" s="18">
        <f t="shared" si="213"/>
        <v>3.2968637714913429</v>
      </c>
      <c r="J92" s="18">
        <f t="shared" si="214"/>
        <v>5.1586502647531951</v>
      </c>
      <c r="L92" t="str">
        <f t="shared" si="255"/>
        <v>35 Business and public service associate professionals</v>
      </c>
      <c r="M92" s="18">
        <f t="shared" si="215"/>
        <v>3.1129780495148252</v>
      </c>
      <c r="N92" s="18">
        <f t="shared" si="215"/>
        <v>11.942503352667622</v>
      </c>
      <c r="O92" s="18">
        <f t="shared" si="215"/>
        <v>2.4318413724082166</v>
      </c>
      <c r="P92" s="18">
        <f t="shared" si="215"/>
        <v>2.3785039000118635</v>
      </c>
      <c r="Q92" s="18">
        <f t="shared" si="216"/>
        <v>2.9683151085438286</v>
      </c>
      <c r="S92" s="18">
        <f t="shared" si="217"/>
        <v>2.3962799708236782</v>
      </c>
      <c r="T92" s="18">
        <f t="shared" si="218"/>
        <v>3.3007060564218982</v>
      </c>
      <c r="U92" s="18">
        <f t="shared" si="219"/>
        <v>4.9158506297874771</v>
      </c>
      <c r="W92" t="str">
        <f t="shared" si="256"/>
        <v>35 Business and public service associate professionals</v>
      </c>
      <c r="X92" s="18">
        <f t="shared" si="220"/>
        <v>3.3234666253338041</v>
      </c>
      <c r="Y92" s="18">
        <f t="shared" si="220"/>
        <v>-0.78605467243032523</v>
      </c>
      <c r="Z92" s="18">
        <f t="shared" si="220"/>
        <v>0.24229713236640915</v>
      </c>
      <c r="AA92" s="18">
        <f t="shared" si="220"/>
        <v>1.1932342168053722</v>
      </c>
      <c r="AB92" s="18">
        <f t="shared" si="221"/>
        <v>0.7706148841283067</v>
      </c>
      <c r="AD92" s="18">
        <f t="shared" si="222"/>
        <v>0.87525706297912897</v>
      </c>
      <c r="AE92" s="18">
        <f t="shared" si="223"/>
        <v>2.887283961562348</v>
      </c>
      <c r="AF92" s="18">
        <f t="shared" si="224"/>
        <v>3.487160382432819</v>
      </c>
      <c r="AH92" t="str">
        <f t="shared" si="257"/>
        <v>35 Business and public service associate professionals</v>
      </c>
      <c r="AI92" s="18">
        <f t="shared" si="225"/>
        <v>3.2508437220391206</v>
      </c>
      <c r="AJ92" s="18">
        <f t="shared" si="225"/>
        <v>3.7106463514000598</v>
      </c>
      <c r="AK92" s="18">
        <f t="shared" si="225"/>
        <v>0.32446434362924936</v>
      </c>
      <c r="AL92" s="18">
        <f t="shared" si="225"/>
        <v>1.5090043763527294</v>
      </c>
      <c r="AM92" s="18">
        <f t="shared" si="226"/>
        <v>1.2730650978380664</v>
      </c>
      <c r="AO92" s="18">
        <f t="shared" si="227"/>
        <v>1.1126118009758823</v>
      </c>
      <c r="AP92" s="18">
        <f t="shared" si="228"/>
        <v>2.7842675697736796</v>
      </c>
      <c r="AQ92" s="18">
        <f t="shared" si="229"/>
        <v>3.5611965601352047</v>
      </c>
      <c r="AS92" t="str">
        <f t="shared" si="258"/>
        <v>35 Business and public service associate professionals</v>
      </c>
      <c r="AT92" s="18">
        <f t="shared" si="230"/>
        <v>2.9180317388409982</v>
      </c>
      <c r="AU92" s="18">
        <f t="shared" si="230"/>
        <v>3.0041911100448182</v>
      </c>
      <c r="AV92" s="18">
        <f t="shared" si="230"/>
        <v>-0.13886186626355101</v>
      </c>
      <c r="AW92" s="18">
        <f t="shared" si="230"/>
        <v>1.3854460294342452</v>
      </c>
      <c r="AX92" s="18">
        <f t="shared" si="231"/>
        <v>1.0065647435288483</v>
      </c>
      <c r="AZ92" s="18">
        <f t="shared" si="232"/>
        <v>0.87477550894192735</v>
      </c>
      <c r="BA92" s="18">
        <f t="shared" si="233"/>
        <v>2.6789115042987532</v>
      </c>
      <c r="BB92" s="18">
        <f t="shared" si="234"/>
        <v>3.2949592945275663</v>
      </c>
      <c r="BD92" t="str">
        <f t="shared" si="259"/>
        <v>35 Business and public service associate professionals</v>
      </c>
      <c r="BE92" s="18">
        <f t="shared" si="235"/>
        <v>0.80960219542989265</v>
      </c>
      <c r="BF92" s="18">
        <f t="shared" si="235"/>
        <v>6.2129291173321999</v>
      </c>
      <c r="BG92" s="18">
        <f t="shared" si="235"/>
        <v>-2.5951898039769827</v>
      </c>
      <c r="BH92" s="18">
        <f t="shared" si="235"/>
        <v>-0.57817106752839909</v>
      </c>
      <c r="BI92" s="18">
        <f t="shared" si="236"/>
        <v>-0.80413805309115238</v>
      </c>
      <c r="BK92" s="18">
        <f t="shared" si="237"/>
        <v>-1.2551092876387671</v>
      </c>
      <c r="BL92" s="18">
        <f t="shared" si="238"/>
        <v>2.113619727237448</v>
      </c>
      <c r="BM92" s="18">
        <f t="shared" si="239"/>
        <v>1.200026197161419</v>
      </c>
      <c r="BO92" t="str">
        <f t="shared" si="260"/>
        <v>35 Business and public service associate professionals</v>
      </c>
      <c r="BP92" s="18">
        <f t="shared" si="240"/>
        <v>-0.47656370229716138</v>
      </c>
      <c r="BQ92" s="18">
        <f t="shared" si="240"/>
        <v>-2.2467703419734586</v>
      </c>
      <c r="BR92" s="18">
        <f t="shared" si="240"/>
        <v>-2.7119209528684851</v>
      </c>
      <c r="BS92" s="18">
        <f t="shared" si="240"/>
        <v>-2.0917159392691786</v>
      </c>
      <c r="BT92" s="18">
        <f t="shared" si="241"/>
        <v>-2.2956324084451252</v>
      </c>
      <c r="BV92" s="18">
        <f t="shared" si="242"/>
        <v>-2.2988890110077542</v>
      </c>
      <c r="BW92" s="18">
        <f t="shared" si="243"/>
        <v>1.8884568759115927</v>
      </c>
      <c r="BX92" s="18">
        <f t="shared" si="244"/>
        <v>0.19370098123312474</v>
      </c>
      <c r="BZ92" t="str">
        <f t="shared" si="261"/>
        <v>35 Business and public service associate professionals</v>
      </c>
      <c r="CA92" s="18">
        <f t="shared" si="245"/>
        <v>0.65489632442150558</v>
      </c>
      <c r="CB92" s="18">
        <f t="shared" si="245"/>
        <v>-0.37793291444211397</v>
      </c>
      <c r="CC92" s="18">
        <f t="shared" si="245"/>
        <v>-5.2556422216458065</v>
      </c>
      <c r="CD92" s="18">
        <f t="shared" si="245"/>
        <v>-4.6535664215621058</v>
      </c>
      <c r="CE92" s="18">
        <f t="shared" si="246"/>
        <v>-4.5808752192197595</v>
      </c>
      <c r="CG92" s="18">
        <f t="shared" si="247"/>
        <v>-4.8546822737376321</v>
      </c>
      <c r="CH92" s="18">
        <f t="shared" si="248"/>
        <v>1.5545628246484311</v>
      </c>
      <c r="CI92" s="18">
        <f t="shared" si="249"/>
        <v>-2.0370901753742232</v>
      </c>
      <c r="CK92" t="str">
        <f t="shared" si="262"/>
        <v>35 Business and public service associate professionals</v>
      </c>
      <c r="CL92" s="18">
        <f t="shared" si="250"/>
        <v>-2.8072090556412244</v>
      </c>
      <c r="CM92" s="18">
        <f t="shared" si="250"/>
        <v>14.313866370400529</v>
      </c>
      <c r="CN92" s="18">
        <f t="shared" si="250"/>
        <v>-1.2193931093191335</v>
      </c>
      <c r="CO92" s="18">
        <f t="shared" si="250"/>
        <v>3.8286117777271089</v>
      </c>
      <c r="CP92" s="18">
        <f t="shared" si="251"/>
        <v>2.8405143056191573</v>
      </c>
      <c r="CR92" s="18">
        <f t="shared" si="252"/>
        <v>2.1179124841392838</v>
      </c>
      <c r="CS92" s="18">
        <f t="shared" si="253"/>
        <v>2.1180949657575443</v>
      </c>
      <c r="CT92" s="18">
        <f t="shared" si="254"/>
        <v>3.75692836920416</v>
      </c>
    </row>
    <row r="93" spans="1:98" x14ac:dyDescent="0.2">
      <c r="A93" t="str">
        <f t="shared" si="209"/>
        <v>41 Administrative occupations</v>
      </c>
      <c r="B93" s="18">
        <f t="shared" si="210"/>
        <v>2.7084463021312954</v>
      </c>
      <c r="C93" s="18">
        <f t="shared" si="210"/>
        <v>15.194101987459764</v>
      </c>
      <c r="D93" s="18">
        <f t="shared" si="210"/>
        <v>3.2315712572665412</v>
      </c>
      <c r="E93" s="18">
        <f t="shared" si="210"/>
        <v>3.1767485295595588</v>
      </c>
      <c r="F93" s="18">
        <f t="shared" si="211"/>
        <v>3.9069164174439397</v>
      </c>
      <c r="H93" s="18">
        <f t="shared" si="212"/>
        <v>3.1950195364247591</v>
      </c>
      <c r="I93" s="18">
        <f t="shared" si="213"/>
        <v>3.5085031365007957</v>
      </c>
      <c r="J93" s="18">
        <f t="shared" si="214"/>
        <v>5.6489364445793111</v>
      </c>
      <c r="L93" t="str">
        <f t="shared" si="255"/>
        <v>41 Administrative occupations</v>
      </c>
      <c r="M93" s="18">
        <f t="shared" si="215"/>
        <v>2.0323781592894719</v>
      </c>
      <c r="N93" s="18">
        <f t="shared" si="215"/>
        <v>15.206031717323508</v>
      </c>
      <c r="O93" s="18">
        <f t="shared" si="215"/>
        <v>3.1271932922432022</v>
      </c>
      <c r="P93" s="18">
        <f t="shared" si="215"/>
        <v>3.0747506979363237</v>
      </c>
      <c r="Q93" s="18">
        <f t="shared" si="216"/>
        <v>3.810553991844845</v>
      </c>
      <c r="S93" s="18">
        <f t="shared" si="217"/>
        <v>3.092228598892266</v>
      </c>
      <c r="T93" s="18">
        <f t="shared" si="218"/>
        <v>3.5970924460269282</v>
      </c>
      <c r="U93" s="18">
        <f t="shared" si="219"/>
        <v>5.642392687226061</v>
      </c>
      <c r="W93" t="str">
        <f t="shared" si="256"/>
        <v>41 Administrative occupations</v>
      </c>
      <c r="X93" s="18">
        <f t="shared" si="220"/>
        <v>1.9792950066370274</v>
      </c>
      <c r="Y93" s="18">
        <f t="shared" si="220"/>
        <v>3.4252113355668135</v>
      </c>
      <c r="Z93" s="18">
        <f t="shared" si="220"/>
        <v>1.3349535896095777</v>
      </c>
      <c r="AA93" s="18">
        <f t="shared" si="220"/>
        <v>2.0787872770851479</v>
      </c>
      <c r="AB93" s="18">
        <f t="shared" si="221"/>
        <v>1.9291992714578488</v>
      </c>
      <c r="AD93" s="18">
        <f t="shared" si="222"/>
        <v>1.8302380189873624</v>
      </c>
      <c r="AE93" s="18">
        <f t="shared" si="223"/>
        <v>3.2734250940852139</v>
      </c>
      <c r="AF93" s="18">
        <f t="shared" si="224"/>
        <v>4.4947622423206157</v>
      </c>
      <c r="AH93" t="str">
        <f t="shared" si="257"/>
        <v>41 Administrative occupations</v>
      </c>
      <c r="AI93" s="18">
        <f t="shared" si="225"/>
        <v>1.4515602761364432</v>
      </c>
      <c r="AJ93" s="18">
        <f t="shared" si="225"/>
        <v>1.1702594285443402</v>
      </c>
      <c r="AK93" s="18">
        <f t="shared" si="225"/>
        <v>0.79768947240723698</v>
      </c>
      <c r="AL93" s="18">
        <f t="shared" si="225"/>
        <v>1.6087727131141261</v>
      </c>
      <c r="AM93" s="18">
        <f t="shared" si="226"/>
        <v>1.3272165834758543</v>
      </c>
      <c r="AO93" s="18">
        <f t="shared" si="227"/>
        <v>1.3376890476140879</v>
      </c>
      <c r="AP93" s="18">
        <f t="shared" si="228"/>
        <v>3.3585506159459211</v>
      </c>
      <c r="AQ93" s="18">
        <f t="shared" si="229"/>
        <v>4.2310717387397112</v>
      </c>
      <c r="AS93" t="str">
        <f t="shared" si="258"/>
        <v>41 Administrative occupations</v>
      </c>
      <c r="AT93" s="18">
        <f t="shared" si="230"/>
        <v>1.5970734661530983</v>
      </c>
      <c r="AU93" s="18">
        <f t="shared" si="230"/>
        <v>5.8048947149169638</v>
      </c>
      <c r="AV93" s="18">
        <f t="shared" si="230"/>
        <v>0.12641753490201246</v>
      </c>
      <c r="AW93" s="18">
        <f t="shared" si="230"/>
        <v>1.6696606568676886</v>
      </c>
      <c r="AX93" s="18">
        <f t="shared" si="231"/>
        <v>1.4372999045899393</v>
      </c>
      <c r="AZ93" s="18">
        <f t="shared" si="232"/>
        <v>1.1526213455979928</v>
      </c>
      <c r="BA93" s="18">
        <f t="shared" si="233"/>
        <v>3.0513420049158801</v>
      </c>
      <c r="BB93" s="18">
        <f t="shared" si="234"/>
        <v>3.8297395608991813</v>
      </c>
      <c r="BD93" t="str">
        <f t="shared" si="259"/>
        <v>41 Administrative occupations</v>
      </c>
      <c r="BE93" s="18">
        <f t="shared" si="235"/>
        <v>-0.59244568014419352</v>
      </c>
      <c r="BF93" s="18">
        <f t="shared" si="235"/>
        <v>9.0140844816431596</v>
      </c>
      <c r="BG93" s="18">
        <f t="shared" si="235"/>
        <v>-3.1360388317063115</v>
      </c>
      <c r="BH93" s="18">
        <f t="shared" si="235"/>
        <v>-1.351971987598799</v>
      </c>
      <c r="BI93" s="18">
        <f t="shared" si="236"/>
        <v>-1.2985316332257524</v>
      </c>
      <c r="BK93" s="18">
        <f t="shared" si="237"/>
        <v>-1.95028241346622</v>
      </c>
      <c r="BL93" s="18">
        <f t="shared" si="238"/>
        <v>2.1916550472196095</v>
      </c>
      <c r="BM93" s="18">
        <f t="shared" si="239"/>
        <v>0.80926585090710379</v>
      </c>
      <c r="BO93" t="str">
        <f t="shared" si="260"/>
        <v>41 Administrative occupations</v>
      </c>
      <c r="BP93" s="18">
        <f t="shared" si="240"/>
        <v>-1.2703740711649036</v>
      </c>
      <c r="BQ93" s="18">
        <f t="shared" si="240"/>
        <v>-2.6509360702298146</v>
      </c>
      <c r="BR93" s="18">
        <f t="shared" si="240"/>
        <v>-2.4856066225787066</v>
      </c>
      <c r="BS93" s="18">
        <f t="shared" si="240"/>
        <v>-3.3181432803463307</v>
      </c>
      <c r="BT93" s="18">
        <f t="shared" si="241"/>
        <v>-3.0170643021687371</v>
      </c>
      <c r="BV93" s="18">
        <f t="shared" si="242"/>
        <v>-3.0414238334921184</v>
      </c>
      <c r="BW93" s="18">
        <f t="shared" si="243"/>
        <v>1.9743483122504513</v>
      </c>
      <c r="BX93" s="18">
        <f t="shared" si="244"/>
        <v>-0.20280676930760633</v>
      </c>
      <c r="BZ93" t="str">
        <f t="shared" si="261"/>
        <v>41 Administrative occupations</v>
      </c>
      <c r="CA93" s="18">
        <f t="shared" si="245"/>
        <v>-2.9949969173581281</v>
      </c>
      <c r="CB93" s="18">
        <f t="shared" si="245"/>
        <v>-1.8415667008165215</v>
      </c>
      <c r="CC93" s="18">
        <f t="shared" si="245"/>
        <v>-7.0521062261352689</v>
      </c>
      <c r="CD93" s="18">
        <f t="shared" si="245"/>
        <v>-8.2948186561934811</v>
      </c>
      <c r="CE93" s="18">
        <f t="shared" si="246"/>
        <v>-7.5160207301333219</v>
      </c>
      <c r="CG93" s="18">
        <f t="shared" si="247"/>
        <v>-7.8824383528669495</v>
      </c>
      <c r="CH93" s="18">
        <f t="shared" si="248"/>
        <v>1.3567106051415534</v>
      </c>
      <c r="CI93" s="18">
        <f t="shared" si="249"/>
        <v>-4.3169520385691662</v>
      </c>
      <c r="CK93" t="str">
        <f t="shared" si="262"/>
        <v>41 Administrative occupations</v>
      </c>
      <c r="CL93" s="18">
        <f t="shared" si="250"/>
        <v>-6.7483834316267473</v>
      </c>
      <c r="CM93" s="18">
        <f t="shared" si="250"/>
        <v>24.637587126015227</v>
      </c>
      <c r="CN93" s="18">
        <f t="shared" si="250"/>
        <v>-2.3559479585825049</v>
      </c>
      <c r="CO93" s="18">
        <f t="shared" si="250"/>
        <v>-0.2983882625756662</v>
      </c>
      <c r="CP93" s="18">
        <f t="shared" si="251"/>
        <v>0.44567391551861846</v>
      </c>
      <c r="CR93" s="18">
        <f t="shared" si="252"/>
        <v>-0.98901436744015525</v>
      </c>
      <c r="CS93" s="18">
        <f t="shared" si="253"/>
        <v>1.6126074107115418</v>
      </c>
      <c r="CT93" s="18">
        <f t="shared" si="254"/>
        <v>0.83410187446257833</v>
      </c>
    </row>
    <row r="94" spans="1:98" x14ac:dyDescent="0.2">
      <c r="A94" t="str">
        <f t="shared" si="209"/>
        <v>42 Secretarial and related occupations</v>
      </c>
      <c r="B94" s="18">
        <f t="shared" si="210"/>
        <v>2.2972239462801802</v>
      </c>
      <c r="C94" s="18">
        <f t="shared" si="210"/>
        <v>6.2918753549663808</v>
      </c>
      <c r="D94" s="18">
        <f t="shared" si="210"/>
        <v>9.4799513568604166</v>
      </c>
      <c r="E94" s="18">
        <f t="shared" si="210"/>
        <v>6.3017190587553173</v>
      </c>
      <c r="F94" s="18">
        <f t="shared" si="211"/>
        <v>7.284256396407951</v>
      </c>
      <c r="H94" s="18">
        <f t="shared" si="212"/>
        <v>7.3507436108049884</v>
      </c>
      <c r="I94" s="18">
        <f t="shared" si="213"/>
        <v>5.3749476607121816</v>
      </c>
      <c r="J94" s="18">
        <f t="shared" si="214"/>
        <v>9.8470384652566523</v>
      </c>
      <c r="L94" t="str">
        <f t="shared" si="255"/>
        <v>42 Secretarial and related occupations</v>
      </c>
      <c r="M94" s="18">
        <f t="shared" si="215"/>
        <v>-2.8096805280430903E-2</v>
      </c>
      <c r="N94" s="18">
        <f t="shared" si="215"/>
        <v>11.596551764505691</v>
      </c>
      <c r="O94" s="18">
        <f t="shared" si="215"/>
        <v>9.1673089669875409</v>
      </c>
      <c r="P94" s="18">
        <f t="shared" si="215"/>
        <v>4.0917317243001738</v>
      </c>
      <c r="Q94" s="18">
        <f t="shared" si="216"/>
        <v>6.1126739611822245</v>
      </c>
      <c r="S94" s="18">
        <f t="shared" si="217"/>
        <v>5.7568136444698048</v>
      </c>
      <c r="T94" s="18">
        <f t="shared" si="218"/>
        <v>4.8986863074829579</v>
      </c>
      <c r="U94" s="18">
        <f t="shared" si="219"/>
        <v>8.4245181831819504</v>
      </c>
      <c r="W94" t="str">
        <f t="shared" si="256"/>
        <v>42 Secretarial and related occupations</v>
      </c>
      <c r="X94" s="18">
        <f t="shared" si="220"/>
        <v>0.26827544996315122</v>
      </c>
      <c r="Y94" s="18">
        <f t="shared" si="220"/>
        <v>-5.2791932452090462</v>
      </c>
      <c r="Z94" s="18">
        <f t="shared" si="220"/>
        <v>7.8975481252369972</v>
      </c>
      <c r="AA94" s="18">
        <f t="shared" si="220"/>
        <v>2.6157005681586298</v>
      </c>
      <c r="AB94" s="18">
        <f t="shared" si="221"/>
        <v>3.7176309315161582</v>
      </c>
      <c r="AD94" s="18">
        <f t="shared" si="222"/>
        <v>4.3469441157086397</v>
      </c>
      <c r="AE94" s="18">
        <f t="shared" si="223"/>
        <v>4.6621097066043005</v>
      </c>
      <c r="AF94" s="18">
        <f t="shared" si="224"/>
        <v>7.2916289577155124</v>
      </c>
      <c r="AH94" t="str">
        <f t="shared" si="257"/>
        <v>42 Secretarial and related occupations</v>
      </c>
      <c r="AI94" s="18">
        <f t="shared" si="225"/>
        <v>-0.12802230052191277</v>
      </c>
      <c r="AJ94" s="18">
        <f t="shared" si="225"/>
        <v>-2.7803019363302095</v>
      </c>
      <c r="AK94" s="18">
        <f t="shared" si="225"/>
        <v>5.3496328305383312</v>
      </c>
      <c r="AL94" s="18">
        <f t="shared" si="225"/>
        <v>-0.12467193182609249</v>
      </c>
      <c r="AM94" s="18">
        <f t="shared" si="226"/>
        <v>1.3838663326973588</v>
      </c>
      <c r="AO94" s="18">
        <f t="shared" si="227"/>
        <v>1.6677365082291562</v>
      </c>
      <c r="AP94" s="18">
        <f t="shared" si="228"/>
        <v>3.8223827596804538</v>
      </c>
      <c r="AQ94" s="18">
        <f t="shared" si="229"/>
        <v>4.8572685193835285</v>
      </c>
      <c r="AS94" t="str">
        <f t="shared" si="258"/>
        <v>42 Secretarial and related occupations</v>
      </c>
      <c r="AT94" s="18">
        <f t="shared" si="230"/>
        <v>-1.4703280471916713</v>
      </c>
      <c r="AU94" s="18">
        <f t="shared" si="230"/>
        <v>-2.5127023578213836</v>
      </c>
      <c r="AV94" s="18">
        <f t="shared" si="230"/>
        <v>4.1926988962546208</v>
      </c>
      <c r="AW94" s="18">
        <f t="shared" si="230"/>
        <v>-1.3900048774721174</v>
      </c>
      <c r="AX94" s="18">
        <f t="shared" si="231"/>
        <v>0.24990972621725671</v>
      </c>
      <c r="AZ94" s="18">
        <f t="shared" si="232"/>
        <v>0.43684320655092979</v>
      </c>
      <c r="BA94" s="18">
        <f t="shared" si="233"/>
        <v>3.4555507258323015</v>
      </c>
      <c r="BB94" s="18">
        <f t="shared" si="234"/>
        <v>3.7303452747914578</v>
      </c>
      <c r="BD94" t="str">
        <f t="shared" si="259"/>
        <v>42 Secretarial and related occupations</v>
      </c>
      <c r="BE94" s="18">
        <f t="shared" si="235"/>
        <v>-2.4379409881713388</v>
      </c>
      <c r="BF94" s="18">
        <f t="shared" si="235"/>
        <v>4.9195287500755303</v>
      </c>
      <c r="BG94" s="18">
        <f t="shared" si="235"/>
        <v>1.2852529609939101</v>
      </c>
      <c r="BH94" s="18">
        <f t="shared" si="235"/>
        <v>-9.6234540642970661</v>
      </c>
      <c r="BI94" s="18">
        <f t="shared" si="236"/>
        <v>-5.4695880397759851</v>
      </c>
      <c r="BK94" s="18">
        <f t="shared" si="237"/>
        <v>-6.1244347215260841</v>
      </c>
      <c r="BL94" s="18">
        <f t="shared" si="238"/>
        <v>2.2654301968636492</v>
      </c>
      <c r="BM94" s="18">
        <f t="shared" si="239"/>
        <v>-1.5851189871171734</v>
      </c>
      <c r="BO94" t="str">
        <f t="shared" si="260"/>
        <v>42 Secretarial and related occupations</v>
      </c>
      <c r="BP94" s="18">
        <f t="shared" si="240"/>
        <v>-4.1201653068776096</v>
      </c>
      <c r="BQ94" s="18">
        <f t="shared" si="240"/>
        <v>-11.982784707723527</v>
      </c>
      <c r="BR94" s="18">
        <f t="shared" si="240"/>
        <v>-1.5973745923824945</v>
      </c>
      <c r="BS94" s="18">
        <f t="shared" si="240"/>
        <v>-10.746131956979465</v>
      </c>
      <c r="BT94" s="18">
        <f t="shared" si="241"/>
        <v>-8.0626524745828867</v>
      </c>
      <c r="BV94" s="18">
        <f t="shared" si="242"/>
        <v>-7.7951866882213778</v>
      </c>
      <c r="BW94" s="18">
        <f t="shared" si="243"/>
        <v>1.8170813295251387</v>
      </c>
      <c r="BX94" s="18">
        <f t="shared" si="244"/>
        <v>-3.2827144979353573</v>
      </c>
      <c r="BZ94" t="str">
        <f t="shared" si="261"/>
        <v>42 Secretarial and related occupations</v>
      </c>
      <c r="CA94" s="18">
        <f t="shared" si="245"/>
        <v>-3.4598720182077769</v>
      </c>
      <c r="CB94" s="18">
        <f t="shared" si="245"/>
        <v>-7.8497084837812476</v>
      </c>
      <c r="CC94" s="18">
        <f t="shared" si="245"/>
        <v>-8.0132190620990187</v>
      </c>
      <c r="CD94" s="18">
        <f t="shared" si="245"/>
        <v>-13.819028291555767</v>
      </c>
      <c r="CE94" s="18">
        <f t="shared" si="246"/>
        <v>-11.67627939700372</v>
      </c>
      <c r="CG94" s="18">
        <f t="shared" si="247"/>
        <v>-11.925659869938098</v>
      </c>
      <c r="CH94" s="18">
        <f t="shared" si="248"/>
        <v>1.3891779165161822</v>
      </c>
      <c r="CI94" s="18">
        <f t="shared" si="249"/>
        <v>-6.2673523910812605</v>
      </c>
      <c r="CK94" t="str">
        <f t="shared" si="262"/>
        <v>42 Secretarial and related occupations</v>
      </c>
      <c r="CL94" s="18">
        <f t="shared" si="250"/>
        <v>-4.6784914611029516</v>
      </c>
      <c r="CM94" s="18">
        <f t="shared" si="250"/>
        <v>19.935374127631846</v>
      </c>
      <c r="CN94" s="18">
        <f t="shared" si="250"/>
        <v>1.2732002372448425</v>
      </c>
      <c r="CO94" s="18">
        <f t="shared" si="250"/>
        <v>-0.72922789413513156</v>
      </c>
      <c r="CP94" s="18">
        <f t="shared" si="251"/>
        <v>1.0798578687278182</v>
      </c>
      <c r="CR94" s="18">
        <f t="shared" si="252"/>
        <v>-6.6190193408754983E-2</v>
      </c>
      <c r="CS94" s="18">
        <f t="shared" si="253"/>
        <v>2.3338411578462503</v>
      </c>
      <c r="CT94" s="18">
        <f t="shared" si="254"/>
        <v>2.2859854455402839</v>
      </c>
    </row>
    <row r="95" spans="1:98" x14ac:dyDescent="0.2">
      <c r="A95" t="str">
        <f t="shared" si="209"/>
        <v>51 Skilled agricultural and related trades</v>
      </c>
      <c r="B95" s="18">
        <f t="shared" si="210"/>
        <v>-10.37053787956671</v>
      </c>
      <c r="C95" s="18">
        <f t="shared" si="210"/>
        <v>41.689677348933188</v>
      </c>
      <c r="D95" s="18">
        <f t="shared" si="210"/>
        <v>3.1906028382138407</v>
      </c>
      <c r="E95" s="18">
        <f t="shared" si="210"/>
        <v>3.4249246787890986</v>
      </c>
      <c r="F95" s="18">
        <f t="shared" si="211"/>
        <v>5.4051773365480837</v>
      </c>
      <c r="H95" s="18">
        <f t="shared" si="212"/>
        <v>3.3467583370341947</v>
      </c>
      <c r="I95" s="18">
        <f t="shared" si="213"/>
        <v>4.3085093296618471</v>
      </c>
      <c r="J95" s="18">
        <f t="shared" si="214"/>
        <v>6.3591464884746873</v>
      </c>
      <c r="L95" t="str">
        <f t="shared" si="255"/>
        <v>51 Skilled agricultural and related trades</v>
      </c>
      <c r="M95" s="18">
        <f t="shared" si="215"/>
        <v>0.45791967463455485</v>
      </c>
      <c r="N95" s="18">
        <f t="shared" si="215"/>
        <v>-3.1433530292778733</v>
      </c>
      <c r="O95" s="18">
        <f t="shared" si="215"/>
        <v>1.1322418433057813</v>
      </c>
      <c r="P95" s="18">
        <f t="shared" si="215"/>
        <v>3.7352051438314104</v>
      </c>
      <c r="Q95" s="18">
        <f t="shared" si="216"/>
        <v>2.47429909941983</v>
      </c>
      <c r="S95" s="18">
        <f t="shared" si="217"/>
        <v>2.860190647808003</v>
      </c>
      <c r="T95" s="18">
        <f t="shared" si="218"/>
        <v>3.3325731650961643</v>
      </c>
      <c r="U95" s="18">
        <f t="shared" si="219"/>
        <v>5.2736531716758295</v>
      </c>
      <c r="W95" t="str">
        <f t="shared" si="256"/>
        <v>51 Skilled agricultural and related trades</v>
      </c>
      <c r="X95" s="18">
        <f t="shared" si="220"/>
        <v>4.2302802068967527</v>
      </c>
      <c r="Y95" s="18">
        <f t="shared" si="220"/>
        <v>8.2218291826771761</v>
      </c>
      <c r="Z95" s="18">
        <f t="shared" si="220"/>
        <v>2.7328130635843273</v>
      </c>
      <c r="AA95" s="18">
        <f t="shared" si="220"/>
        <v>3.7796754683596889</v>
      </c>
      <c r="AB95" s="18">
        <f t="shared" si="221"/>
        <v>3.7227424039234958</v>
      </c>
      <c r="AD95" s="18">
        <f t="shared" si="222"/>
        <v>3.4295413719929391</v>
      </c>
      <c r="AE95" s="18">
        <f t="shared" si="223"/>
        <v>4.1799238830930063</v>
      </c>
      <c r="AF95" s="18">
        <f t="shared" si="224"/>
        <v>6.3176435463612179</v>
      </c>
      <c r="AH95" t="str">
        <f t="shared" si="257"/>
        <v>51 Skilled agricultural and related trades</v>
      </c>
      <c r="AI95" s="18">
        <f t="shared" si="225"/>
        <v>6.4650719289266689</v>
      </c>
      <c r="AJ95" s="18">
        <f t="shared" si="225"/>
        <v>-6.0569730980937875</v>
      </c>
      <c r="AK95" s="18">
        <f t="shared" si="225"/>
        <v>2.6042933222456766</v>
      </c>
      <c r="AL95" s="18">
        <f t="shared" si="225"/>
        <v>3.2318758428728556</v>
      </c>
      <c r="AM95" s="18">
        <f t="shared" si="226"/>
        <v>2.4299357899315588</v>
      </c>
      <c r="AO95" s="18">
        <f t="shared" si="227"/>
        <v>3.0222563103340372</v>
      </c>
      <c r="AP95" s="18">
        <f t="shared" si="228"/>
        <v>4.2927764363463572</v>
      </c>
      <c r="AQ95" s="18">
        <f t="shared" si="229"/>
        <v>6.131472640473401</v>
      </c>
      <c r="AS95" t="str">
        <f t="shared" si="258"/>
        <v>51 Skilled agricultural and related trades</v>
      </c>
      <c r="AT95" s="18">
        <f t="shared" si="230"/>
        <v>7.9313494443985277</v>
      </c>
      <c r="AU95" s="18">
        <f t="shared" si="230"/>
        <v>-0.4234089837595989</v>
      </c>
      <c r="AV95" s="18">
        <f t="shared" si="230"/>
        <v>1.7865419774045099</v>
      </c>
      <c r="AW95" s="18">
        <f t="shared" si="230"/>
        <v>3.6392400051531881</v>
      </c>
      <c r="AX95" s="18">
        <f t="shared" si="231"/>
        <v>2.799429197457215</v>
      </c>
      <c r="AZ95" s="18">
        <f t="shared" si="232"/>
        <v>3.0179570523179766</v>
      </c>
      <c r="BA95" s="18">
        <f t="shared" si="233"/>
        <v>3.9736971719209313</v>
      </c>
      <c r="BB95" s="18">
        <f t="shared" si="234"/>
        <v>5.8799616121404608</v>
      </c>
      <c r="BD95" t="str">
        <f t="shared" si="259"/>
        <v>51 Skilled agricultural and related trades</v>
      </c>
      <c r="BE95" s="18">
        <f t="shared" si="235"/>
        <v>0.16736495200548873</v>
      </c>
      <c r="BF95" s="18">
        <f t="shared" si="235"/>
        <v>-4.3083367842207902</v>
      </c>
      <c r="BG95" s="18">
        <f t="shared" si="235"/>
        <v>-1.268535972897078</v>
      </c>
      <c r="BH95" s="18">
        <f t="shared" si="235"/>
        <v>3.8186279879326435E-2</v>
      </c>
      <c r="BI95" s="18">
        <f t="shared" si="236"/>
        <v>-0.64822511836034602</v>
      </c>
      <c r="BK95" s="18">
        <f t="shared" si="237"/>
        <v>-0.39929821169071289</v>
      </c>
      <c r="BL95" s="18">
        <f t="shared" si="238"/>
        <v>2.7880303664054473</v>
      </c>
      <c r="BM95" s="18">
        <f t="shared" si="239"/>
        <v>2.5189106656732241</v>
      </c>
      <c r="BO95" t="str">
        <f t="shared" si="260"/>
        <v>51 Skilled agricultural and related trades</v>
      </c>
      <c r="BP95" s="18">
        <f t="shared" si="240"/>
        <v>-0.34971885581752682</v>
      </c>
      <c r="BQ95" s="18">
        <f t="shared" si="240"/>
        <v>-8.7022564357953858</v>
      </c>
      <c r="BR95" s="18">
        <f t="shared" si="240"/>
        <v>-0.63322639215205312</v>
      </c>
      <c r="BS95" s="18">
        <f t="shared" si="240"/>
        <v>-0.26425136457454146</v>
      </c>
      <c r="BT95" s="18">
        <f t="shared" si="241"/>
        <v>-0.92857569979473142</v>
      </c>
      <c r="BV95" s="18">
        <f t="shared" si="242"/>
        <v>-0.38739502324565134</v>
      </c>
      <c r="BW95" s="18">
        <f t="shared" si="243"/>
        <v>2.8657847876192299</v>
      </c>
      <c r="BX95" s="18">
        <f t="shared" si="244"/>
        <v>2.6074150061065504</v>
      </c>
      <c r="BZ95" t="str">
        <f t="shared" si="261"/>
        <v>51 Skilled agricultural and related trades</v>
      </c>
      <c r="CA95" s="18">
        <f t="shared" si="245"/>
        <v>0.66211400423545896</v>
      </c>
      <c r="CB95" s="18">
        <f t="shared" si="245"/>
        <v>-4.7355778333667438</v>
      </c>
      <c r="CC95" s="18">
        <f t="shared" si="245"/>
        <v>-3.2464904265245509</v>
      </c>
      <c r="CD95" s="18">
        <f t="shared" si="245"/>
        <v>-0.17617777579621574</v>
      </c>
      <c r="CE95" s="18">
        <f t="shared" si="246"/>
        <v>-1.4343942768369811</v>
      </c>
      <c r="CG95" s="18">
        <f t="shared" si="247"/>
        <v>-1.2102911108772041</v>
      </c>
      <c r="CH95" s="18">
        <f t="shared" si="248"/>
        <v>2.3420805653390886</v>
      </c>
      <c r="CI95" s="18">
        <f t="shared" si="249"/>
        <v>1.489237337511562</v>
      </c>
      <c r="CK95" t="str">
        <f t="shared" si="262"/>
        <v>51 Skilled agricultural and related trades</v>
      </c>
      <c r="CL95" s="18">
        <f t="shared" si="250"/>
        <v>0.73621279815130336</v>
      </c>
      <c r="CM95" s="18">
        <f t="shared" si="250"/>
        <v>-7.9573260397827195</v>
      </c>
      <c r="CN95" s="18">
        <f t="shared" si="250"/>
        <v>1.1347065778308796</v>
      </c>
      <c r="CO95" s="18">
        <f t="shared" si="250"/>
        <v>-5.6232587484461032</v>
      </c>
      <c r="CP95" s="18">
        <f t="shared" si="251"/>
        <v>-3.712201778836377</v>
      </c>
      <c r="CR95" s="18">
        <f t="shared" si="252"/>
        <v>-3.4223297755601068</v>
      </c>
      <c r="CS95" s="18">
        <f t="shared" si="253"/>
        <v>1.9207215325515392</v>
      </c>
      <c r="CT95" s="18">
        <f t="shared" si="254"/>
        <v>-0.5299207000191708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0.83143772816889339</v>
      </c>
      <c r="C96" s="18">
        <f t="shared" si="210"/>
        <v>14.149305525752066</v>
      </c>
      <c r="D96" s="18">
        <f t="shared" si="210"/>
        <v>4.4487121839378974</v>
      </c>
      <c r="E96" s="18">
        <f t="shared" si="210"/>
        <v>3.2399604000079796</v>
      </c>
      <c r="F96" s="18">
        <f t="shared" si="211"/>
        <v>4.2687551095473841</v>
      </c>
      <c r="H96" s="18">
        <f t="shared" si="212"/>
        <v>3.6413153347889304</v>
      </c>
      <c r="I96" s="18">
        <f t="shared" si="213"/>
        <v>3.3061962407755052</v>
      </c>
      <c r="J96" s="18">
        <f t="shared" si="214"/>
        <v>5.8280306575384966</v>
      </c>
      <c r="L96" t="str">
        <f t="shared" si="255"/>
        <v>52 Skilled metal, electrical and electronic trades</v>
      </c>
      <c r="M96" s="18">
        <f t="shared" si="215"/>
        <v>7.222585069995846</v>
      </c>
      <c r="N96" s="18">
        <f t="shared" si="215"/>
        <v>-12.58833263688237</v>
      </c>
      <c r="O96" s="18">
        <f t="shared" si="215"/>
        <v>6.5017744899233065</v>
      </c>
      <c r="P96" s="18">
        <f t="shared" si="215"/>
        <v>3.6760984771699867</v>
      </c>
      <c r="Q96" s="18">
        <f t="shared" si="216"/>
        <v>3.4418442566366947</v>
      </c>
      <c r="S96" s="18">
        <f t="shared" si="217"/>
        <v>4.6095607001423344</v>
      </c>
      <c r="T96" s="18">
        <f t="shared" si="218"/>
        <v>3.7710803748350896</v>
      </c>
      <c r="U96" s="18">
        <f t="shared" si="219"/>
        <v>6.8677779575422981</v>
      </c>
      <c r="W96" t="str">
        <f t="shared" si="256"/>
        <v>52 Skilled metal, electrical and electronic trades</v>
      </c>
      <c r="X96" s="18">
        <f t="shared" si="220"/>
        <v>7.7494163255060977</v>
      </c>
      <c r="Y96" s="18">
        <f t="shared" si="220"/>
        <v>-17.606278150919774</v>
      </c>
      <c r="Z96" s="18">
        <f t="shared" si="220"/>
        <v>4.2495358200990818</v>
      </c>
      <c r="AA96" s="18">
        <f t="shared" si="220"/>
        <v>3.3343129022736839</v>
      </c>
      <c r="AB96" s="18">
        <f t="shared" si="221"/>
        <v>2.1631783776018487</v>
      </c>
      <c r="AD96" s="18">
        <f t="shared" si="222"/>
        <v>3.6384909418839539</v>
      </c>
      <c r="AE96" s="18">
        <f t="shared" si="223"/>
        <v>3.3288489251303011</v>
      </c>
      <c r="AF96" s="18">
        <f t="shared" si="224"/>
        <v>5.8420956818379555</v>
      </c>
      <c r="AH96" t="str">
        <f t="shared" si="257"/>
        <v>52 Skilled metal, electrical and electronic trades</v>
      </c>
      <c r="AI96" s="18">
        <f t="shared" si="225"/>
        <v>6.7190031808282313</v>
      </c>
      <c r="AJ96" s="18">
        <f t="shared" si="225"/>
        <v>-14.009584821641353</v>
      </c>
      <c r="AK96" s="18">
        <f t="shared" si="225"/>
        <v>1.7932172222184795</v>
      </c>
      <c r="AL96" s="18">
        <f t="shared" si="225"/>
        <v>2.7484831735099524</v>
      </c>
      <c r="AM96" s="18">
        <f t="shared" si="226"/>
        <v>1.3152691839595443</v>
      </c>
      <c r="AO96" s="18">
        <f t="shared" si="227"/>
        <v>2.4290692575570594</v>
      </c>
      <c r="AP96" s="18">
        <f t="shared" si="228"/>
        <v>2.7989328383267287</v>
      </c>
      <c r="AQ96" s="18">
        <f t="shared" si="229"/>
        <v>4.5395670367127661</v>
      </c>
      <c r="AS96" t="str">
        <f t="shared" si="258"/>
        <v>52 Skilled metal, electrical and electronic trades</v>
      </c>
      <c r="AT96" s="18">
        <f t="shared" si="230"/>
        <v>5.8097838333466711</v>
      </c>
      <c r="AU96" s="18">
        <f t="shared" si="230"/>
        <v>-12.666162059216468</v>
      </c>
      <c r="AV96" s="18">
        <f t="shared" si="230"/>
        <v>1.6136821101595977</v>
      </c>
      <c r="AW96" s="18">
        <f t="shared" si="230"/>
        <v>2.5362053998353673</v>
      </c>
      <c r="AX96" s="18">
        <f t="shared" si="231"/>
        <v>1.2266218977791343</v>
      </c>
      <c r="AZ96" s="18">
        <f t="shared" si="232"/>
        <v>2.2277707783556311</v>
      </c>
      <c r="BA96" s="18">
        <f t="shared" si="233"/>
        <v>2.7148857109243307</v>
      </c>
      <c r="BB96" s="18">
        <f t="shared" si="234"/>
        <v>4.3211031227296415</v>
      </c>
      <c r="BD96" t="str">
        <f t="shared" si="259"/>
        <v>52 Skilled metal, electrical and electronic trades</v>
      </c>
      <c r="BE96" s="18">
        <f t="shared" si="235"/>
        <v>1.6798855303617133</v>
      </c>
      <c r="BF96" s="18">
        <f t="shared" si="235"/>
        <v>-15.216851546164422</v>
      </c>
      <c r="BG96" s="18">
        <f t="shared" si="235"/>
        <v>-1.3273610457274376</v>
      </c>
      <c r="BH96" s="18">
        <f t="shared" si="235"/>
        <v>-1.4806658167691111</v>
      </c>
      <c r="BI96" s="18">
        <f t="shared" si="236"/>
        <v>-2.3534854077035483</v>
      </c>
      <c r="BK96" s="18">
        <f t="shared" si="237"/>
        <v>-1.429590709724704</v>
      </c>
      <c r="BL96" s="18">
        <f t="shared" si="238"/>
        <v>1.8253799556542827</v>
      </c>
      <c r="BM96" s="18">
        <f t="shared" si="239"/>
        <v>0.74316473958724316</v>
      </c>
      <c r="BO96" t="str">
        <f t="shared" si="260"/>
        <v>52 Skilled metal, electrical and electronic trades</v>
      </c>
      <c r="BP96" s="18">
        <f t="shared" si="240"/>
        <v>-0.52767747330063619</v>
      </c>
      <c r="BQ96" s="18">
        <f t="shared" si="240"/>
        <v>-16.263352135598332</v>
      </c>
      <c r="BR96" s="18">
        <f t="shared" si="240"/>
        <v>-2.2093333641628576</v>
      </c>
      <c r="BS96" s="18">
        <f t="shared" si="240"/>
        <v>-1.886737345945555</v>
      </c>
      <c r="BT96" s="18">
        <f t="shared" si="241"/>
        <v>-2.9534755464565854</v>
      </c>
      <c r="BV96" s="18">
        <f t="shared" si="242"/>
        <v>-1.9943874227088432</v>
      </c>
      <c r="BW96" s="18">
        <f t="shared" si="243"/>
        <v>1.8141055674749884</v>
      </c>
      <c r="BX96" s="18">
        <f t="shared" si="244"/>
        <v>0.31780060549209121</v>
      </c>
      <c r="BZ96" t="str">
        <f t="shared" si="261"/>
        <v>52 Skilled metal, electrical and electronic trades</v>
      </c>
      <c r="CA96" s="18">
        <f t="shared" si="245"/>
        <v>0.31960982579457564</v>
      </c>
      <c r="CB96" s="18">
        <f t="shared" si="245"/>
        <v>-14.733929142957225</v>
      </c>
      <c r="CC96" s="18">
        <f t="shared" si="245"/>
        <v>-3.6999674575345032</v>
      </c>
      <c r="CD96" s="18">
        <f t="shared" si="245"/>
        <v>-5.6902739776851785</v>
      </c>
      <c r="CE96" s="18">
        <f t="shared" si="246"/>
        <v>-5.6689696237725462</v>
      </c>
      <c r="CG96" s="18">
        <f t="shared" si="247"/>
        <v>-5.0314515445995074</v>
      </c>
      <c r="CH96" s="18">
        <f t="shared" si="248"/>
        <v>1.5933514047331565</v>
      </c>
      <c r="CI96" s="18">
        <f t="shared" si="249"/>
        <v>-2.0888601022084452</v>
      </c>
      <c r="CK96" t="str">
        <f t="shared" si="262"/>
        <v>52 Skilled metal, electrical and electronic trades</v>
      </c>
      <c r="CL96" s="18">
        <f t="shared" si="250"/>
        <v>-1.3008300049344168</v>
      </c>
      <c r="CM96" s="18">
        <f t="shared" si="250"/>
        <v>-13.651222013333298</v>
      </c>
      <c r="CN96" s="18">
        <f t="shared" si="250"/>
        <v>-1.7334416197817393</v>
      </c>
      <c r="CO96" s="18">
        <f t="shared" si="250"/>
        <v>-3.3670468609925064</v>
      </c>
      <c r="CP96" s="18">
        <f t="shared" si="251"/>
        <v>-3.5402592643198116</v>
      </c>
      <c r="CR96" s="18">
        <f t="shared" si="252"/>
        <v>-2.825551785064695</v>
      </c>
      <c r="CS96" s="18">
        <f t="shared" si="253"/>
        <v>1.6718601759652341</v>
      </c>
      <c r="CT96" s="18">
        <f t="shared" si="254"/>
        <v>-0.46186768168662296</v>
      </c>
    </row>
    <row r="97" spans="1:98" x14ac:dyDescent="0.2">
      <c r="A97" t="str">
        <f t="shared" si="209"/>
        <v>53 Skilled construction and building trades</v>
      </c>
      <c r="B97" s="18">
        <f t="shared" si="210"/>
        <v>-4.3192583920050875</v>
      </c>
      <c r="C97" s="18">
        <f t="shared" si="210"/>
        <v>-6.6056659439211902</v>
      </c>
      <c r="D97" s="18">
        <f t="shared" si="210"/>
        <v>10.618494966015369</v>
      </c>
      <c r="E97" s="18">
        <f t="shared" si="210"/>
        <v>6.1545243587546317E-2</v>
      </c>
      <c r="F97" s="18">
        <f t="shared" si="211"/>
        <v>2.8035724784605254</v>
      </c>
      <c r="H97" s="18">
        <f t="shared" si="212"/>
        <v>3.4635523093025089</v>
      </c>
      <c r="I97" s="18">
        <f t="shared" si="213"/>
        <v>3.7765076363932337</v>
      </c>
      <c r="J97" s="18">
        <f t="shared" si="214"/>
        <v>6.0403451567375477</v>
      </c>
      <c r="L97" t="str">
        <f t="shared" si="255"/>
        <v>53 Skilled construction and building trades</v>
      </c>
      <c r="M97" s="18">
        <f t="shared" si="215"/>
        <v>4.8284203300487105</v>
      </c>
      <c r="N97" s="18">
        <f t="shared" si="215"/>
        <v>-7.531159501540885</v>
      </c>
      <c r="O97" s="18">
        <f t="shared" si="215"/>
        <v>6.4800801486946336</v>
      </c>
      <c r="P97" s="18">
        <f t="shared" si="215"/>
        <v>2.4769236081519042</v>
      </c>
      <c r="Q97" s="18">
        <f t="shared" si="216"/>
        <v>3.0474805994271215</v>
      </c>
      <c r="S97" s="18">
        <f t="shared" si="217"/>
        <v>3.7943011906274693</v>
      </c>
      <c r="T97" s="18">
        <f t="shared" si="218"/>
        <v>3.7676073537692423</v>
      </c>
      <c r="U97" s="18">
        <f t="shared" si="219"/>
        <v>6.2699575317506362</v>
      </c>
      <c r="W97" t="str">
        <f t="shared" si="256"/>
        <v>53 Skilled construction and building trades</v>
      </c>
      <c r="X97" s="18">
        <f t="shared" si="220"/>
        <v>6.7768967606877561</v>
      </c>
      <c r="Y97" s="18">
        <f t="shared" si="220"/>
        <v>-11.398184859559402</v>
      </c>
      <c r="Z97" s="18">
        <f t="shared" si="220"/>
        <v>5.3312611569738877</v>
      </c>
      <c r="AA97" s="18">
        <f t="shared" si="220"/>
        <v>3.3181786183443363</v>
      </c>
      <c r="AB97" s="18">
        <f t="shared" si="221"/>
        <v>2.9496272238247689</v>
      </c>
      <c r="AD97" s="18">
        <f t="shared" si="222"/>
        <v>3.9848945350800635</v>
      </c>
      <c r="AE97" s="18">
        <f t="shared" si="223"/>
        <v>3.646212972518792</v>
      </c>
      <c r="AF97" s="18">
        <f t="shared" si="224"/>
        <v>6.3223227790202063</v>
      </c>
      <c r="AH97" t="str">
        <f t="shared" si="257"/>
        <v>53 Skilled construction and building trades</v>
      </c>
      <c r="AI97" s="18">
        <f t="shared" si="225"/>
        <v>9.7076512508648136</v>
      </c>
      <c r="AJ97" s="18">
        <f t="shared" si="225"/>
        <v>-10.262553804846652</v>
      </c>
      <c r="AK97" s="18">
        <f t="shared" si="225"/>
        <v>5.0246572669052414</v>
      </c>
      <c r="AL97" s="18">
        <f t="shared" si="225"/>
        <v>3.7661328649927883</v>
      </c>
      <c r="AM97" s="18">
        <f t="shared" si="226"/>
        <v>3.2165049813746904</v>
      </c>
      <c r="AO97" s="18">
        <f t="shared" si="227"/>
        <v>4.1839563378371247</v>
      </c>
      <c r="AP97" s="18">
        <f t="shared" si="228"/>
        <v>3.7580046244997778</v>
      </c>
      <c r="AQ97" s="18">
        <f t="shared" si="229"/>
        <v>6.5456349391253887</v>
      </c>
      <c r="AS97" t="str">
        <f t="shared" si="258"/>
        <v>53 Skilled construction and building trades</v>
      </c>
      <c r="AT97" s="18">
        <f t="shared" si="230"/>
        <v>7.1602989644796944</v>
      </c>
      <c r="AU97" s="18">
        <f t="shared" si="230"/>
        <v>-12.041864982628148</v>
      </c>
      <c r="AV97" s="18">
        <f t="shared" si="230"/>
        <v>5.0469678538194396</v>
      </c>
      <c r="AW97" s="18">
        <f t="shared" si="230"/>
        <v>2.5384506954859276</v>
      </c>
      <c r="AX97" s="18">
        <f t="shared" si="231"/>
        <v>2.3301994551830019</v>
      </c>
      <c r="AZ97" s="18">
        <f t="shared" si="232"/>
        <v>3.3678955198176652</v>
      </c>
      <c r="BA97" s="18">
        <f t="shared" si="233"/>
        <v>3.5441636820317646</v>
      </c>
      <c r="BB97" s="18">
        <f t="shared" si="234"/>
        <v>5.8001293970783463</v>
      </c>
      <c r="BD97" t="str">
        <f t="shared" si="259"/>
        <v>53 Skilled construction and building trades</v>
      </c>
      <c r="BE97" s="18">
        <f t="shared" si="235"/>
        <v>1.0579479695728145</v>
      </c>
      <c r="BF97" s="18">
        <f t="shared" si="235"/>
        <v>-14.974476273539262</v>
      </c>
      <c r="BG97" s="18">
        <f t="shared" si="235"/>
        <v>0.20225038362904346</v>
      </c>
      <c r="BH97" s="18">
        <f t="shared" si="235"/>
        <v>-1.0010919284241582</v>
      </c>
      <c r="BI97" s="18">
        <f t="shared" si="236"/>
        <v>-1.567153105991026</v>
      </c>
      <c r="BK97" s="18">
        <f t="shared" si="237"/>
        <v>-0.60159213281634205</v>
      </c>
      <c r="BL97" s="18">
        <f t="shared" si="238"/>
        <v>2.1118204137408503</v>
      </c>
      <c r="BM97" s="18">
        <f t="shared" si="239"/>
        <v>1.668000581850948</v>
      </c>
      <c r="BO97" t="str">
        <f t="shared" si="260"/>
        <v>53 Skilled construction and building trades</v>
      </c>
      <c r="BP97" s="18">
        <f t="shared" si="240"/>
        <v>1.7713831832380178</v>
      </c>
      <c r="BQ97" s="18">
        <f t="shared" si="240"/>
        <v>-16.004332781291673</v>
      </c>
      <c r="BR97" s="18">
        <f t="shared" si="240"/>
        <v>1.502594902398835</v>
      </c>
      <c r="BS97" s="18">
        <f t="shared" si="240"/>
        <v>-0.12566123056428902</v>
      </c>
      <c r="BT97" s="18">
        <f t="shared" si="241"/>
        <v>-0.70008854281361499</v>
      </c>
      <c r="BV97" s="18">
        <f t="shared" si="242"/>
        <v>0.41416773702802612</v>
      </c>
      <c r="BW97" s="18">
        <f t="shared" si="243"/>
        <v>2.5866844973233105</v>
      </c>
      <c r="BX97" s="18">
        <f t="shared" si="244"/>
        <v>2.8790011179752106</v>
      </c>
      <c r="BZ97" t="str">
        <f t="shared" si="261"/>
        <v>53 Skilled construction and building trades</v>
      </c>
      <c r="CA97" s="18">
        <f t="shared" si="245"/>
        <v>1.9844171150529721</v>
      </c>
      <c r="CB97" s="18">
        <f t="shared" si="245"/>
        <v>-12.895365935746828</v>
      </c>
      <c r="CC97" s="18">
        <f t="shared" si="245"/>
        <v>-1.3973070081556571</v>
      </c>
      <c r="CD97" s="18">
        <f t="shared" si="245"/>
        <v>-1.6293370990154599</v>
      </c>
      <c r="CE97" s="18">
        <f t="shared" si="246"/>
        <v>-2.302416867835777</v>
      </c>
      <c r="CG97" s="18">
        <f t="shared" si="247"/>
        <v>-1.5520544666051794</v>
      </c>
      <c r="CH97" s="18">
        <f t="shared" si="248"/>
        <v>2.0866204689889978</v>
      </c>
      <c r="CI97" s="18">
        <f t="shared" si="249"/>
        <v>0.9593232768121629</v>
      </c>
      <c r="CK97" t="str">
        <f t="shared" si="262"/>
        <v>53 Skilled construction and building trades</v>
      </c>
      <c r="CL97" s="18">
        <f t="shared" si="250"/>
        <v>-3.7305883046093391</v>
      </c>
      <c r="CM97" s="18">
        <f t="shared" si="250"/>
        <v>-15.859965291491507</v>
      </c>
      <c r="CN97" s="18">
        <f t="shared" si="250"/>
        <v>-5.2732197262681302</v>
      </c>
      <c r="CO97" s="18">
        <f t="shared" si="250"/>
        <v>-14.340420185998449</v>
      </c>
      <c r="CP97" s="18">
        <f t="shared" si="251"/>
        <v>-11.703116978162598</v>
      </c>
      <c r="CR97" s="18">
        <f t="shared" si="252"/>
        <v>-11.418801529072853</v>
      </c>
      <c r="CS97" s="18">
        <f t="shared" si="253"/>
        <v>0.96122678541121775</v>
      </c>
      <c r="CT97" s="18">
        <f t="shared" si="254"/>
        <v>-7.3822557999550504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-1.5716304282895721</v>
      </c>
      <c r="C98" s="18">
        <f t="shared" si="210"/>
        <v>-3.7725866411111419</v>
      </c>
      <c r="D98" s="18">
        <f t="shared" si="210"/>
        <v>5.1677626563223056</v>
      </c>
      <c r="E98" s="18">
        <f t="shared" si="210"/>
        <v>3.1491215094460401</v>
      </c>
      <c r="F98" s="18">
        <f t="shared" si="211"/>
        <v>3.3261999649129681</v>
      </c>
      <c r="H98" s="18">
        <f t="shared" si="212"/>
        <v>3.8176595503495614</v>
      </c>
      <c r="I98" s="18">
        <f t="shared" si="213"/>
        <v>3.8370824480525645</v>
      </c>
      <c r="J98" s="18">
        <f t="shared" si="214"/>
        <v>6.3364861147942042</v>
      </c>
      <c r="L98" t="str">
        <f t="shared" si="255"/>
        <v>54 Textiles, printing and other skilled trades</v>
      </c>
      <c r="M98" s="18">
        <f t="shared" si="215"/>
        <v>4.2730831653449375</v>
      </c>
      <c r="N98" s="18">
        <f t="shared" si="215"/>
        <v>-1.2686221019586608E-2</v>
      </c>
      <c r="O98" s="18">
        <f t="shared" si="215"/>
        <v>4.1964592315756999</v>
      </c>
      <c r="P98" s="18">
        <f t="shared" si="215"/>
        <v>3.4645142152331054</v>
      </c>
      <c r="Q98" s="18">
        <f t="shared" si="216"/>
        <v>3.471381126638895</v>
      </c>
      <c r="S98" s="18">
        <f t="shared" si="217"/>
        <v>3.7079228000304276</v>
      </c>
      <c r="T98" s="18">
        <f t="shared" si="218"/>
        <v>3.9579210914798546</v>
      </c>
      <c r="U98" s="18">
        <f t="shared" si="219"/>
        <v>6.3459304759371227</v>
      </c>
      <c r="W98" t="str">
        <f t="shared" si="256"/>
        <v>54 Textiles, printing and other skilled trades</v>
      </c>
      <c r="X98" s="18">
        <f t="shared" si="220"/>
        <v>1.4575312396465812</v>
      </c>
      <c r="Y98" s="18">
        <f t="shared" si="220"/>
        <v>-4.8965784972189841</v>
      </c>
      <c r="Z98" s="18">
        <f t="shared" si="220"/>
        <v>3.9618878272487335</v>
      </c>
      <c r="AA98" s="18">
        <f t="shared" si="220"/>
        <v>2.4904057111599043</v>
      </c>
      <c r="AB98" s="18">
        <f t="shared" si="221"/>
        <v>2.4678067783224789</v>
      </c>
      <c r="AD98" s="18">
        <f t="shared" si="222"/>
        <v>2.9785709112408076</v>
      </c>
      <c r="AE98" s="18">
        <f t="shared" si="223"/>
        <v>3.7736787698216645</v>
      </c>
      <c r="AF98" s="18">
        <f t="shared" si="224"/>
        <v>5.6979969795023733</v>
      </c>
      <c r="AH98" t="str">
        <f t="shared" si="257"/>
        <v>54 Textiles, printing and other skilled trades</v>
      </c>
      <c r="AI98" s="18">
        <f t="shared" si="225"/>
        <v>-1.9634507212971442</v>
      </c>
      <c r="AJ98" s="18">
        <f t="shared" si="225"/>
        <v>3.1328100060005193</v>
      </c>
      <c r="AK98" s="18">
        <f t="shared" si="225"/>
        <v>2.07440864324</v>
      </c>
      <c r="AL98" s="18">
        <f t="shared" si="225"/>
        <v>2.4424369470237961</v>
      </c>
      <c r="AM98" s="18">
        <f t="shared" si="226"/>
        <v>2.3702500396985071</v>
      </c>
      <c r="AO98" s="18">
        <f t="shared" si="227"/>
        <v>2.3196136456874683</v>
      </c>
      <c r="AP98" s="18">
        <f t="shared" si="228"/>
        <v>3.5022045463941831</v>
      </c>
      <c r="AQ98" s="18">
        <f t="shared" si="229"/>
        <v>5.0251754196579457</v>
      </c>
      <c r="AS98" t="str">
        <f t="shared" si="258"/>
        <v>54 Textiles, printing and other skilled trades</v>
      </c>
      <c r="AT98" s="18">
        <f t="shared" si="230"/>
        <v>0.49871553859510698</v>
      </c>
      <c r="AU98" s="18">
        <f t="shared" si="230"/>
        <v>-4.3652342943185429</v>
      </c>
      <c r="AV98" s="18">
        <f t="shared" si="230"/>
        <v>3.3803783299813928</v>
      </c>
      <c r="AW98" s="18">
        <f t="shared" si="230"/>
        <v>2.5571684590863786</v>
      </c>
      <c r="AX98" s="18">
        <f t="shared" si="231"/>
        <v>2.3656297613207089</v>
      </c>
      <c r="AZ98" s="18">
        <f t="shared" si="232"/>
        <v>2.8308408090090165</v>
      </c>
      <c r="BA98" s="18">
        <f t="shared" si="233"/>
        <v>3.5292347176405281</v>
      </c>
      <c r="BB98" s="18">
        <f t="shared" si="234"/>
        <v>5.4049200031971001</v>
      </c>
      <c r="BD98" t="str">
        <f t="shared" si="259"/>
        <v>54 Textiles, printing and other skilled trades</v>
      </c>
      <c r="BE98" s="18">
        <f t="shared" si="235"/>
        <v>-1.9445031892744491</v>
      </c>
      <c r="BF98" s="18">
        <f t="shared" si="235"/>
        <v>-5.7541305271493259</v>
      </c>
      <c r="BG98" s="18">
        <f t="shared" si="235"/>
        <v>0.2314091583046185</v>
      </c>
      <c r="BH98" s="18">
        <f t="shared" si="235"/>
        <v>-0.32832504585581512</v>
      </c>
      <c r="BI98" s="18">
        <f t="shared" si="236"/>
        <v>-0.50243739180915181</v>
      </c>
      <c r="BK98" s="18">
        <f t="shared" si="237"/>
        <v>-0.14209515267950001</v>
      </c>
      <c r="BL98" s="18">
        <f t="shared" si="238"/>
        <v>2.3783637451386008</v>
      </c>
      <c r="BM98" s="18">
        <f t="shared" si="239"/>
        <v>2.2764166706063849</v>
      </c>
      <c r="BO98" t="str">
        <f t="shared" si="260"/>
        <v>54 Textiles, printing and other skilled trades</v>
      </c>
      <c r="BP98" s="18">
        <f t="shared" si="240"/>
        <v>-4.8073148613860024</v>
      </c>
      <c r="BQ98" s="18">
        <f t="shared" si="240"/>
        <v>-5.9420073140079799</v>
      </c>
      <c r="BR98" s="18">
        <f t="shared" si="240"/>
        <v>-1.2317414598007725</v>
      </c>
      <c r="BS98" s="18">
        <f t="shared" si="240"/>
        <v>-1.2027410783547743</v>
      </c>
      <c r="BT98" s="18">
        <f t="shared" si="241"/>
        <v>-1.5148552175192176</v>
      </c>
      <c r="BV98" s="18">
        <f t="shared" si="242"/>
        <v>-1.2124088181694748</v>
      </c>
      <c r="BW98" s="18">
        <f t="shared" si="243"/>
        <v>1.9892594216084358</v>
      </c>
      <c r="BX98" s="18">
        <f t="shared" si="244"/>
        <v>1.0897188585515361</v>
      </c>
      <c r="BZ98" t="str">
        <f t="shared" si="261"/>
        <v>54 Textiles, printing and other skilled trades</v>
      </c>
      <c r="CA98" s="18">
        <f t="shared" si="245"/>
        <v>-3.4023859526234546</v>
      </c>
      <c r="CB98" s="18">
        <f t="shared" si="245"/>
        <v>-0.8519960435656837</v>
      </c>
      <c r="CC98" s="18">
        <f t="shared" si="245"/>
        <v>-2.6315544031496607</v>
      </c>
      <c r="CD98" s="18">
        <f t="shared" si="245"/>
        <v>-3.1259216672128054</v>
      </c>
      <c r="CE98" s="18">
        <f t="shared" si="246"/>
        <v>-2.8308984239746593</v>
      </c>
      <c r="CG98" s="18">
        <f t="shared" si="247"/>
        <v>-2.9614121040794195</v>
      </c>
      <c r="CH98" s="18">
        <f t="shared" si="248"/>
        <v>1.8308289163722513</v>
      </c>
      <c r="CI98" s="18">
        <f t="shared" si="249"/>
        <v>-0.34268548719018632</v>
      </c>
      <c r="CK98" t="str">
        <f t="shared" si="262"/>
        <v>54 Textiles, printing and other skilled trades</v>
      </c>
      <c r="CL98" s="18">
        <f t="shared" si="250"/>
        <v>-9.1369249913940127</v>
      </c>
      <c r="CM98" s="18">
        <f t="shared" si="250"/>
        <v>7.2519422648981369</v>
      </c>
      <c r="CN98" s="18">
        <f t="shared" si="250"/>
        <v>-7.0950879126642885</v>
      </c>
      <c r="CO98" s="18">
        <f t="shared" si="250"/>
        <v>-2.0103200218092088</v>
      </c>
      <c r="CP98" s="18">
        <f t="shared" si="251"/>
        <v>-3.0829645128931049</v>
      </c>
      <c r="CR98" s="18">
        <f t="shared" si="252"/>
        <v>-3.7354351990506518</v>
      </c>
      <c r="CS98" s="18">
        <f t="shared" si="253"/>
        <v>1.2903678410841168</v>
      </c>
      <c r="CT98" s="18">
        <f t="shared" si="254"/>
        <v>-1.6681367296029648</v>
      </c>
    </row>
    <row r="99" spans="1:98" x14ac:dyDescent="0.2">
      <c r="A99" t="str">
        <f t="shared" si="209"/>
        <v>61 Caring personal service occupations</v>
      </c>
      <c r="B99" s="18">
        <f t="shared" si="210"/>
        <v>4.0587451517616779</v>
      </c>
      <c r="C99" s="18">
        <f t="shared" si="210"/>
        <v>5.7285393593233591</v>
      </c>
      <c r="D99" s="18">
        <f t="shared" si="210"/>
        <v>5.931843486216537</v>
      </c>
      <c r="E99" s="18">
        <f t="shared" si="210"/>
        <v>3.449171279293517</v>
      </c>
      <c r="F99" s="18">
        <f t="shared" si="211"/>
        <v>4.3607496691036252</v>
      </c>
      <c r="H99" s="18">
        <f t="shared" si="212"/>
        <v>4.2701953874482834</v>
      </c>
      <c r="I99" s="18">
        <f t="shared" si="213"/>
        <v>4.1376919165284631</v>
      </c>
      <c r="J99" s="18">
        <f t="shared" si="214"/>
        <v>6.8707496269741375</v>
      </c>
      <c r="L99" t="str">
        <f t="shared" si="255"/>
        <v>61 Caring personal service occupations</v>
      </c>
      <c r="M99" s="18">
        <f t="shared" si="215"/>
        <v>2.9965215787720156</v>
      </c>
      <c r="N99" s="18">
        <f t="shared" si="215"/>
        <v>8.0654506508788693</v>
      </c>
      <c r="O99" s="18">
        <f t="shared" si="215"/>
        <v>6.6021660908442525</v>
      </c>
      <c r="P99" s="18">
        <f t="shared" si="215"/>
        <v>4.019689749319233</v>
      </c>
      <c r="Q99" s="18">
        <f t="shared" si="216"/>
        <v>5.0701941621731805</v>
      </c>
      <c r="S99" s="18">
        <f t="shared" si="217"/>
        <v>4.8734880082238696</v>
      </c>
      <c r="T99" s="18">
        <f t="shared" si="218"/>
        <v>4.4779116817134312</v>
      </c>
      <c r="U99" s="18">
        <f t="shared" si="219"/>
        <v>7.5288868351209848</v>
      </c>
      <c r="W99" t="str">
        <f t="shared" si="256"/>
        <v>61 Caring personal service occupations</v>
      </c>
      <c r="X99" s="18">
        <f t="shared" si="220"/>
        <v>2.4631225623202191</v>
      </c>
      <c r="Y99" s="18">
        <f t="shared" si="220"/>
        <v>-3.4664350797850796</v>
      </c>
      <c r="Z99" s="18">
        <f t="shared" si="220"/>
        <v>4.7455031176441898</v>
      </c>
      <c r="AA99" s="18">
        <f t="shared" si="220"/>
        <v>2.7488845962478248</v>
      </c>
      <c r="AB99" s="18">
        <f t="shared" si="221"/>
        <v>2.9663700582177377</v>
      </c>
      <c r="AD99" s="18">
        <f t="shared" si="222"/>
        <v>3.4101591218635763</v>
      </c>
      <c r="AE99" s="18">
        <f t="shared" si="223"/>
        <v>4.329686823568446</v>
      </c>
      <c r="AF99" s="18">
        <f t="shared" si="224"/>
        <v>6.4176549054033805</v>
      </c>
      <c r="AH99" t="str">
        <f t="shared" si="257"/>
        <v>61 Caring personal service occupations</v>
      </c>
      <c r="AI99" s="18">
        <f t="shared" si="225"/>
        <v>-0.83051784746507318</v>
      </c>
      <c r="AJ99" s="18">
        <f t="shared" si="225"/>
        <v>-3.9708143963079645</v>
      </c>
      <c r="AK99" s="18">
        <f t="shared" si="225"/>
        <v>2.1652113845967991</v>
      </c>
      <c r="AL99" s="18">
        <f t="shared" si="225"/>
        <v>0.93893026366507204</v>
      </c>
      <c r="AM99" s="18">
        <f t="shared" si="226"/>
        <v>1.0052826633416778</v>
      </c>
      <c r="AO99" s="18">
        <f t="shared" si="227"/>
        <v>1.3460464115563786</v>
      </c>
      <c r="AP99" s="18">
        <f t="shared" si="228"/>
        <v>3.4845517643348867</v>
      </c>
      <c r="AQ99" s="18">
        <f t="shared" si="229"/>
        <v>4.3487481665205996</v>
      </c>
      <c r="AS99" t="str">
        <f t="shared" si="258"/>
        <v>61 Caring personal service occupations</v>
      </c>
      <c r="AT99" s="18">
        <f t="shared" si="230"/>
        <v>1.7104843128648461</v>
      </c>
      <c r="AU99" s="18">
        <f t="shared" si="230"/>
        <v>-1.6925249498633832</v>
      </c>
      <c r="AV99" s="18">
        <f t="shared" si="230"/>
        <v>3.0251298720435527</v>
      </c>
      <c r="AW99" s="18">
        <f t="shared" si="230"/>
        <v>1.846178059486947</v>
      </c>
      <c r="AX99" s="18">
        <f t="shared" si="231"/>
        <v>1.9874797062382932</v>
      </c>
      <c r="AZ99" s="18">
        <f t="shared" si="232"/>
        <v>2.237655305275732</v>
      </c>
      <c r="BA99" s="18">
        <f t="shared" si="233"/>
        <v>3.7572832533808942</v>
      </c>
      <c r="BB99" s="18">
        <f t="shared" si="234"/>
        <v>5.1785696855085162</v>
      </c>
      <c r="BD99" t="str">
        <f t="shared" si="259"/>
        <v>61 Caring personal service occupations</v>
      </c>
      <c r="BE99" s="18">
        <f t="shared" si="235"/>
        <v>1.6912617284205123</v>
      </c>
      <c r="BF99" s="18">
        <f t="shared" si="235"/>
        <v>7.455222075505552</v>
      </c>
      <c r="BG99" s="18">
        <f t="shared" si="235"/>
        <v>2.043395236209733</v>
      </c>
      <c r="BH99" s="18">
        <f t="shared" si="235"/>
        <v>1.8833108195844162</v>
      </c>
      <c r="BI99" s="18">
        <f t="shared" si="236"/>
        <v>2.2730970681197116</v>
      </c>
      <c r="BK99" s="18">
        <f t="shared" si="237"/>
        <v>1.9366443680465029</v>
      </c>
      <c r="BL99" s="18">
        <f t="shared" si="238"/>
        <v>3.4171952963934826</v>
      </c>
      <c r="BM99" s="18">
        <f t="shared" si="239"/>
        <v>4.6899965420685419</v>
      </c>
      <c r="BO99" t="str">
        <f t="shared" si="260"/>
        <v>61 Caring personal service occupations</v>
      </c>
      <c r="BP99" s="18">
        <f t="shared" si="240"/>
        <v>-0.62511210393035865</v>
      </c>
      <c r="BQ99" s="18">
        <f t="shared" si="240"/>
        <v>-9.0931744698803598</v>
      </c>
      <c r="BR99" s="18">
        <f t="shared" si="240"/>
        <v>1.4805330483855572</v>
      </c>
      <c r="BS99" s="18">
        <f t="shared" si="240"/>
        <v>-1.37527377223855</v>
      </c>
      <c r="BT99" s="18">
        <f t="shared" si="241"/>
        <v>-0.99707664420671804</v>
      </c>
      <c r="BV99" s="18">
        <f t="shared" si="242"/>
        <v>-0.43238132736652668</v>
      </c>
      <c r="BW99" s="18">
        <f t="shared" si="243"/>
        <v>2.7119163198053631</v>
      </c>
      <c r="BX99" s="18">
        <f t="shared" si="244"/>
        <v>2.4176316881713733</v>
      </c>
      <c r="BZ99" t="str">
        <f t="shared" si="261"/>
        <v>61 Caring personal service occupations</v>
      </c>
      <c r="CA99" s="18">
        <f t="shared" si="245"/>
        <v>-14.15830004695724</v>
      </c>
      <c r="CB99" s="18">
        <f t="shared" si="245"/>
        <v>-14.079165044202435</v>
      </c>
      <c r="CC99" s="18">
        <f t="shared" si="245"/>
        <v>-7.018952074260465</v>
      </c>
      <c r="CD99" s="18">
        <f t="shared" si="245"/>
        <v>-1.8975716742352877</v>
      </c>
      <c r="CE99" s="18">
        <f t="shared" si="246"/>
        <v>-4.3237234527861883</v>
      </c>
      <c r="CG99" s="18">
        <f t="shared" si="247"/>
        <v>-3.635297739463117</v>
      </c>
      <c r="CH99" s="18">
        <f t="shared" si="248"/>
        <v>1.3627100092320266</v>
      </c>
      <c r="CI99" s="18">
        <f t="shared" si="249"/>
        <v>-1.4855117861308442</v>
      </c>
      <c r="CK99" t="str">
        <f t="shared" si="262"/>
        <v>61 Caring personal service occupations</v>
      </c>
      <c r="CL99" s="18">
        <f t="shared" si="250"/>
        <v>-6.6336679833626118</v>
      </c>
      <c r="CM99" s="18">
        <f t="shared" si="250"/>
        <v>3.9081319931375313</v>
      </c>
      <c r="CN99" s="18">
        <f t="shared" si="250"/>
        <v>3.2892718045509195</v>
      </c>
      <c r="CO99" s="18">
        <f t="shared" si="250"/>
        <v>2.3704141664172562</v>
      </c>
      <c r="CP99" s="18">
        <f t="shared" si="251"/>
        <v>2.7523796884612262</v>
      </c>
      <c r="CR99" s="18">
        <f t="shared" si="252"/>
        <v>2.6757882000535638</v>
      </c>
      <c r="CS99" s="18">
        <f t="shared" si="253"/>
        <v>1.9842773907674971</v>
      </c>
      <c r="CT99" s="18">
        <f t="shared" si="254"/>
        <v>4.1063483222504527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18.92177045974266</v>
      </c>
      <c r="C100" s="18">
        <f t="shared" si="210"/>
        <v>-17.942501345945249</v>
      </c>
      <c r="D100" s="18">
        <f t="shared" si="210"/>
        <v>4.3053706964199856</v>
      </c>
      <c r="E100" s="18">
        <f t="shared" si="210"/>
        <v>2.3892584119661109</v>
      </c>
      <c r="F100" s="18">
        <f t="shared" si="211"/>
        <v>1.5692452394156398</v>
      </c>
      <c r="H100" s="18">
        <f t="shared" si="212"/>
        <v>3.0240191842216158</v>
      </c>
      <c r="I100" s="18">
        <f t="shared" si="213"/>
        <v>3.7808415976666732</v>
      </c>
      <c r="J100" s="18">
        <f t="shared" si="214"/>
        <v>5.7350971228304237</v>
      </c>
      <c r="L100" t="str">
        <f t="shared" si="255"/>
        <v>62 Leisure, travel and related personal service occupations</v>
      </c>
      <c r="M100" s="18">
        <f t="shared" si="215"/>
        <v>3.1116835767256212</v>
      </c>
      <c r="N100" s="18">
        <f t="shared" si="215"/>
        <v>-6.1069104072037028</v>
      </c>
      <c r="O100" s="18">
        <f t="shared" si="215"/>
        <v>5.0343010726222381</v>
      </c>
      <c r="P100" s="18">
        <f t="shared" si="215"/>
        <v>3.2761982923118715</v>
      </c>
      <c r="Q100" s="18">
        <f t="shared" si="216"/>
        <v>3.2061881308907525</v>
      </c>
      <c r="S100" s="18">
        <f t="shared" si="217"/>
        <v>3.8589382352783419</v>
      </c>
      <c r="T100" s="18">
        <f t="shared" si="218"/>
        <v>4.016832484030064</v>
      </c>
      <c r="U100" s="18">
        <f t="shared" si="219"/>
        <v>6.4948304843594817</v>
      </c>
      <c r="W100" t="str">
        <f t="shared" si="256"/>
        <v>62 Leisure, travel and related personal service occupations</v>
      </c>
      <c r="X100" s="18">
        <f t="shared" si="220"/>
        <v>6.3346998851698366</v>
      </c>
      <c r="Y100" s="18">
        <f t="shared" si="220"/>
        <v>-16.894555905387588</v>
      </c>
      <c r="Z100" s="18">
        <f t="shared" si="220"/>
        <v>4.2347901416103895</v>
      </c>
      <c r="AA100" s="18">
        <f t="shared" si="220"/>
        <v>2.9483213778995543</v>
      </c>
      <c r="AB100" s="18">
        <f t="shared" si="221"/>
        <v>1.9747979037785912</v>
      </c>
      <c r="AD100" s="18">
        <f t="shared" si="222"/>
        <v>3.375370370151054</v>
      </c>
      <c r="AE100" s="18">
        <f t="shared" si="223"/>
        <v>4.1185610527834315</v>
      </c>
      <c r="AF100" s="18">
        <f t="shared" si="224"/>
        <v>6.234499840630181</v>
      </c>
      <c r="AH100" t="str">
        <f t="shared" si="257"/>
        <v>62 Leisure, travel and related personal service occupations</v>
      </c>
      <c r="AI100" s="18">
        <f t="shared" si="225"/>
        <v>4.4992904206508699</v>
      </c>
      <c r="AJ100" s="18">
        <f t="shared" si="225"/>
        <v>-17.716388706637986</v>
      </c>
      <c r="AK100" s="18">
        <f t="shared" si="225"/>
        <v>3.4301819038888626</v>
      </c>
      <c r="AL100" s="18">
        <f t="shared" si="225"/>
        <v>3.012958904430052</v>
      </c>
      <c r="AM100" s="18">
        <f t="shared" si="226"/>
        <v>1.7048761550239266</v>
      </c>
      <c r="AO100" s="18">
        <f t="shared" si="227"/>
        <v>3.1518458993430976</v>
      </c>
      <c r="AP100" s="18">
        <f t="shared" si="228"/>
        <v>4.0771912652165287</v>
      </c>
      <c r="AQ100" s="18">
        <f t="shared" si="229"/>
        <v>6.0508927753327724</v>
      </c>
      <c r="AS100" t="str">
        <f t="shared" si="258"/>
        <v>62 Leisure, travel and related personal service occupations</v>
      </c>
      <c r="AT100" s="18">
        <f t="shared" si="230"/>
        <v>4.7686752102891417</v>
      </c>
      <c r="AU100" s="18">
        <f t="shared" si="230"/>
        <v>-7.5385285872878294</v>
      </c>
      <c r="AV100" s="18">
        <f t="shared" si="230"/>
        <v>4.0100219023982531</v>
      </c>
      <c r="AW100" s="18">
        <f t="shared" si="230"/>
        <v>3.4895283616662054</v>
      </c>
      <c r="AX100" s="18">
        <f t="shared" si="231"/>
        <v>2.9245083289675122</v>
      </c>
      <c r="AZ100" s="18">
        <f t="shared" si="232"/>
        <v>3.6627361533717817</v>
      </c>
      <c r="BA100" s="18">
        <f t="shared" si="233"/>
        <v>4.1629553511011164</v>
      </c>
      <c r="BB100" s="18">
        <f t="shared" si="234"/>
        <v>6.4645742709598553</v>
      </c>
      <c r="BD100" t="str">
        <f t="shared" si="259"/>
        <v>62 Leisure, travel and related personal service occupations</v>
      </c>
      <c r="BE100" s="18">
        <f t="shared" si="235"/>
        <v>-0.38813620112202463</v>
      </c>
      <c r="BF100" s="18">
        <f t="shared" si="235"/>
        <v>-9.4963017479178227</v>
      </c>
      <c r="BG100" s="18">
        <f t="shared" si="235"/>
        <v>-1.7063361357718576</v>
      </c>
      <c r="BH100" s="18">
        <f t="shared" si="235"/>
        <v>-1.0546124394878342</v>
      </c>
      <c r="BI100" s="18">
        <f t="shared" si="236"/>
        <v>-1.8075508003987495</v>
      </c>
      <c r="BK100" s="18">
        <f t="shared" si="237"/>
        <v>-1.2723323923311991</v>
      </c>
      <c r="BL100" s="18">
        <f t="shared" si="238"/>
        <v>2.3005974297312548</v>
      </c>
      <c r="BM100" s="18">
        <f t="shared" si="239"/>
        <v>1.3998306867726074</v>
      </c>
      <c r="BO100" t="str">
        <f t="shared" si="260"/>
        <v>62 Leisure, travel and related personal service occupations</v>
      </c>
      <c r="BP100" s="18">
        <f t="shared" si="240"/>
        <v>-0.38066182268834403</v>
      </c>
      <c r="BQ100" s="18">
        <f t="shared" si="240"/>
        <v>-21.157468366165766</v>
      </c>
      <c r="BR100" s="18">
        <f t="shared" si="240"/>
        <v>-1.0390118415524396</v>
      </c>
      <c r="BS100" s="18">
        <f t="shared" si="240"/>
        <v>-2.0017082347255966</v>
      </c>
      <c r="BT100" s="18">
        <f t="shared" si="241"/>
        <v>-3.0290593949471423</v>
      </c>
      <c r="BV100" s="18">
        <f t="shared" si="242"/>
        <v>-1.6818545337382584</v>
      </c>
      <c r="BW100" s="18">
        <f t="shared" si="243"/>
        <v>2.3030954319950281</v>
      </c>
      <c r="BX100" s="18">
        <f t="shared" si="244"/>
        <v>1.1237197240244523</v>
      </c>
      <c r="BZ100" t="str">
        <f t="shared" si="261"/>
        <v>62 Leisure, travel and related personal service occupations</v>
      </c>
      <c r="CA100" s="18">
        <f t="shared" si="245"/>
        <v>0.17547119703920089</v>
      </c>
      <c r="CB100" s="18">
        <f t="shared" si="245"/>
        <v>-13.990801270946108</v>
      </c>
      <c r="CC100" s="18">
        <f t="shared" si="245"/>
        <v>-1.7890159607107492</v>
      </c>
      <c r="CD100" s="18">
        <f t="shared" si="245"/>
        <v>-2.7631886073165357</v>
      </c>
      <c r="CE100" s="18">
        <f t="shared" si="246"/>
        <v>-3.2049231449860272</v>
      </c>
      <c r="CG100" s="18">
        <f t="shared" si="247"/>
        <v>-2.4395428188578316</v>
      </c>
      <c r="CH100" s="18">
        <f t="shared" si="248"/>
        <v>2.1293635928629984</v>
      </c>
      <c r="CI100" s="18">
        <f t="shared" si="249"/>
        <v>0.40253279825048782</v>
      </c>
      <c r="CK100" t="str">
        <f t="shared" si="262"/>
        <v>62 Leisure, travel and related personal service occupations</v>
      </c>
      <c r="CL100" s="18">
        <f t="shared" si="250"/>
        <v>-7.6934544558204916</v>
      </c>
      <c r="CM100" s="18">
        <f t="shared" si="250"/>
        <v>4.0006141027249198</v>
      </c>
      <c r="CN100" s="18">
        <f t="shared" si="250"/>
        <v>-3.2370005761099496</v>
      </c>
      <c r="CO100" s="18">
        <f t="shared" si="250"/>
        <v>-2.7121060564803234</v>
      </c>
      <c r="CP100" s="18">
        <f t="shared" si="251"/>
        <v>-2.4705762117640861</v>
      </c>
      <c r="CR100" s="18">
        <f t="shared" si="252"/>
        <v>-2.8873865038076096</v>
      </c>
      <c r="CS100" s="18">
        <f t="shared" si="253"/>
        <v>1.5073432773406559</v>
      </c>
      <c r="CT100" s="18">
        <f t="shared" si="254"/>
        <v>-0.72973224888619459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4.0344849094666291</v>
      </c>
      <c r="C101" s="18">
        <f t="shared" si="210"/>
        <v>10.520437470411048</v>
      </c>
      <c r="D101" s="18">
        <f t="shared" si="210"/>
        <v>4.4500309123406412</v>
      </c>
      <c r="E101" s="18">
        <f t="shared" si="210"/>
        <v>3.0592858748299756</v>
      </c>
      <c r="F101" s="18">
        <f t="shared" si="211"/>
        <v>3.9449863904709837</v>
      </c>
      <c r="H101" s="18">
        <f t="shared" si="212"/>
        <v>3.5207977632215615</v>
      </c>
      <c r="I101" s="18">
        <f t="shared" si="213"/>
        <v>3.7904319322570768</v>
      </c>
      <c r="J101" s="18">
        <f t="shared" si="214"/>
        <v>6.0912013544985655</v>
      </c>
      <c r="L101" t="str">
        <f t="shared" si="255"/>
        <v>63 Community and civil enforcement occupations</v>
      </c>
      <c r="M101" s="18">
        <f t="shared" si="215"/>
        <v>-1.2838113204569734</v>
      </c>
      <c r="N101" s="18">
        <f t="shared" si="215"/>
        <v>39.523792949931071</v>
      </c>
      <c r="O101" s="18">
        <f t="shared" si="215"/>
        <v>-0.48380718469824835</v>
      </c>
      <c r="P101" s="18">
        <f t="shared" si="215"/>
        <v>3.448091872649317</v>
      </c>
      <c r="Q101" s="18">
        <f t="shared" si="216"/>
        <v>4.1319179864233613</v>
      </c>
      <c r="S101" s="18">
        <f t="shared" si="217"/>
        <v>2.120494053044264</v>
      </c>
      <c r="T101" s="18">
        <f t="shared" si="218"/>
        <v>3.1657198982322221</v>
      </c>
      <c r="U101" s="18">
        <f t="shared" si="219"/>
        <v>4.6094431550354642</v>
      </c>
      <c r="W101" t="str">
        <f t="shared" si="256"/>
        <v>63 Community and civil enforcement occupations</v>
      </c>
      <c r="X101" s="18">
        <f t="shared" si="220"/>
        <v>2.1721544553352068</v>
      </c>
      <c r="Y101" s="18">
        <f t="shared" si="220"/>
        <v>11.202021065907463</v>
      </c>
      <c r="Z101" s="18">
        <f t="shared" si="220"/>
        <v>1.5097864788767845</v>
      </c>
      <c r="AA101" s="18">
        <f t="shared" si="220"/>
        <v>3.1639829504811035</v>
      </c>
      <c r="AB101" s="18">
        <f t="shared" si="221"/>
        <v>3.1266306840002978</v>
      </c>
      <c r="AD101" s="18">
        <f t="shared" si="222"/>
        <v>2.6096104299333289</v>
      </c>
      <c r="AE101" s="18">
        <f t="shared" si="223"/>
        <v>3.7531142991464428</v>
      </c>
      <c r="AF101" s="18">
        <f t="shared" si="224"/>
        <v>5.4274979514978616</v>
      </c>
      <c r="AH101" t="str">
        <f t="shared" si="257"/>
        <v>63 Community and civil enforcement occupations</v>
      </c>
      <c r="AI101" s="18">
        <f t="shared" si="225"/>
        <v>1.391209405945415</v>
      </c>
      <c r="AJ101" s="18">
        <f t="shared" si="225"/>
        <v>23.59542921137119</v>
      </c>
      <c r="AK101" s="18">
        <f t="shared" si="225"/>
        <v>-1.6443326170947459</v>
      </c>
      <c r="AL101" s="18">
        <f t="shared" si="225"/>
        <v>3.0289367650770949</v>
      </c>
      <c r="AM101" s="18">
        <f t="shared" si="226"/>
        <v>2.7068645327761542</v>
      </c>
      <c r="AO101" s="18">
        <f t="shared" si="227"/>
        <v>1.4470155700617271</v>
      </c>
      <c r="AP101" s="18">
        <f t="shared" si="228"/>
        <v>3.1123899230225405</v>
      </c>
      <c r="AQ101" s="18">
        <f t="shared" si="229"/>
        <v>4.0887751052461674</v>
      </c>
      <c r="AS101" t="str">
        <f t="shared" si="258"/>
        <v>63 Community and civil enforcement occupations</v>
      </c>
      <c r="AT101" s="18">
        <f t="shared" si="230"/>
        <v>-1.3279486848438493</v>
      </c>
      <c r="AU101" s="18">
        <f t="shared" si="230"/>
        <v>21.28940953933509</v>
      </c>
      <c r="AV101" s="18">
        <f t="shared" si="230"/>
        <v>-3.8992669967770954</v>
      </c>
      <c r="AW101" s="18">
        <f t="shared" si="230"/>
        <v>1.5841328338626504</v>
      </c>
      <c r="AX101" s="18">
        <f t="shared" si="231"/>
        <v>0.95020319858447611</v>
      </c>
      <c r="AZ101" s="18">
        <f t="shared" si="232"/>
        <v>-0.27757785182096484</v>
      </c>
      <c r="BA101" s="18">
        <f t="shared" si="233"/>
        <v>2.7933902507831565</v>
      </c>
      <c r="BB101" s="18">
        <f t="shared" si="234"/>
        <v>2.6058951940165942</v>
      </c>
      <c r="BD101" t="str">
        <f t="shared" si="259"/>
        <v>63 Community and civil enforcement occupations</v>
      </c>
      <c r="BE101" s="18">
        <f t="shared" si="235"/>
        <v>-8.5799808794292272</v>
      </c>
      <c r="BF101" s="18">
        <f t="shared" si="235"/>
        <v>35.521313054317758</v>
      </c>
      <c r="BG101" s="18">
        <f t="shared" si="235"/>
        <v>-8.4328848915382277</v>
      </c>
      <c r="BH101" s="18">
        <f t="shared" si="235"/>
        <v>5.8413592363160127E-2</v>
      </c>
      <c r="BI101" s="18">
        <f t="shared" si="236"/>
        <v>-0.81349515394270044</v>
      </c>
      <c r="BK101" s="18">
        <f t="shared" si="237"/>
        <v>-2.8560886165612476</v>
      </c>
      <c r="BL101" s="18">
        <f t="shared" si="238"/>
        <v>1.465651239561061</v>
      </c>
      <c r="BM101" s="18">
        <f t="shared" si="239"/>
        <v>-0.76354513297758331</v>
      </c>
      <c r="BO101" t="str">
        <f t="shared" si="260"/>
        <v>63 Community and civil enforcement occupations</v>
      </c>
      <c r="BP101" s="18">
        <f t="shared" si="240"/>
        <v>-5.5820582677046371</v>
      </c>
      <c r="BQ101" s="18">
        <f t="shared" si="240"/>
        <v>20.61966498217993</v>
      </c>
      <c r="BR101" s="18">
        <f t="shared" si="240"/>
        <v>-5.6757697281568102</v>
      </c>
      <c r="BS101" s="18">
        <f t="shared" si="240"/>
        <v>-0.40092763535357623</v>
      </c>
      <c r="BT101" s="18">
        <f t="shared" si="241"/>
        <v>-0.90129878531268748</v>
      </c>
      <c r="BV101" s="18">
        <f t="shared" si="242"/>
        <v>-2.1911951198848478</v>
      </c>
      <c r="BW101" s="18">
        <f t="shared" si="243"/>
        <v>1.8528695189901745</v>
      </c>
      <c r="BX101" s="18">
        <f t="shared" si="244"/>
        <v>0.22500858423599723</v>
      </c>
      <c r="BZ101" t="str">
        <f t="shared" si="261"/>
        <v>63 Community and civil enforcement occupations</v>
      </c>
      <c r="CA101" s="18">
        <f t="shared" si="245"/>
        <v>-2.1943116503651328</v>
      </c>
      <c r="CB101" s="18">
        <f t="shared" si="245"/>
        <v>23.138113933073811</v>
      </c>
      <c r="CC101" s="18">
        <f t="shared" si="245"/>
        <v>-5.5618437744036182</v>
      </c>
      <c r="CD101" s="18">
        <f t="shared" si="245"/>
        <v>-1.6533805127558088</v>
      </c>
      <c r="CE101" s="18">
        <f t="shared" si="246"/>
        <v>-1.5177930594014732</v>
      </c>
      <c r="CG101" s="18">
        <f t="shared" si="247"/>
        <v>-2.9738518325230223</v>
      </c>
      <c r="CH101" s="18">
        <f t="shared" si="248"/>
        <v>1.7883559755267342</v>
      </c>
      <c r="CI101" s="18">
        <f t="shared" si="249"/>
        <v>-0.40883584186870436</v>
      </c>
      <c r="CK101" t="str">
        <f t="shared" si="262"/>
        <v>63 Community and civil enforcement occupations</v>
      </c>
      <c r="CL101" s="18">
        <f t="shared" si="250"/>
        <v>-12.148765716620813</v>
      </c>
      <c r="CM101" s="18">
        <f t="shared" si="250"/>
        <v>41.376930077119646</v>
      </c>
      <c r="CN101" s="18">
        <f t="shared" si="250"/>
        <v>-8.7985688362859698</v>
      </c>
      <c r="CO101" s="18">
        <f t="shared" si="250"/>
        <v>-0.82328143590960634</v>
      </c>
      <c r="CP101" s="18">
        <f t="shared" si="251"/>
        <v>-1.2231300357648078</v>
      </c>
      <c r="CR101" s="18">
        <f t="shared" si="252"/>
        <v>-3.5563345896875709</v>
      </c>
      <c r="CS101" s="18">
        <f t="shared" si="253"/>
        <v>1.0154545793345182</v>
      </c>
      <c r="CT101" s="18">
        <f t="shared" si="254"/>
        <v>-1.9473609576664663</v>
      </c>
    </row>
    <row r="102" spans="1:98" x14ac:dyDescent="0.2">
      <c r="A102" t="str">
        <f t="shared" si="209"/>
        <v>71 Sales occupations</v>
      </c>
      <c r="B102" s="18">
        <f t="shared" si="210"/>
        <v>1.0586370569162229</v>
      </c>
      <c r="C102" s="18">
        <f t="shared" si="210"/>
        <v>-3.5523053147914152</v>
      </c>
      <c r="D102" s="18">
        <f t="shared" si="210"/>
        <v>2.6160730447552849</v>
      </c>
      <c r="E102" s="18">
        <f t="shared" si="210"/>
        <v>2.0544050862827401</v>
      </c>
      <c r="F102" s="18">
        <f t="shared" si="211"/>
        <v>1.8692004493439995</v>
      </c>
      <c r="H102" s="18">
        <f t="shared" si="212"/>
        <v>2.2412853184277104</v>
      </c>
      <c r="I102" s="18">
        <f t="shared" si="213"/>
        <v>3.1825776613277457</v>
      </c>
      <c r="J102" s="18">
        <f t="shared" si="214"/>
        <v>4.7096029068055989</v>
      </c>
      <c r="L102" t="str">
        <f t="shared" si="255"/>
        <v>71 Sales occupations</v>
      </c>
      <c r="M102" s="18">
        <f t="shared" si="215"/>
        <v>3.014084375395143</v>
      </c>
      <c r="N102" s="18">
        <f t="shared" si="215"/>
        <v>5.9397430296417975</v>
      </c>
      <c r="O102" s="18">
        <f t="shared" si="215"/>
        <v>3.4969777224742815</v>
      </c>
      <c r="P102" s="18">
        <f t="shared" si="215"/>
        <v>3.4171063019459824</v>
      </c>
      <c r="Q102" s="18">
        <f t="shared" si="216"/>
        <v>3.5979870461613883</v>
      </c>
      <c r="S102" s="18">
        <f t="shared" si="217"/>
        <v>3.4437232576677301</v>
      </c>
      <c r="T102" s="18">
        <f t="shared" si="218"/>
        <v>3.4705047669990385</v>
      </c>
      <c r="U102" s="18">
        <f t="shared" si="219"/>
        <v>5.8009639528644019</v>
      </c>
      <c r="W102" t="str">
        <f t="shared" si="256"/>
        <v>71 Sales occupations</v>
      </c>
      <c r="X102" s="18">
        <f t="shared" si="220"/>
        <v>4.5518619373321023</v>
      </c>
      <c r="Y102" s="18">
        <f t="shared" si="220"/>
        <v>-3.7117634251157772</v>
      </c>
      <c r="Z102" s="18">
        <f t="shared" si="220"/>
        <v>2.3747036076922523</v>
      </c>
      <c r="AA102" s="18">
        <f t="shared" si="220"/>
        <v>3.0616398182307547</v>
      </c>
      <c r="AB102" s="18">
        <f t="shared" si="221"/>
        <v>2.4104295323126523</v>
      </c>
      <c r="AD102" s="18">
        <f t="shared" si="222"/>
        <v>2.8321504522225815</v>
      </c>
      <c r="AE102" s="18">
        <f t="shared" si="223"/>
        <v>3.4936569850494648</v>
      </c>
      <c r="AF102" s="18">
        <f t="shared" si="224"/>
        <v>5.378195709973177</v>
      </c>
      <c r="AH102" t="str">
        <f t="shared" si="257"/>
        <v>71 Sales occupations</v>
      </c>
      <c r="AI102" s="18">
        <f t="shared" si="225"/>
        <v>2.8700998583544912</v>
      </c>
      <c r="AJ102" s="18">
        <f t="shared" si="225"/>
        <v>-2.6602130716393835</v>
      </c>
      <c r="AK102" s="18">
        <f t="shared" si="225"/>
        <v>1.2581089924328825</v>
      </c>
      <c r="AL102" s="18">
        <f t="shared" si="225"/>
        <v>2.543036591439507</v>
      </c>
      <c r="AM102" s="18">
        <f t="shared" si="226"/>
        <v>1.8078637428814659</v>
      </c>
      <c r="AO102" s="18">
        <f t="shared" si="227"/>
        <v>2.112925839815305</v>
      </c>
      <c r="AP102" s="18">
        <f t="shared" si="228"/>
        <v>3.3916133250186054</v>
      </c>
      <c r="AQ102" s="18">
        <f t="shared" si="229"/>
        <v>4.7906615262800489</v>
      </c>
      <c r="AS102" t="str">
        <f t="shared" si="258"/>
        <v>71 Sales occupations</v>
      </c>
      <c r="AT102" s="18">
        <f t="shared" si="230"/>
        <v>2.3837667012360342</v>
      </c>
      <c r="AU102" s="18">
        <f t="shared" si="230"/>
        <v>-4.5973557778813179</v>
      </c>
      <c r="AV102" s="18">
        <f t="shared" si="230"/>
        <v>0.56718016951919914</v>
      </c>
      <c r="AW102" s="18">
        <f t="shared" si="230"/>
        <v>2.2145673511932751</v>
      </c>
      <c r="AX102" s="18">
        <f t="shared" si="231"/>
        <v>1.259460168266191</v>
      </c>
      <c r="AZ102" s="18">
        <f t="shared" si="232"/>
        <v>1.6624614932732484</v>
      </c>
      <c r="BA102" s="18">
        <f t="shared" si="233"/>
        <v>2.9134336132515593</v>
      </c>
      <c r="BB102" s="18">
        <f t="shared" si="234"/>
        <v>4.0693030654579188</v>
      </c>
      <c r="BD102" t="str">
        <f t="shared" si="259"/>
        <v>71 Sales occupations</v>
      </c>
      <c r="BE102" s="18">
        <f t="shared" si="235"/>
        <v>1.5800612995850116</v>
      </c>
      <c r="BF102" s="18">
        <f t="shared" si="235"/>
        <v>0.25139774815887694</v>
      </c>
      <c r="BG102" s="18">
        <f t="shared" si="235"/>
        <v>-1.1677767139562478</v>
      </c>
      <c r="BH102" s="18">
        <f t="shared" si="235"/>
        <v>0.22507089380259249</v>
      </c>
      <c r="BI102" s="18">
        <f t="shared" si="236"/>
        <v>-0.21065167571625576</v>
      </c>
      <c r="BK102" s="18">
        <f t="shared" si="237"/>
        <v>-0.24137914474215982</v>
      </c>
      <c r="BL102" s="18">
        <f t="shared" si="238"/>
        <v>2.4990776350054089</v>
      </c>
      <c r="BM102" s="18">
        <f t="shared" si="239"/>
        <v>2.3291238584465024</v>
      </c>
      <c r="BO102" t="str">
        <f t="shared" si="260"/>
        <v>71 Sales occupations</v>
      </c>
      <c r="BP102" s="18">
        <f t="shared" si="240"/>
        <v>-0.36208276877516266</v>
      </c>
      <c r="BQ102" s="18">
        <f t="shared" si="240"/>
        <v>-10.738664322679147</v>
      </c>
      <c r="BR102" s="18">
        <f t="shared" si="240"/>
        <v>-1.1895192656262377</v>
      </c>
      <c r="BS102" s="18">
        <f t="shared" si="240"/>
        <v>-1.8352824717538296</v>
      </c>
      <c r="BT102" s="18">
        <f t="shared" si="241"/>
        <v>-2.216733518873959</v>
      </c>
      <c r="BV102" s="18">
        <f t="shared" si="242"/>
        <v>-1.6204983594627631</v>
      </c>
      <c r="BW102" s="18">
        <f t="shared" si="243"/>
        <v>2.3259768767724953</v>
      </c>
      <c r="BX102" s="18">
        <f t="shared" si="244"/>
        <v>1.191914330637478</v>
      </c>
      <c r="BZ102" t="str">
        <f t="shared" si="261"/>
        <v>71 Sales occupations</v>
      </c>
      <c r="CA102" s="18">
        <f t="shared" si="245"/>
        <v>0.92212039017849357</v>
      </c>
      <c r="CB102" s="18">
        <f t="shared" si="245"/>
        <v>-9.2353230305927134</v>
      </c>
      <c r="CC102" s="18">
        <f t="shared" si="245"/>
        <v>-4.3075228598024928</v>
      </c>
      <c r="CD102" s="18">
        <f t="shared" si="245"/>
        <v>-8.4229223137606724</v>
      </c>
      <c r="CE102" s="18">
        <f t="shared" si="246"/>
        <v>-7.2079320095765897</v>
      </c>
      <c r="CG102" s="18">
        <f t="shared" si="247"/>
        <v>-7.0711735307882995</v>
      </c>
      <c r="CH102" s="18">
        <f t="shared" si="248"/>
        <v>1.6129058087959613</v>
      </c>
      <c r="CI102" s="18">
        <f t="shared" si="249"/>
        <v>-3.3041461893335344</v>
      </c>
      <c r="CK102" t="str">
        <f t="shared" si="262"/>
        <v>71 Sales occupations</v>
      </c>
      <c r="CL102" s="18">
        <f t="shared" si="250"/>
        <v>-7.0604765547285115</v>
      </c>
      <c r="CM102" s="18">
        <f t="shared" si="250"/>
        <v>4.8196213075147432</v>
      </c>
      <c r="CN102" s="18">
        <f t="shared" si="250"/>
        <v>-6.5271795250257618</v>
      </c>
      <c r="CO102" s="18">
        <f t="shared" si="250"/>
        <v>-3.6003621852814471</v>
      </c>
      <c r="CP102" s="18">
        <f t="shared" si="251"/>
        <v>-4.0237097811634204</v>
      </c>
      <c r="CR102" s="18">
        <f t="shared" si="252"/>
        <v>-4.5860115038857003</v>
      </c>
      <c r="CS102" s="18">
        <f t="shared" si="253"/>
        <v>1.0920852976993078</v>
      </c>
      <c r="CT102" s="18">
        <f t="shared" si="254"/>
        <v>-2.6203501813907182</v>
      </c>
    </row>
    <row r="103" spans="1:98" x14ac:dyDescent="0.2">
      <c r="A103" t="str">
        <f t="shared" si="209"/>
        <v>72 Customer service occupations</v>
      </c>
      <c r="B103" s="18">
        <f t="shared" si="210"/>
        <v>2.5087173344859881</v>
      </c>
      <c r="C103" s="18">
        <f t="shared" si="210"/>
        <v>18.406509805636382</v>
      </c>
      <c r="D103" s="18">
        <f t="shared" si="210"/>
        <v>10.489603604730213</v>
      </c>
      <c r="E103" s="18">
        <f t="shared" si="210"/>
        <v>3.5847102044513912</v>
      </c>
      <c r="F103" s="18">
        <f t="shared" si="211"/>
        <v>6.5819595604881487</v>
      </c>
      <c r="H103" s="18">
        <f t="shared" si="212"/>
        <v>5.8370132428275934</v>
      </c>
      <c r="I103" s="18">
        <f t="shared" si="213"/>
        <v>4.0555729573812593</v>
      </c>
      <c r="J103" s="18">
        <f t="shared" si="214"/>
        <v>7.9661936924178001</v>
      </c>
      <c r="L103" t="str">
        <f t="shared" si="255"/>
        <v>72 Customer service occupations</v>
      </c>
      <c r="M103" s="18">
        <f t="shared" si="215"/>
        <v>3.7841975304687692</v>
      </c>
      <c r="N103" s="18">
        <f t="shared" si="215"/>
        <v>7.4426443170675149</v>
      </c>
      <c r="O103" s="18">
        <f t="shared" si="215"/>
        <v>9.519465376812164</v>
      </c>
      <c r="P103" s="18">
        <f t="shared" si="215"/>
        <v>3.758797734056607</v>
      </c>
      <c r="Q103" s="18">
        <f t="shared" si="216"/>
        <v>5.7560352185031638</v>
      </c>
      <c r="S103" s="18">
        <f t="shared" si="217"/>
        <v>5.6445406130371634</v>
      </c>
      <c r="T103" s="18">
        <f t="shared" si="218"/>
        <v>4.2606266968746809</v>
      </c>
      <c r="U103" s="18">
        <f t="shared" si="219"/>
        <v>7.9464104800248458</v>
      </c>
      <c r="W103" t="str">
        <f t="shared" si="256"/>
        <v>72 Customer service occupations</v>
      </c>
      <c r="X103" s="18">
        <f t="shared" si="220"/>
        <v>4.2452727187654027</v>
      </c>
      <c r="Y103" s="18">
        <f t="shared" si="220"/>
        <v>1.399867178389913</v>
      </c>
      <c r="Z103" s="18">
        <f t="shared" si="220"/>
        <v>7.703292202943457</v>
      </c>
      <c r="AA103" s="18">
        <f t="shared" si="220"/>
        <v>3.276301108889168</v>
      </c>
      <c r="AB103" s="18">
        <f t="shared" si="221"/>
        <v>4.5199791456259852</v>
      </c>
      <c r="AD103" s="18">
        <f t="shared" si="222"/>
        <v>4.7313679920604423</v>
      </c>
      <c r="AE103" s="18">
        <f t="shared" si="223"/>
        <v>3.9445957831535816</v>
      </c>
      <c r="AF103" s="18">
        <f t="shared" si="224"/>
        <v>7.0723963327088191</v>
      </c>
      <c r="AH103" t="str">
        <f t="shared" si="257"/>
        <v>72 Customer service occupations</v>
      </c>
      <c r="AI103" s="18">
        <f t="shared" si="225"/>
        <v>5.7641170698554456</v>
      </c>
      <c r="AJ103" s="18">
        <f t="shared" si="225"/>
        <v>2.2272127201878211</v>
      </c>
      <c r="AK103" s="18">
        <f t="shared" si="225"/>
        <v>7.292131462156326</v>
      </c>
      <c r="AL103" s="18">
        <f t="shared" si="225"/>
        <v>3.013998613451041</v>
      </c>
      <c r="AM103" s="18">
        <f t="shared" si="226"/>
        <v>4.2822807541155861</v>
      </c>
      <c r="AO103" s="18">
        <f t="shared" si="227"/>
        <v>4.4207450948538174</v>
      </c>
      <c r="AP103" s="18">
        <f t="shared" si="228"/>
        <v>4.0586097620390671</v>
      </c>
      <c r="AQ103" s="18">
        <f t="shared" si="229"/>
        <v>6.9235516579062351</v>
      </c>
      <c r="AS103" t="str">
        <f t="shared" si="258"/>
        <v>72 Customer service occupations</v>
      </c>
      <c r="AT103" s="18">
        <f t="shared" si="230"/>
        <v>5.0148526265919369</v>
      </c>
      <c r="AU103" s="18">
        <f t="shared" si="230"/>
        <v>-1.922211904536042</v>
      </c>
      <c r="AV103" s="18">
        <f t="shared" si="230"/>
        <v>6.7175688476392104</v>
      </c>
      <c r="AW103" s="18">
        <f t="shared" si="230"/>
        <v>2.4712049153909899</v>
      </c>
      <c r="AX103" s="18">
        <f t="shared" si="231"/>
        <v>3.495875849022112</v>
      </c>
      <c r="AZ103" s="18">
        <f t="shared" si="232"/>
        <v>3.8675456653077367</v>
      </c>
      <c r="BA103" s="18">
        <f t="shared" si="233"/>
        <v>3.5222151501919319</v>
      </c>
      <c r="BB103" s="18">
        <f t="shared" si="234"/>
        <v>6.149013208593046</v>
      </c>
      <c r="BD103" t="str">
        <f t="shared" si="259"/>
        <v>72 Customer service occupations</v>
      </c>
      <c r="BE103" s="18">
        <f t="shared" si="235"/>
        <v>1.82277929371637</v>
      </c>
      <c r="BF103" s="18">
        <f t="shared" si="235"/>
        <v>3.4620501273974424</v>
      </c>
      <c r="BG103" s="18">
        <f t="shared" si="235"/>
        <v>4.0866448105994824</v>
      </c>
      <c r="BH103" s="18">
        <f t="shared" si="235"/>
        <v>1.133782084274948</v>
      </c>
      <c r="BI103" s="18">
        <f t="shared" si="236"/>
        <v>2.1927093607334136</v>
      </c>
      <c r="BK103" s="18">
        <f t="shared" si="237"/>
        <v>2.1086424796567638</v>
      </c>
      <c r="BL103" s="18">
        <f t="shared" si="238"/>
        <v>2.8909167977523964</v>
      </c>
      <c r="BM103" s="18">
        <f t="shared" si="239"/>
        <v>4.3753101645645609</v>
      </c>
      <c r="BO103" t="str">
        <f t="shared" si="260"/>
        <v>72 Customer service occupations</v>
      </c>
      <c r="BP103" s="18">
        <f t="shared" si="240"/>
        <v>1.6570328425397296</v>
      </c>
      <c r="BQ103" s="18">
        <f t="shared" si="240"/>
        <v>-7.9691076884590872</v>
      </c>
      <c r="BR103" s="18">
        <f t="shared" si="240"/>
        <v>4.8128659533152929</v>
      </c>
      <c r="BS103" s="18">
        <f t="shared" si="240"/>
        <v>-0.35211462103119651</v>
      </c>
      <c r="BT103" s="18">
        <f t="shared" si="241"/>
        <v>0.73211851477614776</v>
      </c>
      <c r="BV103" s="18">
        <f t="shared" si="242"/>
        <v>1.3406277303413372</v>
      </c>
      <c r="BW103" s="18">
        <f t="shared" si="243"/>
        <v>2.9734045700029688</v>
      </c>
      <c r="BX103" s="18">
        <f t="shared" si="244"/>
        <v>3.8918364239789449</v>
      </c>
      <c r="BZ103" t="str">
        <f t="shared" si="261"/>
        <v>72 Customer service occupations</v>
      </c>
      <c r="CA103" s="18">
        <f t="shared" si="245"/>
        <v>0.36358108191556493</v>
      </c>
      <c r="CB103" s="18">
        <f t="shared" si="245"/>
        <v>-1.1151975599686947</v>
      </c>
      <c r="CC103" s="18">
        <f t="shared" si="245"/>
        <v>1.4924501966611992</v>
      </c>
      <c r="CD103" s="18">
        <f t="shared" si="245"/>
        <v>-0.74222825936424153</v>
      </c>
      <c r="CE103" s="18">
        <f t="shared" si="246"/>
        <v>-7.2743128719354733E-2</v>
      </c>
      <c r="CG103" s="18">
        <f t="shared" si="247"/>
        <v>-2.856697910724737E-3</v>
      </c>
      <c r="CH103" s="18">
        <f t="shared" si="248"/>
        <v>2.1204328728338329</v>
      </c>
      <c r="CI103" s="18">
        <f t="shared" si="249"/>
        <v>2.1183034406873524</v>
      </c>
      <c r="CK103" t="str">
        <f t="shared" si="262"/>
        <v>72 Customer service occupations</v>
      </c>
      <c r="CL103" s="18">
        <f t="shared" si="250"/>
        <v>-0.216513114723349</v>
      </c>
      <c r="CM103" s="18">
        <f t="shared" si="250"/>
        <v>19.40036253045314</v>
      </c>
      <c r="CN103" s="18">
        <f t="shared" si="250"/>
        <v>7.8349819494395234</v>
      </c>
      <c r="CO103" s="18">
        <f t="shared" si="250"/>
        <v>3.3783176415445482</v>
      </c>
      <c r="CP103" s="18">
        <f t="shared" si="251"/>
        <v>5.6984606276937022</v>
      </c>
      <c r="CR103" s="18">
        <f t="shared" si="252"/>
        <v>4.8430219007178144</v>
      </c>
      <c r="CS103" s="18">
        <f t="shared" si="253"/>
        <v>2.870813784129278</v>
      </c>
      <c r="CT103" s="18">
        <f t="shared" si="254"/>
        <v>6.4719649933231871</v>
      </c>
    </row>
    <row r="104" spans="1:98" x14ac:dyDescent="0.2">
      <c r="A104" t="str">
        <f t="shared" si="209"/>
        <v>81 Process, plant and machine operatives</v>
      </c>
      <c r="B104" s="18">
        <f t="shared" si="210"/>
        <v>7.9561913640609161</v>
      </c>
      <c r="C104" s="18">
        <f t="shared" si="210"/>
        <v>-13.609995992587741</v>
      </c>
      <c r="D104" s="18">
        <f t="shared" si="210"/>
        <v>13.613313465081278</v>
      </c>
      <c r="E104" s="18">
        <f t="shared" si="210"/>
        <v>7.056478765413976</v>
      </c>
      <c r="F104" s="18">
        <f t="shared" si="211"/>
        <v>7.6115032533946581</v>
      </c>
      <c r="H104" s="18">
        <f t="shared" si="212"/>
        <v>9.1989288897255541</v>
      </c>
      <c r="I104" s="18">
        <f t="shared" si="213"/>
        <v>5.5333459176426514</v>
      </c>
      <c r="J104" s="18">
        <f t="shared" si="214"/>
        <v>11.306391524988602</v>
      </c>
      <c r="L104" t="str">
        <f t="shared" si="255"/>
        <v>81 Process, plant and machine operatives</v>
      </c>
      <c r="M104" s="18">
        <f t="shared" si="215"/>
        <v>6.0921458027989539</v>
      </c>
      <c r="N104" s="18">
        <f t="shared" si="215"/>
        <v>-9.2767524254536262</v>
      </c>
      <c r="O104" s="18">
        <f t="shared" si="215"/>
        <v>8.8060409182772137</v>
      </c>
      <c r="P104" s="18">
        <f t="shared" si="215"/>
        <v>5.9811000182847351</v>
      </c>
      <c r="Q104" s="18">
        <f t="shared" si="216"/>
        <v>5.8227981997779787</v>
      </c>
      <c r="S104" s="18">
        <f t="shared" si="217"/>
        <v>6.9145021444012578</v>
      </c>
      <c r="T104" s="18">
        <f t="shared" si="218"/>
        <v>4.611593877898823</v>
      </c>
      <c r="U104" s="18">
        <f t="shared" si="219"/>
        <v>9.0994692797352617</v>
      </c>
      <c r="W104" t="str">
        <f t="shared" si="256"/>
        <v>81 Process, plant and machine operatives</v>
      </c>
      <c r="X104" s="18">
        <f t="shared" si="220"/>
        <v>4.5481210392005256</v>
      </c>
      <c r="Y104" s="18">
        <f t="shared" si="220"/>
        <v>-14.949821596195779</v>
      </c>
      <c r="Z104" s="18">
        <f t="shared" si="220"/>
        <v>10.166253641117651</v>
      </c>
      <c r="AA104" s="18">
        <f t="shared" si="220"/>
        <v>5.6417528332616707</v>
      </c>
      <c r="AB104" s="18">
        <f t="shared" si="221"/>
        <v>5.5947028525897835</v>
      </c>
      <c r="AD104" s="18">
        <f t="shared" si="222"/>
        <v>7.1288869360829787</v>
      </c>
      <c r="AE104" s="18">
        <f t="shared" si="223"/>
        <v>4.7074987154643422</v>
      </c>
      <c r="AF104" s="18">
        <f t="shared" si="224"/>
        <v>9.3138951951454061</v>
      </c>
      <c r="AH104" t="str">
        <f t="shared" si="257"/>
        <v>81 Process, plant and machine operatives</v>
      </c>
      <c r="AI104" s="18">
        <f t="shared" si="225"/>
        <v>3.6085022370955899</v>
      </c>
      <c r="AJ104" s="18">
        <f t="shared" si="225"/>
        <v>-10.744072077161826</v>
      </c>
      <c r="AK104" s="18">
        <f t="shared" si="225"/>
        <v>9.123763031545117</v>
      </c>
      <c r="AL104" s="18">
        <f t="shared" si="225"/>
        <v>4.7402137552491785</v>
      </c>
      <c r="AM104" s="18">
        <f t="shared" si="226"/>
        <v>5.035357651786776</v>
      </c>
      <c r="AO104" s="18">
        <f t="shared" si="227"/>
        <v>6.181473669269999</v>
      </c>
      <c r="AP104" s="18">
        <f t="shared" si="228"/>
        <v>4.1159844384863531</v>
      </c>
      <c r="AQ104" s="18">
        <f t="shared" si="229"/>
        <v>8.263251837220519</v>
      </c>
      <c r="AS104" t="str">
        <f t="shared" si="258"/>
        <v>81 Process, plant and machine operatives</v>
      </c>
      <c r="AT104" s="18">
        <f t="shared" si="230"/>
        <v>5.3389809827328438</v>
      </c>
      <c r="AU104" s="18">
        <f t="shared" si="230"/>
        <v>-12.368605010477784</v>
      </c>
      <c r="AV104" s="18">
        <f t="shared" si="230"/>
        <v>7.4543818906835924</v>
      </c>
      <c r="AW104" s="18">
        <f t="shared" si="230"/>
        <v>3.7129936459406654</v>
      </c>
      <c r="AX104" s="18">
        <f t="shared" si="231"/>
        <v>3.7694476238471442</v>
      </c>
      <c r="AZ104" s="18">
        <f t="shared" si="232"/>
        <v>4.945420070178308</v>
      </c>
      <c r="BA104" s="18">
        <f t="shared" si="233"/>
        <v>3.6723132570570138</v>
      </c>
      <c r="BB104" s="18">
        <f t="shared" si="234"/>
        <v>7.0551912816536833</v>
      </c>
      <c r="BD104" t="str">
        <f t="shared" si="259"/>
        <v>81 Process, plant and machine operatives</v>
      </c>
      <c r="BE104" s="18">
        <f t="shared" si="235"/>
        <v>1.1795843638361392</v>
      </c>
      <c r="BF104" s="18">
        <f t="shared" si="235"/>
        <v>-13.449685202365192</v>
      </c>
      <c r="BG104" s="18">
        <f t="shared" si="235"/>
        <v>4.6299441266193897</v>
      </c>
      <c r="BH104" s="18">
        <f t="shared" si="235"/>
        <v>0.39978881183286852</v>
      </c>
      <c r="BI104" s="18">
        <f t="shared" si="236"/>
        <v>0.76385823620872539</v>
      </c>
      <c r="BK104" s="18">
        <f t="shared" si="237"/>
        <v>1.7904882052192095</v>
      </c>
      <c r="BL104" s="18">
        <f t="shared" si="238"/>
        <v>2.513728481026356</v>
      </c>
      <c r="BM104" s="18">
        <f t="shared" si="239"/>
        <v>3.8257267568539532</v>
      </c>
      <c r="BO104" t="str">
        <f t="shared" si="260"/>
        <v>81 Process, plant and machine operatives</v>
      </c>
      <c r="BP104" s="18">
        <f t="shared" si="240"/>
        <v>-0.68160243148082111</v>
      </c>
      <c r="BQ104" s="18">
        <f t="shared" si="240"/>
        <v>-16.658529342277141</v>
      </c>
      <c r="BR104" s="18">
        <f t="shared" si="240"/>
        <v>4.416042429368261</v>
      </c>
      <c r="BS104" s="18">
        <f t="shared" si="240"/>
        <v>-0.52227953171929409</v>
      </c>
      <c r="BT104" s="18">
        <f t="shared" si="241"/>
        <v>-0.11570193667915785</v>
      </c>
      <c r="BV104" s="18">
        <f t="shared" si="242"/>
        <v>1.0973160692651529</v>
      </c>
      <c r="BW104" s="18">
        <f t="shared" si="243"/>
        <v>2.5797232583709473</v>
      </c>
      <c r="BX104" s="18">
        <f t="shared" si="244"/>
        <v>3.3661810254112412</v>
      </c>
      <c r="BZ104" t="str">
        <f t="shared" si="261"/>
        <v>81 Process, plant and machine operatives</v>
      </c>
      <c r="CA104" s="18">
        <f t="shared" si="245"/>
        <v>-0.23406000975456642</v>
      </c>
      <c r="CB104" s="18">
        <f t="shared" si="245"/>
        <v>-15.120320036372981</v>
      </c>
      <c r="CC104" s="18">
        <f t="shared" si="245"/>
        <v>-7.3505211711200058E-2</v>
      </c>
      <c r="CD104" s="18">
        <f t="shared" si="245"/>
        <v>-10.029688956254724</v>
      </c>
      <c r="CE104" s="18">
        <f t="shared" si="246"/>
        <v>-7.3676991829303651</v>
      </c>
      <c r="CG104" s="18">
        <f t="shared" si="247"/>
        <v>-6.8263664098695447</v>
      </c>
      <c r="CH104" s="18">
        <f t="shared" si="248"/>
        <v>1.7001459173428879</v>
      </c>
      <c r="CI104" s="18">
        <f t="shared" si="249"/>
        <v>-2.9925505657899309</v>
      </c>
      <c r="CK104" t="str">
        <f t="shared" si="262"/>
        <v>81 Process, plant and machine operatives</v>
      </c>
      <c r="CL104" s="18">
        <f t="shared" si="250"/>
        <v>-9.0275109167969667</v>
      </c>
      <c r="CM104" s="18">
        <f t="shared" si="250"/>
        <v>-7.3073289000766035</v>
      </c>
      <c r="CN104" s="18">
        <f t="shared" si="250"/>
        <v>-11.181621330739356</v>
      </c>
      <c r="CO104" s="18">
        <f t="shared" si="250"/>
        <v>-8.2090736500956005</v>
      </c>
      <c r="CP104" s="18">
        <f t="shared" si="251"/>
        <v>-9.0930011102285278</v>
      </c>
      <c r="CR104" s="18">
        <f t="shared" si="252"/>
        <v>-9.2108154145399634</v>
      </c>
      <c r="CS104" s="18">
        <f t="shared" si="253"/>
        <v>0.76668823590710922</v>
      </c>
      <c r="CT104" s="18">
        <f t="shared" si="254"/>
        <v>-6.6523203426977595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10.608824370014759</v>
      </c>
      <c r="C105" s="18">
        <f t="shared" si="210"/>
        <v>5.0092956465030758</v>
      </c>
      <c r="D105" s="18">
        <f t="shared" si="210"/>
        <v>8.6425807774715082</v>
      </c>
      <c r="E105" s="18">
        <f t="shared" si="210"/>
        <v>3.9281696548005396</v>
      </c>
      <c r="F105" s="18">
        <f t="shared" si="211"/>
        <v>5.447201004059421</v>
      </c>
      <c r="H105" s="18">
        <f t="shared" si="212"/>
        <v>5.4764595397227334</v>
      </c>
      <c r="I105" s="18">
        <f t="shared" si="213"/>
        <v>5.1877252910667693</v>
      </c>
      <c r="J105" s="18">
        <f t="shared" si="214"/>
        <v>8.4158380235795249</v>
      </c>
      <c r="L105" t="str">
        <f t="shared" si="255"/>
        <v>82 Transport and mobile machine drivers and operatives</v>
      </c>
      <c r="M105" s="18">
        <f t="shared" si="215"/>
        <v>9.830138933288012</v>
      </c>
      <c r="N105" s="18">
        <f t="shared" si="215"/>
        <v>2.7338021438128468</v>
      </c>
      <c r="O105" s="18">
        <f t="shared" si="215"/>
        <v>6.1294054021098443</v>
      </c>
      <c r="P105" s="18">
        <f t="shared" si="215"/>
        <v>3.4413463418835111</v>
      </c>
      <c r="Q105" s="18">
        <f t="shared" si="216"/>
        <v>4.2292478674324396</v>
      </c>
      <c r="S105" s="18">
        <f t="shared" si="217"/>
        <v>4.3297147584178353</v>
      </c>
      <c r="T105" s="18">
        <f t="shared" si="218"/>
        <v>4.5388854266100509</v>
      </c>
      <c r="U105" s="18">
        <f t="shared" si="219"/>
        <v>7.1929925282658624</v>
      </c>
      <c r="W105" t="str">
        <f t="shared" si="256"/>
        <v>82 Transport and mobile machine drivers and operatives</v>
      </c>
      <c r="X105" s="18">
        <f t="shared" si="220"/>
        <v>12.018496915985978</v>
      </c>
      <c r="Y105" s="18">
        <f t="shared" si="220"/>
        <v>-2.5973617484188471</v>
      </c>
      <c r="Z105" s="18">
        <f t="shared" si="220"/>
        <v>5.1022063486653613</v>
      </c>
      <c r="AA105" s="18">
        <f t="shared" si="220"/>
        <v>4.1804651474285359</v>
      </c>
      <c r="AB105" s="18">
        <f t="shared" si="221"/>
        <v>4.0293297616190271</v>
      </c>
      <c r="AD105" s="18">
        <f t="shared" si="222"/>
        <v>4.4868105150275728</v>
      </c>
      <c r="AE105" s="18">
        <f t="shared" si="223"/>
        <v>4.553647496986879</v>
      </c>
      <c r="AF105" s="18">
        <f t="shared" si="224"/>
        <v>7.3111541018302306</v>
      </c>
      <c r="AH105" t="str">
        <f t="shared" si="257"/>
        <v>82 Transport and mobile machine drivers and operatives</v>
      </c>
      <c r="AI105" s="18">
        <f t="shared" si="225"/>
        <v>12.693205102621441</v>
      </c>
      <c r="AJ105" s="18">
        <f t="shared" si="225"/>
        <v>-5.8082857178393894</v>
      </c>
      <c r="AK105" s="18">
        <f t="shared" si="225"/>
        <v>5.2111111731348192</v>
      </c>
      <c r="AL105" s="18">
        <f t="shared" si="225"/>
        <v>3.6773987816990816</v>
      </c>
      <c r="AM105" s="18">
        <f t="shared" si="226"/>
        <v>3.5315232705655397</v>
      </c>
      <c r="AO105" s="18">
        <f t="shared" si="227"/>
        <v>4.1861358287194284</v>
      </c>
      <c r="AP105" s="18">
        <f t="shared" si="228"/>
        <v>4.3760408367776282</v>
      </c>
      <c r="AQ105" s="18">
        <f t="shared" si="229"/>
        <v>6.9792975869119145</v>
      </c>
      <c r="AS105" t="str">
        <f t="shared" si="258"/>
        <v>82 Transport and mobile machine drivers and operatives</v>
      </c>
      <c r="AT105" s="18">
        <f t="shared" si="230"/>
        <v>11.190140391911818</v>
      </c>
      <c r="AU105" s="18">
        <f t="shared" si="230"/>
        <v>-1.0686176659652324</v>
      </c>
      <c r="AV105" s="18">
        <f t="shared" si="230"/>
        <v>5.0485493066165343</v>
      </c>
      <c r="AW105" s="18">
        <f t="shared" si="230"/>
        <v>3.5310225611017154</v>
      </c>
      <c r="AX105" s="18">
        <f t="shared" si="231"/>
        <v>3.7078994758182438</v>
      </c>
      <c r="AZ105" s="18">
        <f t="shared" si="232"/>
        <v>4.0344132460603976</v>
      </c>
      <c r="BA105" s="18">
        <f t="shared" si="233"/>
        <v>4.3886005942405104</v>
      </c>
      <c r="BB105" s="18">
        <f t="shared" si="234"/>
        <v>6.8839098696760415</v>
      </c>
      <c r="BD105" t="str">
        <f t="shared" si="259"/>
        <v>82 Transport and mobile machine drivers and operatives</v>
      </c>
      <c r="BE105" s="18">
        <f t="shared" si="235"/>
        <v>5.0491501919503579</v>
      </c>
      <c r="BF105" s="18">
        <f t="shared" si="235"/>
        <v>-12.005630168618298</v>
      </c>
      <c r="BG105" s="18">
        <f t="shared" si="235"/>
        <v>2.1554050679189363</v>
      </c>
      <c r="BH105" s="18">
        <f t="shared" si="235"/>
        <v>0.63925236787547579</v>
      </c>
      <c r="BI105" s="18">
        <f t="shared" si="236"/>
        <v>0.26566265617820051</v>
      </c>
      <c r="BK105" s="18">
        <f t="shared" si="237"/>
        <v>1.1421197228232094</v>
      </c>
      <c r="BL105" s="18">
        <f t="shared" si="238"/>
        <v>3.0105374459718615</v>
      </c>
      <c r="BM105" s="18">
        <f t="shared" si="239"/>
        <v>3.7857065219081054</v>
      </c>
      <c r="BO105" t="str">
        <f t="shared" si="260"/>
        <v>82 Transport and mobile machine drivers and operatives</v>
      </c>
      <c r="BP105" s="18">
        <f t="shared" si="240"/>
        <v>3.8509726128092447</v>
      </c>
      <c r="BQ105" s="18">
        <f t="shared" si="240"/>
        <v>-13.714528365409961</v>
      </c>
      <c r="BR105" s="18">
        <f t="shared" si="240"/>
        <v>1.7578711086819521</v>
      </c>
      <c r="BS105" s="18">
        <f t="shared" si="240"/>
        <v>0.26865222427547852</v>
      </c>
      <c r="BT105" s="18">
        <f t="shared" si="241"/>
        <v>-0.20946647459751944</v>
      </c>
      <c r="BV105" s="18">
        <f t="shared" si="242"/>
        <v>0.76262100896722362</v>
      </c>
      <c r="BW105" s="18">
        <f t="shared" si="243"/>
        <v>3.1181300732974204</v>
      </c>
      <c r="BX105" s="18">
        <f t="shared" si="244"/>
        <v>3.623927147061079</v>
      </c>
      <c r="BZ105" t="str">
        <f t="shared" si="261"/>
        <v>82 Transport and mobile machine drivers and operatives</v>
      </c>
      <c r="CA105" s="18">
        <f t="shared" si="245"/>
        <v>3.224679939300179</v>
      </c>
      <c r="CB105" s="18">
        <f t="shared" si="245"/>
        <v>-10.403693688562687</v>
      </c>
      <c r="CC105" s="18">
        <f t="shared" si="245"/>
        <v>-1.9231727621661032</v>
      </c>
      <c r="CD105" s="18">
        <f t="shared" si="245"/>
        <v>-2.2472587289116275</v>
      </c>
      <c r="CE105" s="18">
        <f t="shared" si="246"/>
        <v>-2.6775070877809726</v>
      </c>
      <c r="CG105" s="18">
        <f t="shared" si="247"/>
        <v>-2.1393492387128288</v>
      </c>
      <c r="CH105" s="18">
        <f t="shared" si="248"/>
        <v>2.3202565969308253</v>
      </c>
      <c r="CI105" s="18">
        <f t="shared" si="249"/>
        <v>0.83972114459862635</v>
      </c>
      <c r="CK105" t="str">
        <f t="shared" si="262"/>
        <v>82 Transport and mobile machine drivers and operatives</v>
      </c>
      <c r="CL105" s="18">
        <f t="shared" si="250"/>
        <v>0.91272437644080995</v>
      </c>
      <c r="CM105" s="18">
        <f t="shared" si="250"/>
        <v>-7.3872368917164755</v>
      </c>
      <c r="CN105" s="18">
        <f t="shared" si="250"/>
        <v>-1.5187822363336489</v>
      </c>
      <c r="CO105" s="18">
        <f t="shared" si="250"/>
        <v>-4.853474623535714</v>
      </c>
      <c r="CP105" s="18">
        <f t="shared" si="251"/>
        <v>-3.9858035883667764</v>
      </c>
      <c r="CR105" s="18">
        <f t="shared" si="252"/>
        <v>-3.7546494239621087</v>
      </c>
      <c r="CS105" s="18">
        <f t="shared" si="253"/>
        <v>1.7628242301851893</v>
      </c>
      <c r="CT105" s="18">
        <f t="shared" si="254"/>
        <v>-0.97802621521922983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-2.0599053737857864</v>
      </c>
      <c r="C106" s="18">
        <f t="shared" si="210"/>
        <v>-16.091626832178395</v>
      </c>
      <c r="D106" s="18">
        <f t="shared" si="210"/>
        <v>0.84453604739844756</v>
      </c>
      <c r="E106" s="18">
        <f t="shared" si="210"/>
        <v>1.8061749776413061</v>
      </c>
      <c r="F106" s="18">
        <f t="shared" si="211"/>
        <v>0.28547203387876419</v>
      </c>
      <c r="H106" s="18">
        <f t="shared" si="212"/>
        <v>1.4846140674888542</v>
      </c>
      <c r="I106" s="18">
        <f t="shared" si="213"/>
        <v>3.4491936563377346</v>
      </c>
      <c r="J106" s="18">
        <f t="shared" si="214"/>
        <v>4.4100586985624801</v>
      </c>
      <c r="L106" t="str">
        <f t="shared" si="255"/>
        <v>91 Elementary trades and related occupations</v>
      </c>
      <c r="M106" s="18">
        <f t="shared" si="215"/>
        <v>8.0589523740492552</v>
      </c>
      <c r="N106" s="18">
        <f t="shared" si="215"/>
        <v>-16.995982919608878</v>
      </c>
      <c r="O106" s="18">
        <f t="shared" si="215"/>
        <v>3.7230687185049183</v>
      </c>
      <c r="P106" s="18">
        <f t="shared" si="215"/>
        <v>3.4890724553246821</v>
      </c>
      <c r="Q106" s="18">
        <f t="shared" si="216"/>
        <v>2.1442214667697801</v>
      </c>
      <c r="S106" s="18">
        <f t="shared" si="217"/>
        <v>3.5670124965142325</v>
      </c>
      <c r="T106" s="18">
        <f t="shared" si="218"/>
        <v>3.428651290647422</v>
      </c>
      <c r="U106" s="18">
        <f t="shared" si="219"/>
        <v>5.860860356012032</v>
      </c>
      <c r="W106" t="str">
        <f t="shared" si="256"/>
        <v>91 Elementary trades and related occupations</v>
      </c>
      <c r="X106" s="18">
        <f t="shared" si="220"/>
        <v>7.1526069206996334</v>
      </c>
      <c r="Y106" s="18">
        <f t="shared" si="220"/>
        <v>-22.533040863623775</v>
      </c>
      <c r="Z106" s="18">
        <f t="shared" si="220"/>
        <v>0.29407038819957432</v>
      </c>
      <c r="AA106" s="18">
        <f t="shared" si="220"/>
        <v>1.961275241597793</v>
      </c>
      <c r="AB106" s="18">
        <f t="shared" si="221"/>
        <v>-0.28962804609552473</v>
      </c>
      <c r="AD106" s="18">
        <f t="shared" si="222"/>
        <v>1.4024834649145834</v>
      </c>
      <c r="AE106" s="18">
        <f t="shared" si="223"/>
        <v>3.2006140252627491</v>
      </c>
      <c r="AF106" s="18">
        <f t="shared" si="224"/>
        <v>4.1354352692268614</v>
      </c>
      <c r="AH106" t="str">
        <f t="shared" si="257"/>
        <v>91 Elementary trades and related occupations</v>
      </c>
      <c r="AI106" s="18">
        <f t="shared" si="225"/>
        <v>4.4245203080247375</v>
      </c>
      <c r="AJ106" s="18">
        <f t="shared" si="225"/>
        <v>-19.190282607140219</v>
      </c>
      <c r="AK106" s="18">
        <f t="shared" si="225"/>
        <v>0.80170310062424033</v>
      </c>
      <c r="AL106" s="18">
        <f t="shared" si="225"/>
        <v>3.0377920770871869</v>
      </c>
      <c r="AM106" s="18">
        <f t="shared" si="226"/>
        <v>0.79129461109030963</v>
      </c>
      <c r="AO106" s="18">
        <f t="shared" si="227"/>
        <v>2.2869712561359279</v>
      </c>
      <c r="AP106" s="18">
        <f t="shared" si="228"/>
        <v>3.3985595005309843</v>
      </c>
      <c r="AQ106" s="18">
        <f t="shared" si="229"/>
        <v>4.9179243020607277</v>
      </c>
      <c r="AS106" t="str">
        <f t="shared" si="258"/>
        <v>91 Elementary trades and related occupations</v>
      </c>
      <c r="AT106" s="18">
        <f t="shared" si="230"/>
        <v>6.7373207326858031</v>
      </c>
      <c r="AU106" s="18">
        <f t="shared" si="230"/>
        <v>-16.269067111756208</v>
      </c>
      <c r="AV106" s="18">
        <f t="shared" si="230"/>
        <v>-0.41707477924508574</v>
      </c>
      <c r="AW106" s="18">
        <f t="shared" si="230"/>
        <v>1.8149582772664319</v>
      </c>
      <c r="AX106" s="18">
        <f t="shared" si="231"/>
        <v>-0.1161237994803721</v>
      </c>
      <c r="AZ106" s="18">
        <f t="shared" si="232"/>
        <v>1.0654432112943812</v>
      </c>
      <c r="BA106" s="18">
        <f t="shared" si="233"/>
        <v>2.7440664537981663</v>
      </c>
      <c r="BB106" s="18">
        <f t="shared" si="234"/>
        <v>3.4911542913559357</v>
      </c>
      <c r="BD106" t="str">
        <f t="shared" si="259"/>
        <v>91 Elementary trades and related occupations</v>
      </c>
      <c r="BE106" s="18">
        <f t="shared" si="235"/>
        <v>-1.5096436533784563</v>
      </c>
      <c r="BF106" s="18">
        <f t="shared" si="235"/>
        <v>-16.16835241594956</v>
      </c>
      <c r="BG106" s="18">
        <f t="shared" si="235"/>
        <v>-2.8193248082305389</v>
      </c>
      <c r="BH106" s="18">
        <f t="shared" si="235"/>
        <v>0.39344372593668187</v>
      </c>
      <c r="BI106" s="18">
        <f t="shared" si="236"/>
        <v>-1.7352921008216948</v>
      </c>
      <c r="BK106" s="18">
        <f t="shared" si="237"/>
        <v>-0.68911046851428681</v>
      </c>
      <c r="BL106" s="18">
        <f t="shared" si="238"/>
        <v>1.8832187246098142</v>
      </c>
      <c r="BM106" s="18">
        <f t="shared" si="239"/>
        <v>1.3588929053558685</v>
      </c>
      <c r="BO106" t="str">
        <f t="shared" si="260"/>
        <v>91 Elementary trades and related occupations</v>
      </c>
      <c r="BP106" s="18">
        <f t="shared" si="240"/>
        <v>-3.0428861211416858</v>
      </c>
      <c r="BQ106" s="18">
        <f t="shared" si="240"/>
        <v>-16.836424681608996</v>
      </c>
      <c r="BR106" s="18">
        <f t="shared" si="240"/>
        <v>-3.3453357011298368</v>
      </c>
      <c r="BS106" s="18">
        <f t="shared" si="240"/>
        <v>-0.62743148080445232</v>
      </c>
      <c r="BT106" s="18">
        <f t="shared" si="241"/>
        <v>-2.5751996842400371</v>
      </c>
      <c r="BV106" s="18">
        <f t="shared" si="242"/>
        <v>-1.5417869974835741</v>
      </c>
      <c r="BW106" s="18">
        <f t="shared" si="243"/>
        <v>1.8350392653857295</v>
      </c>
      <c r="BX106" s="18">
        <f t="shared" si="244"/>
        <v>0.67201275437867025</v>
      </c>
      <c r="BZ106" t="str">
        <f t="shared" si="261"/>
        <v>91 Elementary trades and related occupations</v>
      </c>
      <c r="CA106" s="18">
        <f t="shared" si="245"/>
        <v>-0.61535213428220992</v>
      </c>
      <c r="CB106" s="18">
        <f t="shared" si="245"/>
        <v>-16.056740439998983</v>
      </c>
      <c r="CC106" s="18">
        <f t="shared" si="245"/>
        <v>-5.7210365426608512</v>
      </c>
      <c r="CD106" s="18">
        <f t="shared" si="245"/>
        <v>-1.8211108043522994</v>
      </c>
      <c r="CE106" s="18">
        <f t="shared" si="246"/>
        <v>-4.0013644484615529</v>
      </c>
      <c r="CG106" s="18">
        <f t="shared" si="247"/>
        <v>-3.1386890879424811</v>
      </c>
      <c r="CH106" s="18">
        <f t="shared" si="248"/>
        <v>1.7334998106187438</v>
      </c>
      <c r="CI106" s="18">
        <f t="shared" si="249"/>
        <v>-0.59856694463921167</v>
      </c>
      <c r="CK106" t="str">
        <f t="shared" si="262"/>
        <v>91 Elementary trades and related occupations</v>
      </c>
      <c r="CL106" s="18">
        <f t="shared" si="250"/>
        <v>-4.963598630508903</v>
      </c>
      <c r="CM106" s="18">
        <f t="shared" si="250"/>
        <v>-11.390757973987785</v>
      </c>
      <c r="CN106" s="18">
        <f t="shared" si="250"/>
        <v>-4.6120270332762008</v>
      </c>
      <c r="CO106" s="18">
        <f t="shared" si="250"/>
        <v>-3.2364844901260126</v>
      </c>
      <c r="CP106" s="18">
        <f t="shared" si="251"/>
        <v>-4.1970308564118097</v>
      </c>
      <c r="CR106" s="18">
        <f t="shared" si="252"/>
        <v>-3.6971886648719421</v>
      </c>
      <c r="CS106" s="18">
        <f t="shared" si="253"/>
        <v>1.3097781337917613</v>
      </c>
      <c r="CT106" s="18">
        <f t="shared" si="254"/>
        <v>-1.6104555472710502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4.3073908713405995</v>
      </c>
      <c r="C107" s="18">
        <f t="shared" si="210"/>
        <v>-8.3480618510676443</v>
      </c>
      <c r="D107" s="18">
        <f t="shared" si="210"/>
        <v>6.5000346787786656</v>
      </c>
      <c r="E107" s="18">
        <f t="shared" si="210"/>
        <v>3.135821787106563</v>
      </c>
      <c r="F107" s="18">
        <f t="shared" si="211"/>
        <v>3.4097786056758839</v>
      </c>
      <c r="H107" s="18">
        <f t="shared" si="212"/>
        <v>4.2452492313060697</v>
      </c>
      <c r="I107" s="18">
        <f t="shared" si="213"/>
        <v>4.1698810802077935</v>
      </c>
      <c r="J107" s="18">
        <f t="shared" si="214"/>
        <v>6.8755541502768969</v>
      </c>
      <c r="L107" t="str">
        <f t="shared" ref="L107" si="263">A107</f>
        <v>92 Elementary administration and service occupations</v>
      </c>
      <c r="M107" s="18">
        <f t="shared" si="215"/>
        <v>5.5715167113456809</v>
      </c>
      <c r="N107" s="18">
        <f t="shared" si="215"/>
        <v>3.4132582832166358</v>
      </c>
      <c r="O107" s="18">
        <f t="shared" si="215"/>
        <v>6.9323850788026942</v>
      </c>
      <c r="P107" s="18">
        <f t="shared" si="215"/>
        <v>3.7529013936986599</v>
      </c>
      <c r="Q107" s="18">
        <f t="shared" si="216"/>
        <v>4.7147384032204975</v>
      </c>
      <c r="S107" s="18">
        <f t="shared" si="217"/>
        <v>4.8020838578981095</v>
      </c>
      <c r="T107" s="18">
        <f t="shared" si="218"/>
        <v>4.4073818479887228</v>
      </c>
      <c r="U107" s="18">
        <f t="shared" si="219"/>
        <v>7.4312787783404444</v>
      </c>
      <c r="W107" t="str">
        <f t="shared" ref="W107" si="264">A107</f>
        <v>92 Elementary administration and service occupations</v>
      </c>
      <c r="X107" s="18">
        <f t="shared" si="220"/>
        <v>5.9175762265179177</v>
      </c>
      <c r="Y107" s="18">
        <f t="shared" si="220"/>
        <v>-6.2190250927438466</v>
      </c>
      <c r="Z107" s="18">
        <f t="shared" si="220"/>
        <v>5.2230748337801058</v>
      </c>
      <c r="AA107" s="18">
        <f t="shared" si="220"/>
        <v>3.1272568424867142</v>
      </c>
      <c r="AB107" s="18">
        <f t="shared" si="221"/>
        <v>3.1633108215341155</v>
      </c>
      <c r="AD107" s="18">
        <f t="shared" si="222"/>
        <v>3.8211830521792445</v>
      </c>
      <c r="AE107" s="18">
        <f t="shared" si="223"/>
        <v>4.2781084806393421</v>
      </c>
      <c r="AF107" s="18">
        <f t="shared" si="224"/>
        <v>6.6578089127506512</v>
      </c>
      <c r="AH107" t="str">
        <f t="shared" ref="AH107" si="265">L107</f>
        <v>92 Elementary administration and service occupations</v>
      </c>
      <c r="AI107" s="18">
        <f t="shared" si="225"/>
        <v>6.8363906649346218</v>
      </c>
      <c r="AJ107" s="18">
        <f t="shared" si="225"/>
        <v>-7.9654981351722771</v>
      </c>
      <c r="AK107" s="18">
        <f t="shared" si="225"/>
        <v>4.9225381056684725</v>
      </c>
      <c r="AL107" s="18">
        <f t="shared" si="225"/>
        <v>3.3390301950902979</v>
      </c>
      <c r="AM107" s="18">
        <f t="shared" si="226"/>
        <v>3.0821934655377081</v>
      </c>
      <c r="AO107" s="18">
        <f t="shared" si="227"/>
        <v>3.8641928002081993</v>
      </c>
      <c r="AP107" s="18">
        <f t="shared" si="228"/>
        <v>4.1293277333663836</v>
      </c>
      <c r="AQ107" s="18">
        <f t="shared" si="229"/>
        <v>6.5795799166122437</v>
      </c>
      <c r="AS107" t="str">
        <f t="shared" ref="AS107" si="266">W107</f>
        <v>92 Elementary administration and service occupations</v>
      </c>
      <c r="AT107" s="18">
        <f t="shared" si="230"/>
        <v>4.5586914806841961</v>
      </c>
      <c r="AU107" s="18">
        <f t="shared" si="230"/>
        <v>-1.7593635247532324</v>
      </c>
      <c r="AV107" s="18">
        <f t="shared" si="230"/>
        <v>4.2906268747826992</v>
      </c>
      <c r="AW107" s="18">
        <f t="shared" si="230"/>
        <v>3.0485615882458683</v>
      </c>
      <c r="AX107" s="18">
        <f t="shared" si="231"/>
        <v>3.1266846391566405</v>
      </c>
      <c r="AZ107" s="18">
        <f t="shared" si="232"/>
        <v>3.4609309708788283</v>
      </c>
      <c r="BA107" s="18">
        <f t="shared" si="233"/>
        <v>4.0090398011735306</v>
      </c>
      <c r="BB107" s="18">
        <f t="shared" si="234"/>
        <v>6.2111698578380503</v>
      </c>
      <c r="BD107" t="str">
        <f t="shared" ref="BD107" si="267">AH107</f>
        <v>92 Elementary administration and service occupations</v>
      </c>
      <c r="BE107" s="18">
        <f t="shared" si="235"/>
        <v>-0.55380493711035816</v>
      </c>
      <c r="BF107" s="18">
        <f t="shared" si="235"/>
        <v>-6.2780620937709752</v>
      </c>
      <c r="BG107" s="18">
        <f t="shared" si="235"/>
        <v>-0.23105532042472232</v>
      </c>
      <c r="BH107" s="18">
        <f t="shared" si="235"/>
        <v>-2.8379358145480538E-3</v>
      </c>
      <c r="BI107" s="18">
        <f t="shared" si="236"/>
        <v>-0.47815210701950273</v>
      </c>
      <c r="BK107" s="18">
        <f t="shared" si="237"/>
        <v>-7.8968342675811432E-2</v>
      </c>
      <c r="BL107" s="18">
        <f t="shared" si="238"/>
        <v>2.6624762267048796</v>
      </c>
      <c r="BM107" s="18">
        <f t="shared" si="239"/>
        <v>2.6079124198369996</v>
      </c>
      <c r="BO107" t="str">
        <f t="shared" ref="BO107" si="268">AS107</f>
        <v>92 Elementary administration and service occupations</v>
      </c>
      <c r="BP107" s="18">
        <f t="shared" si="240"/>
        <v>0.56183467338262183</v>
      </c>
      <c r="BQ107" s="18">
        <f t="shared" si="240"/>
        <v>-16.243716891802407</v>
      </c>
      <c r="BR107" s="18">
        <f t="shared" si="240"/>
        <v>1.6086292852965256</v>
      </c>
      <c r="BS107" s="18">
        <f t="shared" si="240"/>
        <v>-1.003548888180994</v>
      </c>
      <c r="BT107" s="18">
        <f t="shared" si="241"/>
        <v>-1.2319080947196803</v>
      </c>
      <c r="BV107" s="18">
        <f t="shared" si="242"/>
        <v>-0.14037099571772016</v>
      </c>
      <c r="BW107" s="18">
        <f t="shared" si="243"/>
        <v>2.6785054162767885</v>
      </c>
      <c r="BX107" s="18">
        <f t="shared" si="244"/>
        <v>2.5818646131171574</v>
      </c>
      <c r="BZ107" t="str">
        <f t="shared" ref="BZ107" si="269">BD107</f>
        <v>92 Elementary administration and service occupations</v>
      </c>
      <c r="CA107" s="18">
        <f t="shared" si="245"/>
        <v>1.2858421097404316</v>
      </c>
      <c r="CB107" s="18">
        <f t="shared" si="245"/>
        <v>-13.606455312993193</v>
      </c>
      <c r="CC107" s="18">
        <f t="shared" si="245"/>
        <v>-1.4057575736262873</v>
      </c>
      <c r="CD107" s="18">
        <f t="shared" si="245"/>
        <v>-3.911684021184203</v>
      </c>
      <c r="CE107" s="18">
        <f t="shared" si="246"/>
        <v>-3.7772409812348973</v>
      </c>
      <c r="CG107" s="18">
        <f t="shared" si="247"/>
        <v>-3.0835332455012576</v>
      </c>
      <c r="CH107" s="18">
        <f t="shared" si="248"/>
        <v>2.0264555895888936</v>
      </c>
      <c r="CI107" s="18">
        <f t="shared" si="249"/>
        <v>-0.16022270732183319</v>
      </c>
      <c r="CK107" t="str">
        <f t="shared" ref="CK107" si="270">BO107</f>
        <v>92 Elementary administration and service occupations</v>
      </c>
      <c r="CL107" s="18">
        <f t="shared" si="250"/>
        <v>-9.1679731112477736</v>
      </c>
      <c r="CM107" s="18">
        <f t="shared" si="250"/>
        <v>-4.429234971430251</v>
      </c>
      <c r="CN107" s="18">
        <f t="shared" si="250"/>
        <v>-4.7329873873679045</v>
      </c>
      <c r="CO107" s="18">
        <f t="shared" si="250"/>
        <v>-2.3167738586997944</v>
      </c>
      <c r="CP107" s="18">
        <f t="shared" si="251"/>
        <v>-3.210697807948637</v>
      </c>
      <c r="CR107" s="18">
        <f t="shared" si="252"/>
        <v>-3.1289117668762745</v>
      </c>
      <c r="CS107" s="18">
        <f t="shared" si="253"/>
        <v>1.2125063278378256</v>
      </c>
      <c r="CT107" s="18">
        <f t="shared" si="254"/>
        <v>-1.3231373490596887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3.231228152699428</v>
      </c>
      <c r="C109" s="26">
        <f>IF(AND(D$6-C$6 &lt;&gt; 0,C35&lt;&gt;0,D35&lt;&gt;0),(EXP(LN(D35/C35)/(D$6-C$6))-1)*100,0)</f>
        <v>12.3629415471177</v>
      </c>
      <c r="D109" s="26">
        <f>IF(AND(E$6-D$6 &lt;&gt; 0,D35&lt;&gt;0,E35&lt;&gt;0),(EXP(LN(E35/D35)/(E$6-D$6))-1)*100,0)</f>
        <v>3.9851979692284933</v>
      </c>
      <c r="E109" s="26">
        <f>IF(AND(F$6-E$6 &lt;&gt; 0,E35&lt;&gt;0,F35&lt;&gt;0),(EXP(LN(F35/E35)/(F$6-E$6))-1)*100,0)</f>
        <v>2.6892995193417812</v>
      </c>
      <c r="F109" s="26">
        <f>IF(AND(F$6-C$6 &lt;&gt; 0,C35&lt;&gt;0,F35&lt;&gt;0),(EXP(LN(F35/C35)/(F$6-C$6))-1)*100,0)</f>
        <v>3.6742230309726009</v>
      </c>
      <c r="H109" s="26">
        <f t="shared" ref="H109" si="271">IF($F$6-$D$6 &lt;&gt; 0,(EXP(LN(1+(H72/100))/($F$6-$D$6))-1)*100,0)</f>
        <v>3.1194612216644213</v>
      </c>
      <c r="I109" s="26">
        <f t="shared" ref="I109" si="272">IF(D35&gt;0,((1+(I35/D35))^(1/($F$6-$D$6))-1)*100,0)</f>
        <v>3.3680519128917785</v>
      </c>
      <c r="J109" s="26">
        <f t="shared" ref="J109" si="273">IF($F$6-$D$6 &lt;&gt; 0,(EXP(LN(1+(J72/100))/($F$6-$D$6))-1)*100,0)</f>
        <v>5.4886878869835343</v>
      </c>
      <c r="L109" s="24" t="str">
        <f>L35</f>
        <v>All occupations</v>
      </c>
      <c r="M109" s="26">
        <f>IF(AND(N$6-M$6 &lt;&gt; 0,M35&lt;&gt;0,N35&lt;&gt;0),(EXP(LN(N35/M35)/(N$6-M$6))-1)*100,0)</f>
        <v>3.4204826397340016</v>
      </c>
      <c r="N109" s="26">
        <f>IF(AND(O$6-N$6 &lt;&gt; 0,N35&lt;&gt;0,O35&lt;&gt;0),(EXP(LN(O35/N35)/(O$6-N$6))-1)*100,0)</f>
        <v>11.559209533049453</v>
      </c>
      <c r="O109" s="26">
        <f>IF(AND(P$6-O$6 &lt;&gt; 0,O35&lt;&gt;0,P35&lt;&gt;0),(EXP(LN(P35/O35)/(P$6-O$6))-1)*100,0)</f>
        <v>3.8651416524231319</v>
      </c>
      <c r="P109" s="26">
        <f>IF(AND(Q$6-P$6 &lt;&gt; 0,P35&lt;&gt;0,Q35&lt;&gt;0),(EXP(LN(Q35/P35)/(Q$6-P$6))-1)*100,0)</f>
        <v>2.8113546684438662</v>
      </c>
      <c r="Q109" s="26">
        <f>IF(AND(Q$6-N$6 &lt;&gt; 0,N35&lt;&gt;0,Q35&lt;&gt;0),(EXP(LN(Q35/N35)/(Q$6-N$6))-1)*100,0)</f>
        <v>3.6672512441228156</v>
      </c>
      <c r="S109" s="26">
        <f t="shared" ref="S109" si="274">IF($F$6-$D$6 &lt;&gt; 0,(EXP(LN(1+(S72/100))/($F$6-$D$6))-1)*100,0)</f>
        <v>3.1614236710705956</v>
      </c>
      <c r="T109" s="26">
        <f t="shared" ref="T109" si="275">IF(O35&gt;0,((1+(T35/O35))^(1/($F$6-$D$6))-1)*100,0)</f>
        <v>3.5263338139819744</v>
      </c>
      <c r="U109" s="26">
        <f t="shared" ref="U109" si="276">IF($F$6-$D$6 &lt;&gt; 0,(EXP(LN(1+(U72/100))/($F$6-$D$6))-1)*100,0)</f>
        <v>5.638211484458644</v>
      </c>
      <c r="W109" s="24" t="str">
        <f>W35</f>
        <v>All occupations</v>
      </c>
      <c r="X109" s="26">
        <f>IF(AND(Y$6-X$6 &lt;&gt; 0,X35&lt;&gt;0,Y35&lt;&gt;0),(EXP(LN(Y35/X35)/(Y$6-X$6))-1)*100,0)</f>
        <v>3.7101757416458936</v>
      </c>
      <c r="Y109" s="26">
        <f>IF(AND(Z$6-Y$6 &lt;&gt; 0,Y35&lt;&gt;0,Z35&lt;&gt;0),(EXP(LN(Z35/Y35)/(Z$6-Y$6))-1)*100,0)</f>
        <v>-0.57688291938223779</v>
      </c>
      <c r="Z109" s="26">
        <f>IF(AND(AA$6-Z$6 &lt;&gt; 0,Z35&lt;&gt;0,AA35&lt;&gt;0),(EXP(LN(AA35/Z35)/(AA$6-Z$6))-1)*100,0)</f>
        <v>2.3290096161997731</v>
      </c>
      <c r="AA109" s="26">
        <f>IF(AND(AB$6-AA$6 &lt;&gt; 0,AA35&lt;&gt;0,AB35&lt;&gt;0),(EXP(LN(AB35/AA35)/(AB$6-AA$6))-1)*100,0)</f>
        <v>2.0329138948798953</v>
      </c>
      <c r="AB109" s="26">
        <f>IF(AND(AB$6-Y$6 &lt;&gt; 0,Y35&lt;&gt;0,AB35&lt;&gt;0),(EXP(LN(AB35/Y35)/(AB$6-Y$6))-1)*100,0)</f>
        <v>1.9601011893596088</v>
      </c>
      <c r="AD109" s="26">
        <f t="shared" ref="AD109" si="277">IF($F$6-$D$6 &lt;&gt; 0,(EXP(LN(1+(AD72/100))/($F$6-$D$6))-1)*100,0)</f>
        <v>2.1315171490813078</v>
      </c>
      <c r="AE109" s="26">
        <f t="shared" ref="AE109" si="278">IF(Z35&gt;0,((1+(AE35/Z35))^(1/($F$6-$D$6))-1)*100,0)</f>
        <v>3.3599611402402196</v>
      </c>
      <c r="AF109" s="26">
        <f t="shared" ref="AF109" si="279">IF($F$6-$D$6 &lt;&gt; 0,(EXP(LN(1+(AF72/100))/($F$6-$D$6))-1)*100,0)</f>
        <v>4.7774391978003816</v>
      </c>
      <c r="AH109" s="24" t="str">
        <f>AH35</f>
        <v>All occupations</v>
      </c>
      <c r="AI109" s="26">
        <f>IF(AND(AJ$6-AI$6 &lt;&gt; 0,AI35&lt;&gt;0,AJ35&lt;&gt;0),(EXP(LN(AJ35/AI35)/(AJ$6-AI$6))-1)*100,0)</f>
        <v>0.70919729965888134</v>
      </c>
      <c r="AJ109" s="26">
        <f>IF(AND(AK$6-AJ$6 &lt;&gt; 0,AJ35&lt;&gt;0,AK35&lt;&gt;0),(EXP(LN(AK35/AJ35)/(AK$6-AJ$6))-1)*100,0)</f>
        <v>-2.8881747018618342</v>
      </c>
      <c r="AK109" s="26">
        <f>IF(AND(AL$6-AK$6 &lt;&gt; 0,AK35&lt;&gt;0,AL35&lt;&gt;0),(EXP(LN(AL35/AK35)/(AL$6-AK$6))-1)*100,0)</f>
        <v>0.46780863991839894</v>
      </c>
      <c r="AL109" s="26">
        <f>IF(AND(AM$6-AL$6 &lt;&gt; 0,AL35&lt;&gt;0,AM35&lt;&gt;0),(EXP(LN(AM35/AL35)/(AM$6-AL$6))-1)*100,0)</f>
        <v>1.2716762695406336</v>
      </c>
      <c r="AM109" s="26">
        <f>IF(AND(AM$6-AJ$6 &lt;&gt; 0,AJ35&lt;&gt;0,AM35&lt;&gt;0),(EXP(LN(AM35/AJ35)/(AM$6-AJ$6))-1)*100,0)</f>
        <v>0.75530498603229024</v>
      </c>
      <c r="AO109" s="26">
        <f t="shared" ref="AO109" si="280">IF($F$6-$D$6 &lt;&gt; 0,(EXP(LN(1+(AO72/100))/($F$6-$D$6))-1)*100,0)</f>
        <v>1.0030082623358361</v>
      </c>
      <c r="AP109" s="26">
        <f t="shared" ref="AP109" si="281">IF(AK35&gt;0,((1+(AP35/AK35))^(1/($F$6-$D$6))-1)*100,0)</f>
        <v>3.0180963077829359</v>
      </c>
      <c r="AQ109" s="26">
        <f t="shared" ref="AQ109" si="282">IF($F$6-$D$6 &lt;&gt; 0,(EXP(LN(1+(AQ72/100))/($F$6-$D$6))-1)*100,0)</f>
        <v>3.695966144028362</v>
      </c>
      <c r="AS109" s="24" t="str">
        <f>AS35</f>
        <v>All occupations</v>
      </c>
      <c r="AT109" s="26">
        <f>IF(AND(AU$6-AT$6 &lt;&gt; 0,AT35&lt;&gt;0,AU35&lt;&gt;0),(EXP(LN(AU35/AT35)/(AU$6-AT$6))-1)*100,0)</f>
        <v>3.7775297034814193</v>
      </c>
      <c r="AU109" s="26">
        <f>IF(AND(AV$6-AU$6 &lt;&gt; 0,AU35&lt;&gt;0,AV35&lt;&gt;0),(EXP(LN(AV35/AU35)/(AV$6-AU$6))-1)*100,0)</f>
        <v>-0.3556838884221869</v>
      </c>
      <c r="AV109" s="26">
        <f>IF(AND(AW$6-AV$6 &lt;&gt; 0,AV35&lt;&gt;0,AW35&lt;&gt;0),(EXP(LN(AW35/AV35)/(AW$6-AV$6))-1)*100,0)</f>
        <v>1.5419318511405322</v>
      </c>
      <c r="AW109" s="26">
        <f>IF(AND(AX$6-AW$6 &lt;&gt; 0,AW35&lt;&gt;0,AX35&lt;&gt;0),(EXP(LN(AX35/AW35)/(AX$6-AW$6))-1)*100,0)</f>
        <v>1.9768981746707492</v>
      </c>
      <c r="AX109" s="26">
        <f>IF(AND(AX$6-AU$6 &lt;&gt; 0,AU35&lt;&gt;0,AX35&lt;&gt;0),(EXP(LN(AX35/AU35)/(AX$6-AU$6))-1)*100,0)</f>
        <v>1.6935951573445518</v>
      </c>
      <c r="AZ109" s="26">
        <f t="shared" ref="AZ109" si="283">IF($F$6-$D$6 &lt;&gt; 0,(EXP(LN(1+(AZ72/100))/($F$6-$D$6))-1)*100,0)</f>
        <v>1.8317027680601505</v>
      </c>
      <c r="BA109" s="26">
        <f t="shared" ref="BA109" si="284">IF(AV35&gt;0,((1+(BA35/AV35))^(1/($F$6-$D$6))-1)*100,0)</f>
        <v>3.1059279517460014</v>
      </c>
      <c r="BB109" s="26">
        <f t="shared" ref="BB109" si="285">IF($F$6-$D$6 &lt;&gt; 0,(EXP(LN(1+(BB72/100))/($F$6-$D$6))-1)*100,0)</f>
        <v>4.3539873717007627</v>
      </c>
      <c r="BD109" s="24" t="str">
        <f>BD35</f>
        <v>All occupations</v>
      </c>
      <c r="BE109" s="26">
        <f>IF(AND(BF$6-BE$6 &lt;&gt; 0,BE35&lt;&gt;0,BF35&lt;&gt;0),(EXP(LN(BF35/BE35)/(BF$6-BE$6))-1)*100,0)</f>
        <v>1.0828941179869211</v>
      </c>
      <c r="BF109" s="26">
        <f>IF(AND(BG$6-BF$6 &lt;&gt; 0,BF35&lt;&gt;0,BG35&lt;&gt;0),(EXP(LN(BG35/BF35)/(BG$6-BF$6))-1)*100,0)</f>
        <v>-0.55815731274425628</v>
      </c>
      <c r="BG109" s="26">
        <f>IF(AND(BH$6-BG$6 &lt;&gt; 0,BG35&lt;&gt;0,BH35&lt;&gt;0),(EXP(LN(BH35/BG35)/(BH$6-BG$6))-1)*100,0)</f>
        <v>-0.2609870562183203</v>
      </c>
      <c r="BH109" s="26">
        <f>IF(AND(BI$6-BH$6 &lt;&gt; 0,BH35&lt;&gt;0,BI35&lt;&gt;0),(EXP(LN(BI35/BH35)/(BI$6-BH$6))-1)*100,0)</f>
        <v>2.9428810534692929E-2</v>
      </c>
      <c r="BI109" s="26">
        <f>IF(AND(BI$6-BF$6 &lt;&gt; 0,BF35&lt;&gt;0,BI35&lt;&gt;0),(EXP(LN(BI35/BF35)/(BI$6-BF$6))-1)*100,0)</f>
        <v>-9.8209063678600383E-2</v>
      </c>
      <c r="BK109" s="26">
        <f t="shared" ref="BK109" si="286">IF($F$6-$D$6 &lt;&gt; 0,(EXP(LN(1+(BK72/100))/($F$6-$D$6))-1)*100,0)</f>
        <v>-6.7470314854345403E-2</v>
      </c>
      <c r="BL109" s="26">
        <f t="shared" ref="BL109" si="287">IF(BG35&gt;0,((1+(BL35/BG35))^(1/($F$6-$D$6))-1)*100,0)</f>
        <v>2.5182238446341376</v>
      </c>
      <c r="BM109" s="26">
        <f t="shared" ref="BM109" si="288">IF($F$6-$D$6 &lt;&gt; 0,(EXP(LN(1+(BM72/100))/($F$6-$D$6))-1)*100,0)</f>
        <v>2.4706621227678083</v>
      </c>
      <c r="BO109" s="24" t="str">
        <f>BO35</f>
        <v>All occupations</v>
      </c>
      <c r="BP109" s="26">
        <f>IF(AND(BQ$6-BP$6 &lt;&gt; 0,BP35&lt;&gt;0,BQ35&lt;&gt;0),(EXP(LN(BQ35/BP35)/(BQ$6-BP$6))-1)*100,0)</f>
        <v>-0.11361852197226963</v>
      </c>
      <c r="BQ109" s="26">
        <f>IF(AND(BR$6-BQ$6 &lt;&gt; 0,BQ35&lt;&gt;0,BR35&lt;&gt;0),(EXP(LN(BR35/BQ35)/(BR$6-BQ$6))-1)*100,0)</f>
        <v>-9.540468733000008</v>
      </c>
      <c r="BR109" s="26">
        <f>IF(AND(BS$6-BR$6 &lt;&gt; 0,BR35&lt;&gt;0,BS35&lt;&gt;0),(EXP(LN(BS35/BR35)/(BS$6-BR$6))-1)*100,0)</f>
        <v>-6.0218851824278552E-3</v>
      </c>
      <c r="BS109" s="26">
        <f>IF(AND(BT$6-BS$6 &lt;&gt; 0,BS35&lt;&gt;0,BT35&lt;&gt;0),(EXP(LN(BT35/BS35)/(BT$6-BS$6))-1)*100,0)</f>
        <v>-1.4290149985223488</v>
      </c>
      <c r="BT109" s="26">
        <f>IF(AND(BT$6-BQ$6 &lt;&gt; 0,BQ35&lt;&gt;0,BT35&lt;&gt;0),(EXP(LN(BT35/BQ35)/(BT$6-BQ$6))-1)*100,0)</f>
        <v>-1.5165150734788413</v>
      </c>
      <c r="BV109" s="26">
        <f t="shared" ref="BV109" si="289">IF($F$6-$D$6 &lt;&gt; 0,(EXP(LN(1+(BV72/100))/($F$6-$D$6))-1)*100,0)</f>
        <v>-0.95694834584747479</v>
      </c>
      <c r="BW109" s="26">
        <f t="shared" ref="BW109" si="290">IF(BR35&gt;0,((1+(BW35/BR35))^(1/($F$6-$D$6))-1)*100,0)</f>
        <v>2.3927630762220709</v>
      </c>
      <c r="BX109" s="26">
        <f t="shared" ref="BX109" si="291">IF($F$6-$D$6 &lt;&gt; 0,(EXP(LN(1+(BX72/100))/($F$6-$D$6))-1)*100,0)</f>
        <v>1.719571861624325</v>
      </c>
      <c r="BZ109" s="24" t="str">
        <f>BZ35</f>
        <v>All occupations</v>
      </c>
      <c r="CA109" s="26">
        <f>IF(AND(CB$6-CA$6 &lt;&gt; 0,CA35&lt;&gt;0,CB35&lt;&gt;0),(EXP(LN(CB35/CA35)/(CB$6-CA$6))-1)*100,0)</f>
        <v>-0.10435453561814523</v>
      </c>
      <c r="CB109" s="26">
        <f>IF(AND(CC$6-CB$6 &lt;&gt; 0,CB35&lt;&gt;0,CC35&lt;&gt;0),(EXP(LN(CC35/CB35)/(CC$6-CB$6))-1)*100,0)</f>
        <v>-7.4637581488307898</v>
      </c>
      <c r="CC109" s="26">
        <f>IF(AND(CD$6-CC$6 &lt;&gt; 0,CC35&lt;&gt;0,CD35&lt;&gt;0),(EXP(LN(CD35/CC35)/(CD$6-CC$6))-1)*100,0)</f>
        <v>-3.0353225638877546</v>
      </c>
      <c r="CD109" s="26">
        <f>IF(AND(CE$6-CD$6 &lt;&gt; 0,CD35&lt;&gt;0,CE35&lt;&gt;0),(EXP(LN(CE35/CD35)/(CE$6-CD$6))-1)*100,0)</f>
        <v>-4.1616830961304974</v>
      </c>
      <c r="CE109" s="26">
        <f>IF(AND(CE$6-CB$6 &lt;&gt; 0,CB35&lt;&gt;0,CE35&lt;&gt;0),(EXP(LN(CE35/CB35)/(CE$6-CB$6))-1)*100,0)</f>
        <v>-4.02166448374971</v>
      </c>
      <c r="CG109" s="26">
        <f t="shared" ref="CG109" si="292">IF($F$6-$D$6 &lt;&gt; 0,(EXP(LN(1+(CG72/100))/($F$6-$D$6))-1)*100,0)</f>
        <v>-3.7876909224560329</v>
      </c>
      <c r="CH109" s="26">
        <f t="shared" ref="CH109" si="293">IF(CC35&gt;0,((1+(CH35/CC35))^(1/($F$6-$D$6))-1)*100,0)</f>
        <v>1.8611230369592668</v>
      </c>
      <c r="CI109" s="26">
        <f t="shared" ref="CI109" si="294">IF($F$6-$D$6 &lt;&gt; 0,(EXP(LN(1+(CI72/100))/($F$6-$D$6))-1)*100,0)</f>
        <v>-0.85617520679655001</v>
      </c>
      <c r="CK109" s="24" t="str">
        <f>CK35</f>
        <v>All occupations</v>
      </c>
      <c r="CL109" s="26">
        <f>IF(AND(CM$6-CL$6 &lt;&gt; 0,CL35&lt;&gt;0,CM35&lt;&gt;0),(EXP(LN(CM35/CL35)/(CM$6-CL$6))-1)*100,0)</f>
        <v>-5.4509182338558615</v>
      </c>
      <c r="CM109" s="26">
        <f>IF(AND(CN$6-CM$6 &lt;&gt; 0,CM35&lt;&gt;0,CN35&lt;&gt;0),(EXP(LN(CN35/CM35)/(CN$6-CM$6))-1)*100,0)</f>
        <v>1.1472444120646186</v>
      </c>
      <c r="CN109" s="26">
        <f>IF(AND(CO$6-CN$6 &lt;&gt; 0,CN35&lt;&gt;0,CO35&lt;&gt;0),(EXP(LN(CO35/CN35)/(CO$6-CN$6))-1)*100,0)</f>
        <v>-2.6186015137347085</v>
      </c>
      <c r="CO109" s="26">
        <f>IF(AND(CP$6-CO$6 &lt;&gt; 0,CO35&lt;&gt;0,CP35&lt;&gt;0),(EXP(LN(CP35/CO35)/(CP$6-CO$6))-1)*100,0)</f>
        <v>-1.3394972002260475</v>
      </c>
      <c r="CP109" s="26">
        <f>IF(AND(CP$6-CM$6 &lt;&gt; 0,CM35&lt;&gt;0,CP35&lt;&gt;0),(EXP(LN(CP35/CM35)/(CP$6-CM$6))-1)*100,0)</f>
        <v>-1.588022543354517</v>
      </c>
      <c r="CR109" s="26">
        <f t="shared" ref="CR109" si="295">IF($F$6-$D$6 &lt;&gt; 0,(EXP(LN(1+(CR72/100))/($F$6-$D$6))-1)*100,0)</f>
        <v>-1.7677212708194889</v>
      </c>
      <c r="CS109" s="26">
        <f t="shared" ref="CS109" si="296">IF(CN35&gt;0,((1+(CS35/CN35))^(1/($F$6-$D$6))-1)*100,0)</f>
        <v>1.5995796909436422</v>
      </c>
      <c r="CT109" s="26">
        <f t="shared" ref="CT109" si="297">IF($F$6-$D$6 &lt;&gt; 0,(EXP(LN(1+(CT72/100))/($F$6-$D$6))-1)*100,0)</f>
        <v>0.22330965853394336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Lancashire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Lancashire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Lancashire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Lancashire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Lancashire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Lancashire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Lancashire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Lancashire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Lancashire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7.860465474861944E-2</v>
      </c>
      <c r="C119" s="27">
        <f t="shared" si="299"/>
        <v>0.10988604809908281</v>
      </c>
      <c r="D119" s="27">
        <f t="shared" si="299"/>
        <v>4.6050697463743906E-2</v>
      </c>
      <c r="E119" s="27">
        <f t="shared" si="299"/>
        <v>0.18355161628401595</v>
      </c>
      <c r="F119" s="27">
        <f t="shared" ref="F119:F144" si="300">F8-D8</f>
        <v>0.22960231374775986</v>
      </c>
      <c r="L119" t="str">
        <f>A119</f>
        <v>11 Corporate managers and directors</v>
      </c>
      <c r="M119" s="27">
        <f t="shared" ref="M119:P144" si="301">N8-M8</f>
        <v>0.82761169571516024</v>
      </c>
      <c r="N119" s="27">
        <f t="shared" si="301"/>
        <v>0.5063907080424217</v>
      </c>
      <c r="O119" s="27">
        <f t="shared" si="301"/>
        <v>0.35437154038349217</v>
      </c>
      <c r="P119" s="27">
        <f t="shared" si="301"/>
        <v>1.4993452481593845</v>
      </c>
      <c r="Q119" s="27">
        <f t="shared" ref="Q119:Q144" si="302">Q8-O8</f>
        <v>1.8537167885428767</v>
      </c>
      <c r="W119" t="str">
        <f>A119</f>
        <v>11 Corporate managers and directors</v>
      </c>
      <c r="X119" s="27">
        <f t="shared" ref="X119:AA144" si="303">Y8-X8</f>
        <v>2.7272879381205204</v>
      </c>
      <c r="Y119" s="27">
        <f t="shared" si="303"/>
        <v>-0.10016170742469654</v>
      </c>
      <c r="Z119" s="27">
        <f t="shared" si="303"/>
        <v>8.175680863130097E-2</v>
      </c>
      <c r="AA119" s="27">
        <f t="shared" si="303"/>
        <v>2.8822905434806572</v>
      </c>
      <c r="AB119" s="27">
        <f t="shared" ref="AB119:AB144" si="304">AB8-Z8</f>
        <v>2.9640473521119581</v>
      </c>
      <c r="AH119" t="str">
        <f>L119</f>
        <v>11 Corporate managers and directors</v>
      </c>
      <c r="AI119" s="27">
        <f t="shared" ref="AI119:AL144" si="305">AJ8-AI8</f>
        <v>0.45577095897565822</v>
      </c>
      <c r="AJ119" s="27">
        <f t="shared" si="305"/>
        <v>4.2453034610796081E-2</v>
      </c>
      <c r="AK119" s="27">
        <f t="shared" si="305"/>
        <v>-0.13505602078763701</v>
      </c>
      <c r="AL119" s="27">
        <f t="shared" si="305"/>
        <v>0.34911793757436538</v>
      </c>
      <c r="AM119" s="27">
        <f t="shared" ref="AM119:AM144" si="306">AM8-AK8</f>
        <v>0.21406191678672837</v>
      </c>
      <c r="AS119" t="str">
        <f>W119</f>
        <v>11 Corporate managers and directors</v>
      </c>
      <c r="AT119" s="27">
        <f t="shared" ref="AT119:AW144" si="307">AU8-AT8</f>
        <v>0.70543349775385522</v>
      </c>
      <c r="AU119" s="27">
        <f t="shared" si="307"/>
        <v>9.8625860826411227E-2</v>
      </c>
      <c r="AV119" s="27">
        <f t="shared" si="307"/>
        <v>-0.25762255692948433</v>
      </c>
      <c r="AW119" s="27">
        <f t="shared" si="307"/>
        <v>0.65586536722797018</v>
      </c>
      <c r="AX119" s="27">
        <f t="shared" ref="AX119:AX144" si="308">AX8-AV8</f>
        <v>0.39824281029848585</v>
      </c>
      <c r="BD119" t="str">
        <f>AH119</f>
        <v>11 Corporate managers and directors</v>
      </c>
      <c r="BE119" s="27">
        <f t="shared" ref="BE119:BH144" si="309">BF8-BE8</f>
        <v>0.83714391583638292</v>
      </c>
      <c r="BF119" s="27">
        <f t="shared" si="309"/>
        <v>0.24104779926963005</v>
      </c>
      <c r="BG119" s="27">
        <f t="shared" si="309"/>
        <v>-1.3051458066905335</v>
      </c>
      <c r="BH119" s="27">
        <f t="shared" si="309"/>
        <v>-3.3836532642460782E-2</v>
      </c>
      <c r="BI119" s="27">
        <f t="shared" ref="BI119:BI144" si="310">BI8-BG8</f>
        <v>-1.3389823393329943</v>
      </c>
      <c r="BO119" t="str">
        <f>AS119</f>
        <v>11 Corporate managers and directors</v>
      </c>
      <c r="BP119" s="27">
        <f t="shared" ref="BP119:BS144" si="311">BQ8-BP8</f>
        <v>0.22593699705857873</v>
      </c>
      <c r="BQ119" s="27">
        <f t="shared" si="311"/>
        <v>-0.22253374721065988</v>
      </c>
      <c r="BR119" s="27">
        <f t="shared" si="311"/>
        <v>-1.0891954413080995</v>
      </c>
      <c r="BS119" s="27">
        <f t="shared" si="311"/>
        <v>-0.92884488420599975</v>
      </c>
      <c r="BT119" s="27">
        <f t="shared" ref="BT119:BT144" si="312">BT8-BR8</f>
        <v>-2.0180403255140993</v>
      </c>
      <c r="BZ119" t="str">
        <f>BD119</f>
        <v>11 Corporate managers and directors</v>
      </c>
      <c r="CA119" s="68">
        <f t="shared" ref="CA119:CD144" si="313">CB8-CA8</f>
        <v>0.44712199547899445</v>
      </c>
      <c r="CB119" s="68">
        <f t="shared" si="313"/>
        <v>0.16566705410455995</v>
      </c>
      <c r="CC119" s="68">
        <f t="shared" si="313"/>
        <v>-0.80713052535400953</v>
      </c>
      <c r="CD119" s="68">
        <f t="shared" si="313"/>
        <v>-0.76658639665229611</v>
      </c>
      <c r="CE119" s="68">
        <f t="shared" ref="CE119:CE144" si="314">CE8-CC8</f>
        <v>-1.5737169220063056</v>
      </c>
      <c r="CK119" t="str">
        <f>BO119</f>
        <v>11 Corporate managers and directors</v>
      </c>
      <c r="CL119" s="68">
        <f t="shared" ref="CL119:CO144" si="315">CM8-CL8</f>
        <v>-5.7003355779570941E-2</v>
      </c>
      <c r="CM119" s="68">
        <f t="shared" si="315"/>
        <v>0.13934353352131135</v>
      </c>
      <c r="CN119" s="68">
        <f t="shared" si="315"/>
        <v>-0.10325562460521465</v>
      </c>
      <c r="CO119" s="68">
        <f t="shared" si="315"/>
        <v>0.29494307013036136</v>
      </c>
      <c r="CP119" s="68">
        <f t="shared" ref="CP119:CP144" si="316">CP8-CN8</f>
        <v>0.19168744552514672</v>
      </c>
    </row>
    <row r="120" spans="1:94" x14ac:dyDescent="0.2">
      <c r="A120" t="str">
        <f t="shared" si="298"/>
        <v>12 Other managers and proprietors</v>
      </c>
      <c r="B120" s="27">
        <f t="shared" si="299"/>
        <v>2.5973579860727875E-2</v>
      </c>
      <c r="C120" s="27">
        <f t="shared" si="299"/>
        <v>2.6870853447184262E-2</v>
      </c>
      <c r="D120" s="27">
        <f t="shared" si="299"/>
        <v>0.10059827163614141</v>
      </c>
      <c r="E120" s="27">
        <f t="shared" si="299"/>
        <v>0.12214837236624343</v>
      </c>
      <c r="F120" s="27">
        <f t="shared" si="300"/>
        <v>0.22274664400238484</v>
      </c>
      <c r="L120" t="str">
        <f t="shared" ref="L120:L143" si="317">A120</f>
        <v>12 Other managers and proprietors</v>
      </c>
      <c r="M120" s="27">
        <f t="shared" si="301"/>
        <v>0.18562515702314863</v>
      </c>
      <c r="N120" s="27">
        <f t="shared" si="301"/>
        <v>0.25272213587948622</v>
      </c>
      <c r="O120" s="27">
        <f t="shared" si="301"/>
        <v>0.8415983340088502</v>
      </c>
      <c r="P120" s="27">
        <f t="shared" si="301"/>
        <v>1.1420452740512017</v>
      </c>
      <c r="Q120" s="27">
        <f t="shared" si="302"/>
        <v>1.9836436080600519</v>
      </c>
      <c r="W120" t="str">
        <f t="shared" ref="W120:W143" si="318">A120</f>
        <v>12 Other managers and proprietors</v>
      </c>
      <c r="X120" s="27">
        <f t="shared" si="303"/>
        <v>0.56875768191642129</v>
      </c>
      <c r="Y120" s="27">
        <f t="shared" si="303"/>
        <v>0.13996261624720407</v>
      </c>
      <c r="Z120" s="27">
        <f t="shared" si="303"/>
        <v>1.6516669412805163</v>
      </c>
      <c r="AA120" s="27">
        <f t="shared" si="303"/>
        <v>2.2643495220539762</v>
      </c>
      <c r="AB120" s="27">
        <f t="shared" si="304"/>
        <v>3.9160164633344925</v>
      </c>
      <c r="AH120" t="str">
        <f t="shared" ref="AH120:AH143" si="319">L120</f>
        <v>12 Other managers and proprietors</v>
      </c>
      <c r="AI120" s="27">
        <f t="shared" si="305"/>
        <v>0.10381742635410673</v>
      </c>
      <c r="AJ120" s="27">
        <f t="shared" si="305"/>
        <v>0.13935228717831216</v>
      </c>
      <c r="AK120" s="27">
        <f t="shared" si="305"/>
        <v>0.36791164803464604</v>
      </c>
      <c r="AL120" s="27">
        <f t="shared" si="305"/>
        <v>0.51528953484574913</v>
      </c>
      <c r="AM120" s="27">
        <f t="shared" si="306"/>
        <v>0.88320118288039517</v>
      </c>
      <c r="AS120" t="str">
        <f t="shared" ref="AS120:AS143" si="320">W120</f>
        <v>12 Other managers and proprietors</v>
      </c>
      <c r="AT120" s="27">
        <f t="shared" si="307"/>
        <v>0.18329481001873571</v>
      </c>
      <c r="AU120" s="27">
        <f t="shared" si="307"/>
        <v>4.2881519719975447E-2</v>
      </c>
      <c r="AV120" s="27">
        <f t="shared" si="307"/>
        <v>0.45267329994783512</v>
      </c>
      <c r="AW120" s="27">
        <f t="shared" si="307"/>
        <v>0.53621007089786876</v>
      </c>
      <c r="AX120" s="27">
        <f t="shared" si="308"/>
        <v>0.98888337084570388</v>
      </c>
      <c r="BD120" t="str">
        <f t="shared" ref="BD120:BD143" si="321">AH120</f>
        <v>12 Other managers and proprietors</v>
      </c>
      <c r="BE120" s="27">
        <f t="shared" si="309"/>
        <v>-0.2981533428596328</v>
      </c>
      <c r="BF120" s="27">
        <f t="shared" si="309"/>
        <v>0.20367279434812824</v>
      </c>
      <c r="BG120" s="27">
        <f t="shared" si="309"/>
        <v>0.39800810569394951</v>
      </c>
      <c r="BH120" s="27">
        <f t="shared" si="309"/>
        <v>0.19083252328693145</v>
      </c>
      <c r="BI120" s="27">
        <f t="shared" si="310"/>
        <v>0.58884062898088096</v>
      </c>
      <c r="BO120" t="str">
        <f t="shared" ref="BO120:BO143" si="322">AS120</f>
        <v>12 Other managers and proprietors</v>
      </c>
      <c r="BP120" s="27">
        <f t="shared" si="311"/>
        <v>-0.13339673022061405</v>
      </c>
      <c r="BQ120" s="27">
        <f t="shared" si="311"/>
        <v>4.5707921696310549E-2</v>
      </c>
      <c r="BR120" s="27">
        <f t="shared" si="311"/>
        <v>0.72970451907737921</v>
      </c>
      <c r="BS120" s="27">
        <f t="shared" si="311"/>
        <v>-0.2033301341401339</v>
      </c>
      <c r="BT120" s="27">
        <f t="shared" si="312"/>
        <v>0.52637438493724531</v>
      </c>
      <c r="BZ120" t="str">
        <f t="shared" ref="BZ120:BZ143" si="323">BD120</f>
        <v>12 Other managers and proprietors</v>
      </c>
      <c r="CA120" s="68">
        <f t="shared" si="313"/>
        <v>-0.10573611070087896</v>
      </c>
      <c r="CB120" s="68">
        <f t="shared" si="313"/>
        <v>0.1109818790397572</v>
      </c>
      <c r="CC120" s="68">
        <f t="shared" si="313"/>
        <v>1.6254320807072009E-2</v>
      </c>
      <c r="CD120" s="68">
        <f t="shared" si="313"/>
        <v>-0.6070731258956179</v>
      </c>
      <c r="CE120" s="68">
        <f t="shared" si="314"/>
        <v>-0.5908188050885459</v>
      </c>
      <c r="CK120" t="str">
        <f t="shared" ref="CK120:CK143" si="324">BO120</f>
        <v>12 Other managers and proprietors</v>
      </c>
      <c r="CL120" s="68">
        <f t="shared" si="315"/>
        <v>-0.28500857030724347</v>
      </c>
      <c r="CM120" s="68">
        <f t="shared" si="315"/>
        <v>0.16603474707503107</v>
      </c>
      <c r="CN120" s="68">
        <f t="shared" si="315"/>
        <v>0.31076816174779887</v>
      </c>
      <c r="CO120" s="68">
        <f t="shared" si="315"/>
        <v>0.46425377898523101</v>
      </c>
      <c r="CP120" s="68">
        <f t="shared" si="316"/>
        <v>0.77502194073302988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0.19795904900962635</v>
      </c>
      <c r="C121" s="27">
        <f t="shared" si="299"/>
        <v>0.2498743906721026</v>
      </c>
      <c r="D121" s="27">
        <f t="shared" si="299"/>
        <v>0.34339836261585788</v>
      </c>
      <c r="E121" s="27">
        <f t="shared" si="299"/>
        <v>0.58760924539647297</v>
      </c>
      <c r="F121" s="27">
        <f t="shared" si="300"/>
        <v>0.93100760801233085</v>
      </c>
      <c r="L121" t="str">
        <f t="shared" si="317"/>
        <v>21 Science, research, engineering and technology professionals</v>
      </c>
      <c r="M121" s="27">
        <f t="shared" si="301"/>
        <v>0.79480534638082823</v>
      </c>
      <c r="N121" s="27">
        <f t="shared" si="301"/>
        <v>0.87785113945051307</v>
      </c>
      <c r="O121" s="27">
        <f t="shared" si="301"/>
        <v>1.5324217771447861</v>
      </c>
      <c r="P121" s="27">
        <f t="shared" si="301"/>
        <v>2.5081120909361498</v>
      </c>
      <c r="Q121" s="27">
        <f t="shared" si="302"/>
        <v>4.040533868080936</v>
      </c>
      <c r="W121" t="str">
        <f t="shared" si="318"/>
        <v>21 Science, research, engineering and technology professionals</v>
      </c>
      <c r="X121" s="27">
        <f t="shared" si="303"/>
        <v>1.837289958470123</v>
      </c>
      <c r="Y121" s="27">
        <f t="shared" si="303"/>
        <v>-0.1697701017145814</v>
      </c>
      <c r="Z121" s="27">
        <f t="shared" si="303"/>
        <v>0.90351428077529583</v>
      </c>
      <c r="AA121" s="27">
        <f t="shared" si="303"/>
        <v>2.0677814995682464</v>
      </c>
      <c r="AB121" s="27">
        <f t="shared" si="304"/>
        <v>2.9712957803435422</v>
      </c>
      <c r="AH121" t="str">
        <f t="shared" si="319"/>
        <v>21 Science, research, engineering and technology professionals</v>
      </c>
      <c r="AI121" s="27">
        <f t="shared" si="305"/>
        <v>0.15383328777910044</v>
      </c>
      <c r="AJ121" s="27">
        <f t="shared" si="305"/>
        <v>4.399985357017E-2</v>
      </c>
      <c r="AK121" s="27">
        <f t="shared" si="305"/>
        <v>4.5331729870023318E-2</v>
      </c>
      <c r="AL121" s="27">
        <f t="shared" si="305"/>
        <v>0.21971214941025741</v>
      </c>
      <c r="AM121" s="27">
        <f t="shared" si="306"/>
        <v>0.26504387928028073</v>
      </c>
      <c r="AS121" t="str">
        <f t="shared" si="320"/>
        <v>21 Science, research, engineering and technology professionals</v>
      </c>
      <c r="AT121" s="27">
        <f t="shared" si="307"/>
        <v>0.53633677718343487</v>
      </c>
      <c r="AU121" s="27">
        <f t="shared" si="307"/>
        <v>-1.9429336025199362E-2</v>
      </c>
      <c r="AV121" s="27">
        <f t="shared" si="307"/>
        <v>-0.1440269246522341</v>
      </c>
      <c r="AW121" s="27">
        <f t="shared" si="307"/>
        <v>0.29252497404532196</v>
      </c>
      <c r="AX121" s="27">
        <f t="shared" si="308"/>
        <v>0.14849804939308786</v>
      </c>
      <c r="BD121" t="str">
        <f t="shared" si="321"/>
        <v>21 Science, research, engineering and technology professionals</v>
      </c>
      <c r="BE121" s="27">
        <f t="shared" si="309"/>
        <v>0.12214769335494768</v>
      </c>
      <c r="BF121" s="27">
        <f t="shared" si="309"/>
        <v>7.3003874219820908E-2</v>
      </c>
      <c r="BG121" s="27">
        <f t="shared" si="309"/>
        <v>-0.62386774468278094</v>
      </c>
      <c r="BH121" s="27">
        <f t="shared" si="309"/>
        <v>-0.66128972118716156</v>
      </c>
      <c r="BI121" s="27">
        <f t="shared" si="310"/>
        <v>-1.2851574658699425</v>
      </c>
      <c r="BO121" t="str">
        <f t="shared" si="322"/>
        <v>21 Science, research, engineering and technology professionals</v>
      </c>
      <c r="BP121" s="27">
        <f t="shared" si="311"/>
        <v>-0.12531990798162074</v>
      </c>
      <c r="BQ121" s="27">
        <f t="shared" si="311"/>
        <v>-4.2869838040009434E-3</v>
      </c>
      <c r="BR121" s="27">
        <f t="shared" si="311"/>
        <v>-0.25092448757809827</v>
      </c>
      <c r="BS121" s="27">
        <f t="shared" si="311"/>
        <v>-0.4774994918666855</v>
      </c>
      <c r="BT121" s="27">
        <f t="shared" si="312"/>
        <v>-0.72842397944478376</v>
      </c>
      <c r="BZ121" t="str">
        <f t="shared" si="323"/>
        <v>21 Science, research, engineering and technology professionals</v>
      </c>
      <c r="CA121" s="68">
        <f t="shared" si="313"/>
        <v>0.16470640043039442</v>
      </c>
      <c r="CB121" s="68">
        <f t="shared" si="313"/>
        <v>4.8166575754950092E-2</v>
      </c>
      <c r="CC121" s="68">
        <f t="shared" si="313"/>
        <v>-0.24985537757048926</v>
      </c>
      <c r="CD121" s="68">
        <f t="shared" si="313"/>
        <v>-0.5150275576210972</v>
      </c>
      <c r="CE121" s="68">
        <f t="shared" si="314"/>
        <v>-0.76488293519158645</v>
      </c>
      <c r="CK121" t="str">
        <f t="shared" si="324"/>
        <v>21 Science, research, engineering and technology professionals</v>
      </c>
      <c r="CL121" s="68">
        <f t="shared" si="315"/>
        <v>-2.0844785648827135E-2</v>
      </c>
      <c r="CM121" s="68">
        <f t="shared" si="315"/>
        <v>8.7883152787012531E-2</v>
      </c>
      <c r="CN121" s="68">
        <f t="shared" si="315"/>
        <v>0.19063173376511011</v>
      </c>
      <c r="CO121" s="68">
        <f t="shared" si="315"/>
        <v>0.23884176728346052</v>
      </c>
      <c r="CP121" s="68">
        <f t="shared" si="316"/>
        <v>0.42947350104857063</v>
      </c>
    </row>
    <row r="122" spans="1:94" x14ac:dyDescent="0.2">
      <c r="A122" t="str">
        <f t="shared" si="298"/>
        <v>22 Health professionals</v>
      </c>
      <c r="B122" s="27">
        <f t="shared" si="299"/>
        <v>0.27648180569044589</v>
      </c>
      <c r="C122" s="27">
        <f t="shared" si="299"/>
        <v>0.26360434217931328</v>
      </c>
      <c r="D122" s="27">
        <f t="shared" si="299"/>
        <v>0.62762494060871798</v>
      </c>
      <c r="E122" s="27">
        <f t="shared" si="299"/>
        <v>0.98547755426209527</v>
      </c>
      <c r="F122" s="27">
        <f t="shared" si="300"/>
        <v>1.6131024948708133</v>
      </c>
      <c r="L122" t="str">
        <f t="shared" si="317"/>
        <v>22 Health professionals</v>
      </c>
      <c r="M122" s="27">
        <f t="shared" si="301"/>
        <v>0.85270740246511068</v>
      </c>
      <c r="N122" s="27">
        <f t="shared" si="301"/>
        <v>0.6823571846556078</v>
      </c>
      <c r="O122" s="27">
        <f t="shared" si="301"/>
        <v>1.501274268893404</v>
      </c>
      <c r="P122" s="27">
        <f t="shared" si="301"/>
        <v>2.5019919054698674</v>
      </c>
      <c r="Q122" s="27">
        <f t="shared" si="302"/>
        <v>4.0032661743632714</v>
      </c>
      <c r="W122" t="str">
        <f t="shared" si="318"/>
        <v>22 Health professionals</v>
      </c>
      <c r="X122" s="27">
        <f t="shared" si="303"/>
        <v>2.2118033222350064</v>
      </c>
      <c r="Y122" s="27">
        <f t="shared" si="303"/>
        <v>-7.165914086625591E-3</v>
      </c>
      <c r="Z122" s="27">
        <f t="shared" si="303"/>
        <v>2.4369154406434443</v>
      </c>
      <c r="AA122" s="27">
        <f t="shared" si="303"/>
        <v>3.1626809186535496</v>
      </c>
      <c r="AB122" s="27">
        <f t="shared" si="304"/>
        <v>5.599596359296994</v>
      </c>
      <c r="AH122" t="str">
        <f t="shared" si="319"/>
        <v>22 Health professionals</v>
      </c>
      <c r="AI122" s="27">
        <f t="shared" si="305"/>
        <v>-1.2353300705300212</v>
      </c>
      <c r="AJ122" s="27">
        <f t="shared" si="305"/>
        <v>-0.57356544116048713</v>
      </c>
      <c r="AK122" s="27">
        <f t="shared" si="305"/>
        <v>-1.7475052913773848</v>
      </c>
      <c r="AL122" s="27">
        <f t="shared" si="305"/>
        <v>-1.7105718513285817</v>
      </c>
      <c r="AM122" s="27">
        <f t="shared" si="306"/>
        <v>-3.4580771427059664</v>
      </c>
      <c r="AS122" t="str">
        <f t="shared" si="320"/>
        <v>22 Health professionals</v>
      </c>
      <c r="AT122" s="27">
        <f t="shared" si="307"/>
        <v>0.14746587428718405</v>
      </c>
      <c r="AU122" s="27">
        <f t="shared" si="307"/>
        <v>3.1061962774027174E-2</v>
      </c>
      <c r="AV122" s="27">
        <f t="shared" si="307"/>
        <v>0.10652136256758327</v>
      </c>
      <c r="AW122" s="27">
        <f t="shared" si="307"/>
        <v>0.21041425020630966</v>
      </c>
      <c r="AX122" s="27">
        <f t="shared" si="308"/>
        <v>0.31693561277389293</v>
      </c>
      <c r="BD122" t="str">
        <f t="shared" si="321"/>
        <v>22 Health professionals</v>
      </c>
      <c r="BE122" s="27">
        <f t="shared" si="309"/>
        <v>0.72249055398288542</v>
      </c>
      <c r="BF122" s="27">
        <f t="shared" si="309"/>
        <v>0.20748396677563985</v>
      </c>
      <c r="BG122" s="27">
        <f t="shared" si="309"/>
        <v>0.26902618994372007</v>
      </c>
      <c r="BH122" s="27">
        <f t="shared" si="309"/>
        <v>0.44088262567285996</v>
      </c>
      <c r="BI122" s="27">
        <f t="shared" si="310"/>
        <v>0.70990881561658004</v>
      </c>
      <c r="BO122" t="str">
        <f t="shared" si="322"/>
        <v>22 Health professionals</v>
      </c>
      <c r="BP122" s="27">
        <f t="shared" si="311"/>
        <v>0.34837801797420909</v>
      </c>
      <c r="BQ122" s="27">
        <f t="shared" si="311"/>
        <v>-0.11284874891969343</v>
      </c>
      <c r="BR122" s="27">
        <f t="shared" si="311"/>
        <v>9.9081184716465209E-2</v>
      </c>
      <c r="BS122" s="27">
        <f t="shared" si="311"/>
        <v>-0.4642798558635941</v>
      </c>
      <c r="BT122" s="27">
        <f t="shared" si="312"/>
        <v>-0.36519867114712889</v>
      </c>
      <c r="BZ122" t="str">
        <f t="shared" si="323"/>
        <v>22 Health professionals</v>
      </c>
      <c r="CA122" s="68">
        <f t="shared" si="313"/>
        <v>0.20693258721723273</v>
      </c>
      <c r="CB122" s="68">
        <f t="shared" si="313"/>
        <v>-7.495837240455816E-2</v>
      </c>
      <c r="CC122" s="68">
        <f t="shared" si="313"/>
        <v>-5.7555116631791581E-2</v>
      </c>
      <c r="CD122" s="68">
        <f t="shared" si="313"/>
        <v>-0.3752606279490156</v>
      </c>
      <c r="CE122" s="68">
        <f t="shared" si="314"/>
        <v>-0.43281574458080718</v>
      </c>
      <c r="CK122" t="str">
        <f t="shared" si="324"/>
        <v>22 Health professionals</v>
      </c>
      <c r="CL122" s="68">
        <f t="shared" si="315"/>
        <v>9.9685367710629913E-3</v>
      </c>
      <c r="CM122" s="68">
        <f t="shared" si="315"/>
        <v>5.0408724870466881E-2</v>
      </c>
      <c r="CN122" s="68">
        <f t="shared" si="315"/>
        <v>6.8019560771529042E-2</v>
      </c>
      <c r="CO122" s="68">
        <f t="shared" si="315"/>
        <v>0.1817607656394043</v>
      </c>
      <c r="CP122" s="68">
        <f t="shared" si="316"/>
        <v>0.24978032641093334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0.30119484467193347</v>
      </c>
      <c r="C123" s="27">
        <f t="shared" si="299"/>
        <v>0.29490882011861075</v>
      </c>
      <c r="D123" s="27">
        <f t="shared" si="299"/>
        <v>0.68721072952129925</v>
      </c>
      <c r="E123" s="27">
        <f t="shared" si="299"/>
        <v>1.0945084030625409</v>
      </c>
      <c r="F123" s="27">
        <f t="shared" si="300"/>
        <v>1.7817191325838402</v>
      </c>
      <c r="L123" t="str">
        <f t="shared" si="317"/>
        <v>23 Teaching and other educational professionals</v>
      </c>
      <c r="M123" s="27">
        <f t="shared" si="301"/>
        <v>1.6513393343394505</v>
      </c>
      <c r="N123" s="27">
        <f t="shared" si="301"/>
        <v>1.8507742116222339</v>
      </c>
      <c r="O123" s="27">
        <f t="shared" si="301"/>
        <v>3.7002917877905546</v>
      </c>
      <c r="P123" s="27">
        <f t="shared" si="301"/>
        <v>6.2721165092772253</v>
      </c>
      <c r="Q123" s="27">
        <f t="shared" si="302"/>
        <v>9.9724082970677799</v>
      </c>
      <c r="W123" t="str">
        <f t="shared" si="318"/>
        <v>23 Teaching and other educational professionals</v>
      </c>
      <c r="X123" s="27">
        <f t="shared" si="303"/>
        <v>-0.5934135208134208</v>
      </c>
      <c r="Y123" s="27">
        <f t="shared" si="303"/>
        <v>-0.15390619890257362</v>
      </c>
      <c r="Z123" s="27">
        <f t="shared" si="303"/>
        <v>-0.60267249657040267</v>
      </c>
      <c r="AA123" s="27">
        <f t="shared" si="303"/>
        <v>-1.5444048639677632</v>
      </c>
      <c r="AB123" s="27">
        <f t="shared" si="304"/>
        <v>-2.1470773605381659</v>
      </c>
      <c r="AH123" t="str">
        <f t="shared" si="319"/>
        <v>23 Teaching and other educational professionals</v>
      </c>
      <c r="AI123" s="27">
        <f t="shared" si="305"/>
        <v>-0.47452858934186826</v>
      </c>
      <c r="AJ123" s="27">
        <f t="shared" si="305"/>
        <v>-9.5552379004174237E-2</v>
      </c>
      <c r="AK123" s="27">
        <f t="shared" si="305"/>
        <v>-0.21011373434311498</v>
      </c>
      <c r="AL123" s="27">
        <f t="shared" si="305"/>
        <v>5.0972406260205827E-2</v>
      </c>
      <c r="AM123" s="27">
        <f t="shared" si="306"/>
        <v>-0.15914132808290915</v>
      </c>
      <c r="AS123" t="str">
        <f t="shared" si="320"/>
        <v>23 Teaching and other educational professionals</v>
      </c>
      <c r="AT123" s="27">
        <f t="shared" si="307"/>
        <v>4.0697676189871135E-2</v>
      </c>
      <c r="AU123" s="27">
        <f t="shared" si="307"/>
        <v>-1.6975933696324663E-2</v>
      </c>
      <c r="AV123" s="27">
        <f t="shared" si="307"/>
        <v>-3.5365604382570415E-2</v>
      </c>
      <c r="AW123" s="27">
        <f t="shared" si="307"/>
        <v>-2.0549528026635067E-2</v>
      </c>
      <c r="AX123" s="27">
        <f t="shared" si="308"/>
        <v>-5.5915132409205481E-2</v>
      </c>
      <c r="BD123" t="str">
        <f t="shared" si="321"/>
        <v>23 Teaching and other educational professionals</v>
      </c>
      <c r="BE123" s="27">
        <f t="shared" si="309"/>
        <v>9.8208869858375625E-2</v>
      </c>
      <c r="BF123" s="27">
        <f t="shared" si="309"/>
        <v>0.22180593479772459</v>
      </c>
      <c r="BG123" s="27">
        <f t="shared" si="309"/>
        <v>3.9010129650515868E-2</v>
      </c>
      <c r="BH123" s="27">
        <f t="shared" si="309"/>
        <v>0.29159725086824873</v>
      </c>
      <c r="BI123" s="27">
        <f t="shared" si="310"/>
        <v>0.33060738051876459</v>
      </c>
      <c r="BO123" t="str">
        <f t="shared" si="322"/>
        <v>23 Teaching and other educational professionals</v>
      </c>
      <c r="BP123" s="27">
        <f t="shared" si="311"/>
        <v>5.4405385454251221E-2</v>
      </c>
      <c r="BQ123" s="27">
        <f t="shared" si="311"/>
        <v>-2.329196521223853E-2</v>
      </c>
      <c r="BR123" s="27">
        <f t="shared" si="311"/>
        <v>-9.0652680819081066E-3</v>
      </c>
      <c r="BS123" s="27">
        <f t="shared" si="311"/>
        <v>-0.14204408906753763</v>
      </c>
      <c r="BT123" s="27">
        <f t="shared" si="312"/>
        <v>-0.15110935714944573</v>
      </c>
      <c r="BZ123" t="str">
        <f t="shared" si="323"/>
        <v>23 Teaching and other educational professionals</v>
      </c>
      <c r="CA123" s="68">
        <f t="shared" si="313"/>
        <v>2.2596387258158379E-2</v>
      </c>
      <c r="CB123" s="68">
        <f t="shared" si="313"/>
        <v>5.1104662668588152E-2</v>
      </c>
      <c r="CC123" s="68">
        <f t="shared" si="313"/>
        <v>-6.8698588224622936E-2</v>
      </c>
      <c r="CD123" s="68">
        <f t="shared" si="313"/>
        <v>-0.21057838441776755</v>
      </c>
      <c r="CE123" s="68">
        <f t="shared" si="314"/>
        <v>-0.27927697264239049</v>
      </c>
      <c r="CK123" t="str">
        <f t="shared" si="324"/>
        <v>23 Teaching and other educational professionals</v>
      </c>
      <c r="CL123" s="68">
        <f t="shared" si="315"/>
        <v>-5.087048194747007E-3</v>
      </c>
      <c r="CM123" s="68">
        <f t="shared" si="315"/>
        <v>0.10663901624000968</v>
      </c>
      <c r="CN123" s="68">
        <f t="shared" si="315"/>
        <v>8.6545192055214437E-2</v>
      </c>
      <c r="CO123" s="68">
        <f t="shared" si="315"/>
        <v>0.10141188721166999</v>
      </c>
      <c r="CP123" s="68">
        <f t="shared" si="316"/>
        <v>0.18795707926688443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9.0986144662721646E-2</v>
      </c>
      <c r="C124" s="27">
        <f t="shared" si="299"/>
        <v>0.10507647540377874</v>
      </c>
      <c r="D124" s="27">
        <f t="shared" si="299"/>
        <v>0.18624895344438297</v>
      </c>
      <c r="E124" s="27">
        <f t="shared" si="299"/>
        <v>0.27159304312089394</v>
      </c>
      <c r="F124" s="27">
        <f t="shared" si="300"/>
        <v>0.45784199656527691</v>
      </c>
      <c r="L124" t="str">
        <f t="shared" si="317"/>
        <v>24 Business, media and public service professionals</v>
      </c>
      <c r="M124" s="27">
        <f t="shared" si="301"/>
        <v>1.097261383396626</v>
      </c>
      <c r="N124" s="27">
        <f t="shared" si="301"/>
        <v>1.159440637533792</v>
      </c>
      <c r="O124" s="27">
        <f t="shared" si="301"/>
        <v>1.826692205367344</v>
      </c>
      <c r="P124" s="27">
        <f t="shared" si="301"/>
        <v>2.816342753066337</v>
      </c>
      <c r="Q124" s="27">
        <f t="shared" si="302"/>
        <v>4.643034958433681</v>
      </c>
      <c r="W124" t="str">
        <f t="shared" si="318"/>
        <v>24 Business, media and public service professionals</v>
      </c>
      <c r="X124" s="27">
        <f t="shared" si="303"/>
        <v>2.0934489333016053</v>
      </c>
      <c r="Y124" s="27">
        <f t="shared" si="303"/>
        <v>0.81348112874270839</v>
      </c>
      <c r="Z124" s="27">
        <f t="shared" si="303"/>
        <v>1.9914296323255343</v>
      </c>
      <c r="AA124" s="27">
        <f t="shared" si="303"/>
        <v>2.7530292262855305</v>
      </c>
      <c r="AB124" s="27">
        <f t="shared" si="304"/>
        <v>4.7444588586110648</v>
      </c>
      <c r="AH124" t="str">
        <f t="shared" si="319"/>
        <v>24 Business, media and public service professionals</v>
      </c>
      <c r="AI124" s="27">
        <f t="shared" si="305"/>
        <v>-1.0149670999041405E-2</v>
      </c>
      <c r="AJ124" s="27">
        <f t="shared" si="305"/>
        <v>7.1032502220085947E-2</v>
      </c>
      <c r="AK124" s="27">
        <f t="shared" si="305"/>
        <v>-8.5838814094740812E-4</v>
      </c>
      <c r="AL124" s="27">
        <f t="shared" si="305"/>
        <v>0.18250287723324465</v>
      </c>
      <c r="AM124" s="27">
        <f t="shared" si="306"/>
        <v>0.18164448909229725</v>
      </c>
      <c r="AS124" t="str">
        <f t="shared" si="320"/>
        <v>24 Business, media and public service professionals</v>
      </c>
      <c r="AT124" s="27">
        <f t="shared" si="307"/>
        <v>0.34599259003464078</v>
      </c>
      <c r="AU124" s="27">
        <f t="shared" si="307"/>
        <v>0.18807873455483515</v>
      </c>
      <c r="AV124" s="27">
        <f t="shared" si="307"/>
        <v>0.32055870263285424</v>
      </c>
      <c r="AW124" s="27">
        <f t="shared" si="307"/>
        <v>0.6052013367067568</v>
      </c>
      <c r="AX124" s="27">
        <f t="shared" si="308"/>
        <v>0.92576003933961104</v>
      </c>
      <c r="BD124" t="str">
        <f t="shared" si="321"/>
        <v>24 Business, media and public service professionals</v>
      </c>
      <c r="BE124" s="27">
        <f t="shared" si="309"/>
        <v>0.59623234315066664</v>
      </c>
      <c r="BF124" s="27">
        <f t="shared" si="309"/>
        <v>0.5117264266655841</v>
      </c>
      <c r="BG124" s="27">
        <f t="shared" si="309"/>
        <v>0.25028141151855454</v>
      </c>
      <c r="BH124" s="27">
        <f t="shared" si="309"/>
        <v>9.3130820786318402E-2</v>
      </c>
      <c r="BI124" s="27">
        <f t="shared" si="310"/>
        <v>0.34341223230487294</v>
      </c>
      <c r="BO124" t="str">
        <f t="shared" si="322"/>
        <v>24 Business, media and public service professionals</v>
      </c>
      <c r="BP124" s="27">
        <f t="shared" si="311"/>
        <v>4.8716606614199076E-2</v>
      </c>
      <c r="BQ124" s="27">
        <f t="shared" si="311"/>
        <v>0.17692411595592095</v>
      </c>
      <c r="BR124" s="27">
        <f t="shared" si="311"/>
        <v>-1.2441586153646877E-2</v>
      </c>
      <c r="BS124" s="27">
        <f t="shared" si="311"/>
        <v>-0.52395513040023189</v>
      </c>
      <c r="BT124" s="27">
        <f t="shared" si="312"/>
        <v>-0.53639671655387877</v>
      </c>
      <c r="BZ124" t="str">
        <f t="shared" si="323"/>
        <v>24 Business, media and public service professionals</v>
      </c>
      <c r="CA124" s="68">
        <f t="shared" si="313"/>
        <v>0.2194266674765899</v>
      </c>
      <c r="CB124" s="68">
        <f t="shared" si="313"/>
        <v>0.20715103997631745</v>
      </c>
      <c r="CC124" s="68">
        <f t="shared" si="313"/>
        <v>-0.17358898300762915</v>
      </c>
      <c r="CD124" s="68">
        <f t="shared" si="313"/>
        <v>-0.58805715657706958</v>
      </c>
      <c r="CE124" s="68">
        <f t="shared" si="314"/>
        <v>-0.76164613958469873</v>
      </c>
      <c r="CK124" t="str">
        <f t="shared" si="324"/>
        <v>24 Business, media and public service professionals</v>
      </c>
      <c r="CL124" s="68">
        <f t="shared" si="315"/>
        <v>1.1265124115199365E-2</v>
      </c>
      <c r="CM124" s="68">
        <f t="shared" si="315"/>
        <v>0.12291488270531004</v>
      </c>
      <c r="CN124" s="68">
        <f t="shared" si="315"/>
        <v>9.8001650007058183E-2</v>
      </c>
      <c r="CO124" s="68">
        <f t="shared" si="315"/>
        <v>0.24558884010449322</v>
      </c>
      <c r="CP124" s="68">
        <f t="shared" si="316"/>
        <v>0.34359049011155141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4.1279515968561775E-2</v>
      </c>
      <c r="C125" s="27">
        <f t="shared" si="299"/>
        <v>5.1373286055638206E-2</v>
      </c>
      <c r="D125" s="27">
        <f t="shared" si="299"/>
        <v>3.2283412093437047E-2</v>
      </c>
      <c r="E125" s="27">
        <f t="shared" si="299"/>
        <v>0.1226941666354836</v>
      </c>
      <c r="F125" s="27">
        <f t="shared" si="300"/>
        <v>0.15497757872892065</v>
      </c>
      <c r="L125" t="str">
        <f t="shared" si="317"/>
        <v>31 Science, engineering and technology associate professionals</v>
      </c>
      <c r="M125" s="27">
        <f t="shared" si="301"/>
        <v>0.18963985073865031</v>
      </c>
      <c r="N125" s="27">
        <f t="shared" si="301"/>
        <v>0.25867198721990325</v>
      </c>
      <c r="O125" s="27">
        <f t="shared" si="301"/>
        <v>3.4854136667391789E-2</v>
      </c>
      <c r="P125" s="27">
        <f t="shared" si="301"/>
        <v>0.46659737853853578</v>
      </c>
      <c r="Q125" s="27">
        <f t="shared" si="302"/>
        <v>0.50145151520592757</v>
      </c>
      <c r="W125" t="str">
        <f t="shared" si="318"/>
        <v>31 Science, engineering and technology associate professionals</v>
      </c>
      <c r="X125" s="27">
        <f t="shared" si="303"/>
        <v>0.6561896014662838</v>
      </c>
      <c r="Y125" s="27">
        <f t="shared" si="303"/>
        <v>0.14462393696125675</v>
      </c>
      <c r="Z125" s="27">
        <f t="shared" si="303"/>
        <v>-0.20131204346831888</v>
      </c>
      <c r="AA125" s="27">
        <f t="shared" si="303"/>
        <v>0.55050122785746813</v>
      </c>
      <c r="AB125" s="27">
        <f t="shared" si="304"/>
        <v>0.34918918438914925</v>
      </c>
      <c r="AH125" t="str">
        <f t="shared" si="319"/>
        <v>31 Science, engineering and technology associate professionals</v>
      </c>
      <c r="AI125" s="27">
        <f t="shared" si="305"/>
        <v>0.11807111592915243</v>
      </c>
      <c r="AJ125" s="27">
        <f t="shared" si="305"/>
        <v>4.4441785662625022E-2</v>
      </c>
      <c r="AK125" s="27">
        <f t="shared" si="305"/>
        <v>8.7122920212389099E-3</v>
      </c>
      <c r="AL125" s="27">
        <f t="shared" si="305"/>
        <v>0.2086050655764432</v>
      </c>
      <c r="AM125" s="27">
        <f t="shared" si="306"/>
        <v>0.21731735759768211</v>
      </c>
      <c r="AS125" t="str">
        <f t="shared" si="320"/>
        <v>31 Science, engineering and technology associate professionals</v>
      </c>
      <c r="AT125" s="27">
        <f t="shared" si="307"/>
        <v>0.25564192996891788</v>
      </c>
      <c r="AU125" s="27">
        <f t="shared" si="307"/>
        <v>8.4670264906878012E-2</v>
      </c>
      <c r="AV125" s="27">
        <f t="shared" si="307"/>
        <v>-0.29595368340289108</v>
      </c>
      <c r="AW125" s="27">
        <f t="shared" si="307"/>
        <v>5.7878060319908053E-2</v>
      </c>
      <c r="AX125" s="27">
        <f t="shared" si="308"/>
        <v>-0.23807562308298302</v>
      </c>
      <c r="BD125" t="str">
        <f t="shared" si="321"/>
        <v>31 Science, engineering and technology associate professionals</v>
      </c>
      <c r="BE125" s="27">
        <f t="shared" si="309"/>
        <v>0.1155311876430507</v>
      </c>
      <c r="BF125" s="27">
        <f t="shared" si="309"/>
        <v>0.1858234667104699</v>
      </c>
      <c r="BG125" s="27">
        <f t="shared" si="309"/>
        <v>-0.80065205367652892</v>
      </c>
      <c r="BH125" s="27">
        <f t="shared" si="309"/>
        <v>-0.45067064294081716</v>
      </c>
      <c r="BI125" s="27">
        <f t="shared" si="310"/>
        <v>-1.2513226966173461</v>
      </c>
      <c r="BO125" t="str">
        <f t="shared" si="322"/>
        <v>31 Science, engineering and technology associate professionals</v>
      </c>
      <c r="BP125" s="27">
        <f t="shared" si="311"/>
        <v>0.13965241771516901</v>
      </c>
      <c r="BQ125" s="27">
        <f t="shared" si="311"/>
        <v>7.4128063616372142E-2</v>
      </c>
      <c r="BR125" s="27">
        <f t="shared" si="311"/>
        <v>-0.42204384587434962</v>
      </c>
      <c r="BS125" s="27">
        <f t="shared" si="311"/>
        <v>-0.19819879434339116</v>
      </c>
      <c r="BT125" s="27">
        <f t="shared" si="312"/>
        <v>-0.62024264021774078</v>
      </c>
      <c r="BZ125" t="str">
        <f t="shared" si="323"/>
        <v>31 Science, engineering and technology associate professionals</v>
      </c>
      <c r="CA125" s="68">
        <f t="shared" si="313"/>
        <v>0.21592360592384074</v>
      </c>
      <c r="CB125" s="68">
        <f t="shared" si="313"/>
        <v>0.16667546370592423</v>
      </c>
      <c r="CC125" s="68">
        <f t="shared" si="313"/>
        <v>-0.41672551916778855</v>
      </c>
      <c r="CD125" s="68">
        <f t="shared" si="313"/>
        <v>-0.247919218342328</v>
      </c>
      <c r="CE125" s="68">
        <f t="shared" si="314"/>
        <v>-0.66464473751011655</v>
      </c>
      <c r="CK125" t="str">
        <f t="shared" si="324"/>
        <v>31 Science, engineering and technology associate professionals</v>
      </c>
      <c r="CL125" s="68">
        <f t="shared" si="315"/>
        <v>2.3509946986840113E-2</v>
      </c>
      <c r="CM125" s="68">
        <f t="shared" si="315"/>
        <v>0.11115548249077162</v>
      </c>
      <c r="CN125" s="68">
        <f t="shared" si="315"/>
        <v>5.5372986819535841E-2</v>
      </c>
      <c r="CO125" s="68">
        <f t="shared" si="315"/>
        <v>0.21605632775284089</v>
      </c>
      <c r="CP125" s="68">
        <f t="shared" si="316"/>
        <v>0.27142931457237673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1.3116149129934758E-2</v>
      </c>
      <c r="C126" s="27">
        <f t="shared" si="299"/>
        <v>6.6518790483603707E-3</v>
      </c>
      <c r="D126" s="27">
        <f t="shared" si="299"/>
        <v>2.4473182407478963E-2</v>
      </c>
      <c r="E126" s="27">
        <f t="shared" si="299"/>
        <v>5.0407438308355715E-2</v>
      </c>
      <c r="F126" s="27">
        <f t="shared" si="300"/>
        <v>7.4880620715834678E-2</v>
      </c>
      <c r="L126" t="str">
        <f t="shared" si="317"/>
        <v>32 Health and social care associate professionals</v>
      </c>
      <c r="M126" s="27">
        <f t="shared" si="301"/>
        <v>0.22955332085614222</v>
      </c>
      <c r="N126" s="27">
        <f t="shared" si="301"/>
        <v>0.23137927511011225</v>
      </c>
      <c r="O126" s="27">
        <f t="shared" si="301"/>
        <v>0.39600222217518311</v>
      </c>
      <c r="P126" s="27">
        <f t="shared" si="301"/>
        <v>0.93164315997311853</v>
      </c>
      <c r="Q126" s="27">
        <f t="shared" si="302"/>
        <v>1.3276453821483016</v>
      </c>
      <c r="W126" t="str">
        <f t="shared" si="318"/>
        <v>32 Health and social care associate professionals</v>
      </c>
      <c r="X126" s="27">
        <f t="shared" si="303"/>
        <v>0.7544762614552134</v>
      </c>
      <c r="Y126" s="27">
        <f t="shared" si="303"/>
        <v>0.12466273758052271</v>
      </c>
      <c r="Z126" s="27">
        <f t="shared" si="303"/>
        <v>0.83374085624271288</v>
      </c>
      <c r="AA126" s="27">
        <f t="shared" si="303"/>
        <v>1.6839588282525009</v>
      </c>
      <c r="AB126" s="27">
        <f t="shared" si="304"/>
        <v>2.5176996844952138</v>
      </c>
      <c r="AH126" t="str">
        <f t="shared" si="319"/>
        <v>32 Health and social care associate professionals</v>
      </c>
      <c r="AI126" s="27">
        <f t="shared" si="305"/>
        <v>-0.37282935883782686</v>
      </c>
      <c r="AJ126" s="27">
        <f t="shared" si="305"/>
        <v>-0.11795602984684361</v>
      </c>
      <c r="AK126" s="27">
        <f t="shared" si="305"/>
        <v>-0.57613122980331988</v>
      </c>
      <c r="AL126" s="27">
        <f t="shared" si="305"/>
        <v>-0.77948132456086339</v>
      </c>
      <c r="AM126" s="27">
        <f t="shared" si="306"/>
        <v>-1.3556125543641833</v>
      </c>
      <c r="AS126" t="str">
        <f t="shared" si="320"/>
        <v>32 Health and social care associate professionals</v>
      </c>
      <c r="AT126" s="27">
        <f t="shared" si="307"/>
        <v>0.10335227951625803</v>
      </c>
      <c r="AU126" s="27">
        <f t="shared" si="307"/>
        <v>4.8258537023343928E-2</v>
      </c>
      <c r="AV126" s="27">
        <f t="shared" si="307"/>
        <v>1.7762769784133603E-2</v>
      </c>
      <c r="AW126" s="27">
        <f t="shared" si="307"/>
        <v>0.15642632942604273</v>
      </c>
      <c r="AX126" s="27">
        <f t="shared" si="308"/>
        <v>0.17418909921017633</v>
      </c>
      <c r="BD126" t="str">
        <f t="shared" si="321"/>
        <v>32 Health and social care associate professionals</v>
      </c>
      <c r="BE126" s="27">
        <f t="shared" si="309"/>
        <v>0.48019476561211683</v>
      </c>
      <c r="BF126" s="27">
        <f t="shared" si="309"/>
        <v>0.34560087941972872</v>
      </c>
      <c r="BG126" s="27">
        <f t="shared" si="309"/>
        <v>6.6580256504074065E-2</v>
      </c>
      <c r="BH126" s="27">
        <f t="shared" si="309"/>
        <v>0.67906139468375537</v>
      </c>
      <c r="BI126" s="27">
        <f t="shared" si="310"/>
        <v>0.74564165118782944</v>
      </c>
      <c r="BO126" t="str">
        <f t="shared" si="322"/>
        <v>32 Health and social care associate professionals</v>
      </c>
      <c r="BP126" s="27">
        <f t="shared" si="311"/>
        <v>0.21095952458412004</v>
      </c>
      <c r="BQ126" s="27">
        <f t="shared" si="311"/>
        <v>-4.4030567443866353E-2</v>
      </c>
      <c r="BR126" s="27">
        <f t="shared" si="311"/>
        <v>-6.4184687220496528E-3</v>
      </c>
      <c r="BS126" s="27">
        <f t="shared" si="311"/>
        <v>-0.2878852105901204</v>
      </c>
      <c r="BT126" s="27">
        <f t="shared" si="312"/>
        <v>-0.29430367931217005</v>
      </c>
      <c r="BZ126" t="str">
        <f t="shared" si="323"/>
        <v>32 Health and social care associate professionals</v>
      </c>
      <c r="CA126" s="68">
        <f t="shared" si="313"/>
        <v>-7.8323918065922649E-2</v>
      </c>
      <c r="CB126" s="68">
        <f t="shared" si="313"/>
        <v>-3.3899718711079441E-2</v>
      </c>
      <c r="CC126" s="68">
        <f t="shared" si="313"/>
        <v>-0.10485372760489242</v>
      </c>
      <c r="CD126" s="68">
        <f t="shared" si="313"/>
        <v>-0.17596068854871943</v>
      </c>
      <c r="CE126" s="68">
        <f t="shared" si="314"/>
        <v>-0.28081441615361186</v>
      </c>
      <c r="CK126" t="str">
        <f t="shared" si="324"/>
        <v>32 Health and social care associate professionals</v>
      </c>
      <c r="CL126" s="68">
        <f t="shared" si="315"/>
        <v>-9.9616953431163752E-3</v>
      </c>
      <c r="CM126" s="68">
        <f t="shared" si="315"/>
        <v>2.8200062511902088E-2</v>
      </c>
      <c r="CN126" s="68">
        <f t="shared" si="315"/>
        <v>2.5493467003004838E-2</v>
      </c>
      <c r="CO126" s="68">
        <f t="shared" si="315"/>
        <v>0.1040351466273908</v>
      </c>
      <c r="CP126" s="68">
        <f t="shared" si="316"/>
        <v>0.12952861363039564</v>
      </c>
    </row>
    <row r="127" spans="1:94" x14ac:dyDescent="0.2">
      <c r="A127" t="str">
        <f t="shared" si="298"/>
        <v>33 Protective service occupations</v>
      </c>
      <c r="B127" s="27">
        <f t="shared" si="299"/>
        <v>3.3527806897509504E-3</v>
      </c>
      <c r="C127" s="27">
        <f t="shared" si="299"/>
        <v>2.9282217093378367E-3</v>
      </c>
      <c r="D127" s="27">
        <f t="shared" si="299"/>
        <v>1.1177275591447801E-2</v>
      </c>
      <c r="E127" s="27">
        <f t="shared" si="299"/>
        <v>1.706683299967144E-2</v>
      </c>
      <c r="F127" s="27">
        <f t="shared" si="300"/>
        <v>2.8244108591119241E-2</v>
      </c>
      <c r="L127" t="str">
        <f t="shared" si="317"/>
        <v>33 Protective service occupations</v>
      </c>
      <c r="M127" s="27">
        <f t="shared" si="301"/>
        <v>3.3105868209101275E-2</v>
      </c>
      <c r="N127" s="27">
        <f t="shared" si="301"/>
        <v>6.1058628039308283E-2</v>
      </c>
      <c r="O127" s="27">
        <f t="shared" si="301"/>
        <v>0.15140755266123163</v>
      </c>
      <c r="P127" s="27">
        <f t="shared" si="301"/>
        <v>0.25787312428796372</v>
      </c>
      <c r="Q127" s="27">
        <f t="shared" si="302"/>
        <v>0.40928067694919534</v>
      </c>
      <c r="W127" t="str">
        <f t="shared" si="318"/>
        <v>33 Protective service occupations</v>
      </c>
      <c r="X127" s="27">
        <f t="shared" si="303"/>
        <v>0.27527011214347796</v>
      </c>
      <c r="Y127" s="27">
        <f t="shared" si="303"/>
        <v>0.12036151722364918</v>
      </c>
      <c r="Z127" s="27">
        <f t="shared" si="303"/>
        <v>0.562131544333758</v>
      </c>
      <c r="AA127" s="27">
        <f t="shared" si="303"/>
        <v>1.1500513144193865</v>
      </c>
      <c r="AB127" s="27">
        <f t="shared" si="304"/>
        <v>1.7121828587531445</v>
      </c>
      <c r="AH127" t="str">
        <f t="shared" si="319"/>
        <v>33 Protective service occupations</v>
      </c>
      <c r="AI127" s="27">
        <f t="shared" si="305"/>
        <v>8.0495749509903292E-2</v>
      </c>
      <c r="AJ127" s="27">
        <f t="shared" si="305"/>
        <v>3.7238917763341095E-2</v>
      </c>
      <c r="AK127" s="27">
        <f t="shared" si="305"/>
        <v>0.1487607800744003</v>
      </c>
      <c r="AL127" s="27">
        <f t="shared" si="305"/>
        <v>0.30227710348529202</v>
      </c>
      <c r="AM127" s="27">
        <f t="shared" si="306"/>
        <v>0.45103788355969232</v>
      </c>
      <c r="AS127" t="str">
        <f t="shared" si="320"/>
        <v>33 Protective service occupations</v>
      </c>
      <c r="AT127" s="27">
        <f t="shared" si="307"/>
        <v>-2.3142815863085309E-3</v>
      </c>
      <c r="AU127" s="27">
        <f t="shared" si="307"/>
        <v>1.1118949334417816E-2</v>
      </c>
      <c r="AV127" s="27">
        <f t="shared" si="307"/>
        <v>4.02571205993838E-2</v>
      </c>
      <c r="AW127" s="27">
        <f t="shared" si="307"/>
        <v>7.0915809960802323E-2</v>
      </c>
      <c r="AX127" s="27">
        <f t="shared" si="308"/>
        <v>0.11117293056018612</v>
      </c>
      <c r="BD127" t="str">
        <f t="shared" si="321"/>
        <v>33 Protective service occupations</v>
      </c>
      <c r="BE127" s="27">
        <f t="shared" si="309"/>
        <v>-0.14794565658104242</v>
      </c>
      <c r="BF127" s="27">
        <f t="shared" si="309"/>
        <v>-1.096063778461831E-2</v>
      </c>
      <c r="BG127" s="27">
        <f t="shared" si="309"/>
        <v>4.9983365067812757E-2</v>
      </c>
      <c r="BH127" s="27">
        <f t="shared" si="309"/>
        <v>-0.22416630436511298</v>
      </c>
      <c r="BI127" s="27">
        <f t="shared" si="310"/>
        <v>-0.17418293929730022</v>
      </c>
      <c r="BO127" t="str">
        <f t="shared" si="322"/>
        <v>33 Protective service occupations</v>
      </c>
      <c r="BP127" s="27">
        <f t="shared" si="311"/>
        <v>-0.21080303180040905</v>
      </c>
      <c r="BQ127" s="27">
        <f t="shared" si="311"/>
        <v>-5.9763326901019154E-2</v>
      </c>
      <c r="BR127" s="27">
        <f t="shared" si="311"/>
        <v>7.0905262316662609E-2</v>
      </c>
      <c r="BS127" s="27">
        <f t="shared" si="311"/>
        <v>-0.32255287086139717</v>
      </c>
      <c r="BT127" s="27">
        <f t="shared" si="312"/>
        <v>-0.25164760854473456</v>
      </c>
      <c r="BZ127" t="str">
        <f t="shared" si="323"/>
        <v>33 Protective service occupations</v>
      </c>
      <c r="CA127" s="68">
        <f t="shared" si="313"/>
        <v>-3.5103415234991497E-2</v>
      </c>
      <c r="CB127" s="68">
        <f t="shared" si="313"/>
        <v>3.1370620172511132E-2</v>
      </c>
      <c r="CC127" s="68">
        <f t="shared" si="313"/>
        <v>9.9235698221357138E-3</v>
      </c>
      <c r="CD127" s="68">
        <f t="shared" si="313"/>
        <v>-0.18521590545279631</v>
      </c>
      <c r="CE127" s="68">
        <f t="shared" si="314"/>
        <v>-0.1752923356306606</v>
      </c>
      <c r="CK127" t="str">
        <f t="shared" si="324"/>
        <v>33 Protective service occupations</v>
      </c>
      <c r="CL127" s="68">
        <f t="shared" si="315"/>
        <v>-5.3659944931068487E-2</v>
      </c>
      <c r="CM127" s="68">
        <f t="shared" si="315"/>
        <v>1.6644380619682597E-2</v>
      </c>
      <c r="CN127" s="68">
        <f t="shared" si="315"/>
        <v>-1.8321374386674416E-2</v>
      </c>
      <c r="CO127" s="68">
        <f t="shared" si="315"/>
        <v>-2.8062245786839718E-3</v>
      </c>
      <c r="CP127" s="68">
        <f t="shared" si="316"/>
        <v>-2.1127598965358388E-2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1.759653025518855E-2</v>
      </c>
      <c r="C128" s="27">
        <f t="shared" si="299"/>
        <v>2.5005762585894042E-3</v>
      </c>
      <c r="D128" s="27">
        <f t="shared" si="299"/>
        <v>1.181300517732721E-2</v>
      </c>
      <c r="E128" s="27">
        <f t="shared" si="299"/>
        <v>3.0351791338177697E-2</v>
      </c>
      <c r="F128" s="27">
        <f t="shared" si="300"/>
        <v>4.2164796515504907E-2</v>
      </c>
      <c r="L128" t="str">
        <f t="shared" si="317"/>
        <v>34 Culture, media and sports occupations</v>
      </c>
      <c r="M128" s="27">
        <f t="shared" si="301"/>
        <v>0.16839513330315992</v>
      </c>
      <c r="N128" s="27">
        <f t="shared" si="301"/>
        <v>0.11603466624914316</v>
      </c>
      <c r="O128" s="27">
        <f t="shared" si="301"/>
        <v>0.10489826726318463</v>
      </c>
      <c r="P128" s="27">
        <f t="shared" si="301"/>
        <v>0.51411361505065489</v>
      </c>
      <c r="Q128" s="27">
        <f t="shared" si="302"/>
        <v>0.61901188231383952</v>
      </c>
      <c r="W128" t="str">
        <f t="shared" si="318"/>
        <v>34 Culture, media and sports occupations</v>
      </c>
      <c r="X128" s="27">
        <f t="shared" si="303"/>
        <v>0.65180443363236495</v>
      </c>
      <c r="Y128" s="27">
        <f t="shared" si="303"/>
        <v>-0.29294006589607857</v>
      </c>
      <c r="Z128" s="27">
        <f t="shared" si="303"/>
        <v>-7.9072467690800341E-2</v>
      </c>
      <c r="AA128" s="27">
        <f t="shared" si="303"/>
        <v>0.47443630357888011</v>
      </c>
      <c r="AB128" s="27">
        <f t="shared" si="304"/>
        <v>0.39536383588807977</v>
      </c>
      <c r="AH128" t="str">
        <f t="shared" si="319"/>
        <v>34 Culture, media and sports occupations</v>
      </c>
      <c r="AI128" s="27">
        <f t="shared" si="305"/>
        <v>3.701003331207936E-2</v>
      </c>
      <c r="AJ128" s="27">
        <f t="shared" si="305"/>
        <v>4.6971310098173513E-2</v>
      </c>
      <c r="AK128" s="27">
        <f t="shared" si="305"/>
        <v>-8.4298242761083886E-3</v>
      </c>
      <c r="AL128" s="27">
        <f t="shared" si="305"/>
        <v>0.13001889169153275</v>
      </c>
      <c r="AM128" s="27">
        <f t="shared" si="306"/>
        <v>0.12158906741542436</v>
      </c>
      <c r="AS128" t="str">
        <f t="shared" si="320"/>
        <v>34 Culture, media and sports occupations</v>
      </c>
      <c r="AT128" s="27">
        <f t="shared" si="307"/>
        <v>5.4407939058911892E-2</v>
      </c>
      <c r="AU128" s="27">
        <f t="shared" si="307"/>
        <v>-1.6729190685349837E-2</v>
      </c>
      <c r="AV128" s="27">
        <f t="shared" si="307"/>
        <v>-4.4387171347091248E-2</v>
      </c>
      <c r="AW128" s="27">
        <f t="shared" si="307"/>
        <v>4.0233241893508076E-2</v>
      </c>
      <c r="AX128" s="27">
        <f t="shared" si="308"/>
        <v>-4.1539294535831717E-3</v>
      </c>
      <c r="BD128" t="str">
        <f t="shared" si="321"/>
        <v>34 Culture, media and sports occupations</v>
      </c>
      <c r="BE128" s="27">
        <f t="shared" si="309"/>
        <v>0.1281902629786662</v>
      </c>
      <c r="BF128" s="27">
        <f t="shared" si="309"/>
        <v>-6.9516624416895212E-2</v>
      </c>
      <c r="BG128" s="27">
        <f t="shared" si="309"/>
        <v>-0.21432699554895485</v>
      </c>
      <c r="BH128" s="27">
        <f t="shared" si="309"/>
        <v>-3.2283443270928913E-2</v>
      </c>
      <c r="BI128" s="27">
        <f t="shared" si="310"/>
        <v>-0.24661043881988376</v>
      </c>
      <c r="BO128" t="str">
        <f t="shared" si="322"/>
        <v>34 Culture, media and sports occupations</v>
      </c>
      <c r="BP128" s="27">
        <f t="shared" si="311"/>
        <v>-7.7826890037434815E-2</v>
      </c>
      <c r="BQ128" s="27">
        <f t="shared" si="311"/>
        <v>-8.7829376440190066E-2</v>
      </c>
      <c r="BR128" s="27">
        <f t="shared" si="311"/>
        <v>-0.13953742696583837</v>
      </c>
      <c r="BS128" s="27">
        <f t="shared" si="311"/>
        <v>-0.14476187426713094</v>
      </c>
      <c r="BT128" s="27">
        <f t="shared" si="312"/>
        <v>-0.28429930123296931</v>
      </c>
      <c r="BZ128" t="str">
        <f t="shared" si="323"/>
        <v>34 Culture, media and sports occupations</v>
      </c>
      <c r="CA128" s="68">
        <f t="shared" si="313"/>
        <v>-1.502331953256586E-2</v>
      </c>
      <c r="CB128" s="68">
        <f t="shared" si="313"/>
        <v>-7.661685144369379E-3</v>
      </c>
      <c r="CC128" s="68">
        <f t="shared" si="313"/>
        <v>-0.12360837100316063</v>
      </c>
      <c r="CD128" s="68">
        <f t="shared" si="313"/>
        <v>-0.12770967220796714</v>
      </c>
      <c r="CE128" s="68">
        <f t="shared" si="314"/>
        <v>-0.25131804321112777</v>
      </c>
      <c r="CK128" t="str">
        <f t="shared" si="324"/>
        <v>34 Culture, media and sports occupations</v>
      </c>
      <c r="CL128" s="68">
        <f t="shared" si="315"/>
        <v>-4.2026930300168019E-4</v>
      </c>
      <c r="CM128" s="68">
        <f t="shared" si="315"/>
        <v>1.9153987353870944E-2</v>
      </c>
      <c r="CN128" s="68">
        <f t="shared" si="315"/>
        <v>2.0831891636981237E-2</v>
      </c>
      <c r="CO128" s="68">
        <f t="shared" si="315"/>
        <v>0.13281901781815908</v>
      </c>
      <c r="CP128" s="68">
        <f t="shared" si="316"/>
        <v>0.15365090945514032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4.1472936829997864E-2</v>
      </c>
      <c r="C129" s="27">
        <f t="shared" si="299"/>
        <v>4.9568977470572928E-2</v>
      </c>
      <c r="D129" s="27">
        <f t="shared" si="299"/>
        <v>6.4944895360946275E-2</v>
      </c>
      <c r="E129" s="27">
        <f t="shared" si="299"/>
        <v>0.15188628146923533</v>
      </c>
      <c r="F129" s="27">
        <f t="shared" si="300"/>
        <v>0.2168311768301816</v>
      </c>
      <c r="L129" t="str">
        <f t="shared" si="317"/>
        <v>35 Business and public service associate professionals</v>
      </c>
      <c r="M129" s="27">
        <f t="shared" si="301"/>
        <v>0.47400461067921196</v>
      </c>
      <c r="N129" s="27">
        <f t="shared" si="301"/>
        <v>0.49053519395307355</v>
      </c>
      <c r="O129" s="27">
        <f t="shared" si="301"/>
        <v>0.58694271400736664</v>
      </c>
      <c r="P129" s="27">
        <f t="shared" si="301"/>
        <v>1.3739708440442229</v>
      </c>
      <c r="Q129" s="27">
        <f t="shared" si="302"/>
        <v>1.9609135580515895</v>
      </c>
      <c r="W129" t="str">
        <f t="shared" si="318"/>
        <v>35 Business and public service associate professionals</v>
      </c>
      <c r="X129" s="27">
        <f t="shared" si="303"/>
        <v>1.2055159418590158</v>
      </c>
      <c r="Y129" s="27">
        <f t="shared" si="303"/>
        <v>-7.7300396777580715E-2</v>
      </c>
      <c r="Z129" s="27">
        <f t="shared" si="303"/>
        <v>0.11877486139218796</v>
      </c>
      <c r="AA129" s="27">
        <f t="shared" si="303"/>
        <v>1.243701373020965</v>
      </c>
      <c r="AB129" s="27">
        <f t="shared" si="304"/>
        <v>1.3624762344131529</v>
      </c>
      <c r="AH129" t="str">
        <f t="shared" si="319"/>
        <v>35 Business and public service associate professionals</v>
      </c>
      <c r="AI129" s="27">
        <f t="shared" si="305"/>
        <v>0.33859234356497758</v>
      </c>
      <c r="AJ129" s="27">
        <f t="shared" si="305"/>
        <v>0.10459884344442738</v>
      </c>
      <c r="AK129" s="27">
        <f t="shared" si="305"/>
        <v>4.7737085111839495E-2</v>
      </c>
      <c r="AL129" s="27">
        <f t="shared" si="305"/>
        <v>0.48006246188485768</v>
      </c>
      <c r="AM129" s="27">
        <f t="shared" si="306"/>
        <v>0.52779954699669718</v>
      </c>
      <c r="AS129" t="str">
        <f t="shared" si="320"/>
        <v>35 Business and public service associate professionals</v>
      </c>
      <c r="AT129" s="27">
        <f t="shared" si="307"/>
        <v>0.26868315779858154</v>
      </c>
      <c r="AU129" s="27">
        <f t="shared" si="307"/>
        <v>7.4271492096825931E-2</v>
      </c>
      <c r="AV129" s="27">
        <f t="shared" si="307"/>
        <v>-1.7631787857037562E-2</v>
      </c>
      <c r="AW129" s="27">
        <f t="shared" si="307"/>
        <v>0.37303625004125163</v>
      </c>
      <c r="AX129" s="27">
        <f t="shared" si="308"/>
        <v>0.35540446218421406</v>
      </c>
      <c r="BD129" t="str">
        <f t="shared" si="321"/>
        <v>35 Business and public service associate professionals</v>
      </c>
      <c r="BE129" s="27">
        <f t="shared" si="309"/>
        <v>0.23235213913040287</v>
      </c>
      <c r="BF129" s="27">
        <f t="shared" si="309"/>
        <v>0.45482937922236122</v>
      </c>
      <c r="BG129" s="27">
        <f t="shared" si="309"/>
        <v>-0.95792093528756084</v>
      </c>
      <c r="BH129" s="27">
        <f t="shared" si="309"/>
        <v>-0.38407494047073154</v>
      </c>
      <c r="BI129" s="27">
        <f t="shared" si="310"/>
        <v>-1.3419958757582924</v>
      </c>
      <c r="BO129" t="str">
        <f t="shared" si="322"/>
        <v>35 Business and public service associate professionals</v>
      </c>
      <c r="BP129" s="27">
        <f t="shared" si="311"/>
        <v>-0.11357046179142838</v>
      </c>
      <c r="BQ129" s="27">
        <f t="shared" si="311"/>
        <v>-0.1322666440339475</v>
      </c>
      <c r="BR129" s="27">
        <f t="shared" si="311"/>
        <v>-0.73912396863388441</v>
      </c>
      <c r="BS129" s="27">
        <f t="shared" si="311"/>
        <v>-0.95567741077478985</v>
      </c>
      <c r="BT129" s="27">
        <f t="shared" si="312"/>
        <v>-1.6948013794086743</v>
      </c>
      <c r="BZ129" t="str">
        <f t="shared" si="323"/>
        <v>35 Business and public service associate professionals</v>
      </c>
      <c r="CA129" s="68">
        <f t="shared" si="313"/>
        <v>8.5304983623860853E-2</v>
      </c>
      <c r="CB129" s="68">
        <f t="shared" si="313"/>
        <v>-1.2509278893005238E-2</v>
      </c>
      <c r="CC129" s="68">
        <f t="shared" si="313"/>
        <v>-0.78008271258160544</v>
      </c>
      <c r="CD129" s="68">
        <f t="shared" si="313"/>
        <v>-0.95423691637173902</v>
      </c>
      <c r="CE129" s="68">
        <f t="shared" si="314"/>
        <v>-1.7343196289533445</v>
      </c>
      <c r="CK129" t="str">
        <f t="shared" si="324"/>
        <v>35 Business and public service associate professionals</v>
      </c>
      <c r="CL129" s="68">
        <f t="shared" si="315"/>
        <v>-8.965762176512837E-2</v>
      </c>
      <c r="CM129" s="68">
        <f t="shared" si="315"/>
        <v>0.10638356002205329</v>
      </c>
      <c r="CN129" s="68">
        <f t="shared" si="315"/>
        <v>-5.0552072613938126E-2</v>
      </c>
      <c r="CO129" s="68">
        <f t="shared" si="315"/>
        <v>0.36439198850322019</v>
      </c>
      <c r="CP129" s="68">
        <f t="shared" si="316"/>
        <v>0.31383991588928206</v>
      </c>
    </row>
    <row r="130" spans="1:94" x14ac:dyDescent="0.2">
      <c r="A130" t="str">
        <f t="shared" si="298"/>
        <v>41 Administrative occupations</v>
      </c>
      <c r="B130" s="27">
        <f t="shared" si="299"/>
        <v>3.6574081556756677E-2</v>
      </c>
      <c r="C130" s="27">
        <f t="shared" si="299"/>
        <v>5.481378735489939E-2</v>
      </c>
      <c r="D130" s="27">
        <f t="shared" si="299"/>
        <v>7.162968454334262E-2</v>
      </c>
      <c r="E130" s="27">
        <f t="shared" si="299"/>
        <v>0.17887904312917319</v>
      </c>
      <c r="F130" s="27">
        <f t="shared" si="300"/>
        <v>0.25050872767251581</v>
      </c>
      <c r="L130" t="str">
        <f t="shared" si="317"/>
        <v>41 Administrative occupations</v>
      </c>
      <c r="M130" s="27">
        <f t="shared" si="301"/>
        <v>0.28281017161619371</v>
      </c>
      <c r="N130" s="27">
        <f t="shared" si="301"/>
        <v>0.556136700323552</v>
      </c>
      <c r="O130" s="27">
        <f t="shared" si="301"/>
        <v>0.70133210997587181</v>
      </c>
      <c r="P130" s="27">
        <f t="shared" si="301"/>
        <v>1.738376539615718</v>
      </c>
      <c r="Q130" s="27">
        <f t="shared" si="302"/>
        <v>2.4397086495915898</v>
      </c>
      <c r="W130" t="str">
        <f t="shared" si="318"/>
        <v>41 Administrative occupations</v>
      </c>
      <c r="X130" s="27">
        <f t="shared" si="303"/>
        <v>1.0141571995932868</v>
      </c>
      <c r="Y130" s="27">
        <f t="shared" si="303"/>
        <v>0.46067843131110386</v>
      </c>
      <c r="Z130" s="27">
        <f t="shared" si="303"/>
        <v>0.9536038886997833</v>
      </c>
      <c r="AA130" s="27">
        <f t="shared" si="303"/>
        <v>3.3955582929441892</v>
      </c>
      <c r="AB130" s="27">
        <f t="shared" si="304"/>
        <v>4.3491621816439725</v>
      </c>
      <c r="AH130" t="str">
        <f t="shared" si="319"/>
        <v>41 Administrative occupations</v>
      </c>
      <c r="AI130" s="27">
        <f t="shared" si="305"/>
        <v>0.26632086931026144</v>
      </c>
      <c r="AJ130" s="27">
        <f t="shared" si="305"/>
        <v>5.563943846855679E-2</v>
      </c>
      <c r="AK130" s="27">
        <f t="shared" si="305"/>
        <v>0.19493323380156014</v>
      </c>
      <c r="AL130" s="27">
        <f t="shared" si="305"/>
        <v>0.86605937138471578</v>
      </c>
      <c r="AM130" s="27">
        <f t="shared" si="306"/>
        <v>1.0609926051862759</v>
      </c>
      <c r="AS130" t="str">
        <f t="shared" si="320"/>
        <v>41 Administrative occupations</v>
      </c>
      <c r="AT130" s="27">
        <f t="shared" si="307"/>
        <v>0.27333349798017004</v>
      </c>
      <c r="AU130" s="27">
        <f t="shared" si="307"/>
        <v>0.25836707895267441</v>
      </c>
      <c r="AV130" s="27">
        <f t="shared" si="307"/>
        <v>2.9841727316707534E-2</v>
      </c>
      <c r="AW130" s="27">
        <f t="shared" si="307"/>
        <v>0.85343895993494456</v>
      </c>
      <c r="AX130" s="27">
        <f t="shared" si="308"/>
        <v>0.8832806872516521</v>
      </c>
      <c r="BD130" t="str">
        <f t="shared" si="321"/>
        <v>41 Administrative occupations</v>
      </c>
      <c r="BE130" s="27">
        <f t="shared" si="309"/>
        <v>-0.34971311625957924</v>
      </c>
      <c r="BF130" s="27">
        <f t="shared" si="309"/>
        <v>1.3105811156522265</v>
      </c>
      <c r="BG130" s="27">
        <f t="shared" si="309"/>
        <v>-2.3342189543473495</v>
      </c>
      <c r="BH130" s="27">
        <f t="shared" si="309"/>
        <v>-1.7200197310930498</v>
      </c>
      <c r="BI130" s="27">
        <f t="shared" si="310"/>
        <v>-4.0542386854403993</v>
      </c>
      <c r="BO130" t="str">
        <f t="shared" si="322"/>
        <v>41 Administrative occupations</v>
      </c>
      <c r="BP130" s="27">
        <f t="shared" si="311"/>
        <v>-0.88963757526955689</v>
      </c>
      <c r="BQ130" s="27">
        <f t="shared" si="311"/>
        <v>-0.44946421608285547</v>
      </c>
      <c r="BR130" s="27">
        <f t="shared" si="311"/>
        <v>-1.9518327456712541</v>
      </c>
      <c r="BS130" s="27">
        <f t="shared" si="311"/>
        <v>-4.1682790321873764</v>
      </c>
      <c r="BT130" s="27">
        <f t="shared" si="312"/>
        <v>-6.1201117778586305</v>
      </c>
      <c r="BZ130" t="str">
        <f t="shared" si="323"/>
        <v>41 Administrative occupations</v>
      </c>
      <c r="CA130" s="68">
        <f t="shared" si="313"/>
        <v>-1.0228638815781288</v>
      </c>
      <c r="CB130" s="68">
        <f t="shared" si="313"/>
        <v>-0.1456408881903446</v>
      </c>
      <c r="CC130" s="68">
        <f t="shared" si="313"/>
        <v>-2.3774502122458703</v>
      </c>
      <c r="CD130" s="68">
        <f t="shared" si="313"/>
        <v>-3.1199619752589176</v>
      </c>
      <c r="CE130" s="68">
        <f t="shared" si="314"/>
        <v>-5.4974121875047874</v>
      </c>
      <c r="CK130" t="str">
        <f t="shared" si="324"/>
        <v>41 Administrative occupations</v>
      </c>
      <c r="CL130" s="68">
        <f t="shared" si="315"/>
        <v>-0.58872169454748069</v>
      </c>
      <c r="CM130" s="68">
        <f t="shared" si="315"/>
        <v>0.44984745121030545</v>
      </c>
      <c r="CN130" s="68">
        <f t="shared" si="315"/>
        <v>-0.25573503956647681</v>
      </c>
      <c r="CO130" s="68">
        <f t="shared" si="315"/>
        <v>-5.9470642526924689E-2</v>
      </c>
      <c r="CP130" s="68">
        <f t="shared" si="316"/>
        <v>-0.3152056820934015</v>
      </c>
    </row>
    <row r="131" spans="1:94" x14ac:dyDescent="0.2">
      <c r="A131" t="str">
        <f t="shared" si="298"/>
        <v>42 Secretarial and related occupations</v>
      </c>
      <c r="B131" s="27">
        <f t="shared" si="299"/>
        <v>2.3330330343608457E-3</v>
      </c>
      <c r="C131" s="27">
        <f t="shared" si="299"/>
        <v>1.6902746737119632E-3</v>
      </c>
      <c r="D131" s="27">
        <f t="shared" si="299"/>
        <v>1.6356064722516266E-2</v>
      </c>
      <c r="E131" s="27">
        <f t="shared" si="299"/>
        <v>3.7836419394336379E-2</v>
      </c>
      <c r="F131" s="27">
        <f t="shared" si="300"/>
        <v>5.4192484116852645E-2</v>
      </c>
      <c r="L131" t="str">
        <f t="shared" si="317"/>
        <v>42 Secretarial and related occupations</v>
      </c>
      <c r="M131" s="27">
        <f t="shared" si="301"/>
        <v>-6.505425793330577E-4</v>
      </c>
      <c r="N131" s="27">
        <f t="shared" si="301"/>
        <v>6.70783766380465E-2</v>
      </c>
      <c r="O131" s="27">
        <f t="shared" si="301"/>
        <v>0.35533430435866475</v>
      </c>
      <c r="P131" s="27">
        <f t="shared" si="301"/>
        <v>0.49377013449786222</v>
      </c>
      <c r="Q131" s="27">
        <f t="shared" si="302"/>
        <v>0.84910443885652698</v>
      </c>
      <c r="W131" t="str">
        <f t="shared" si="318"/>
        <v>42 Secretarial and related occupations</v>
      </c>
      <c r="X131" s="27">
        <f t="shared" si="303"/>
        <v>2.2694623816457593E-2</v>
      </c>
      <c r="Y131" s="27">
        <f t="shared" si="303"/>
        <v>-0.11239747111064746</v>
      </c>
      <c r="Z131" s="27">
        <f t="shared" si="303"/>
        <v>0.93245084376388121</v>
      </c>
      <c r="AA131" s="27">
        <f t="shared" si="303"/>
        <v>0.86883270549194558</v>
      </c>
      <c r="AB131" s="27">
        <f t="shared" si="304"/>
        <v>1.8012835492558268</v>
      </c>
      <c r="AH131" t="str">
        <f t="shared" si="319"/>
        <v>42 Secretarial and related occupations</v>
      </c>
      <c r="AI131" s="27">
        <f t="shared" si="305"/>
        <v>-5.0742997290768033E-3</v>
      </c>
      <c r="AJ131" s="27">
        <f t="shared" si="305"/>
        <v>-2.7461935319611053E-2</v>
      </c>
      <c r="AK131" s="27">
        <f t="shared" si="305"/>
        <v>0.2858461143228439</v>
      </c>
      <c r="AL131" s="27">
        <f t="shared" si="305"/>
        <v>-1.5448703545496434E-2</v>
      </c>
      <c r="AM131" s="27">
        <f t="shared" si="306"/>
        <v>0.27039741077734747</v>
      </c>
      <c r="AS131" t="str">
        <f t="shared" si="320"/>
        <v>42 Secretarial and related occupations</v>
      </c>
      <c r="AT131" s="27">
        <f t="shared" si="307"/>
        <v>-4.4550989475113489E-2</v>
      </c>
      <c r="AU131" s="27">
        <f t="shared" si="307"/>
        <v>-1.8339276881435329E-2</v>
      </c>
      <c r="AV131" s="27">
        <f t="shared" si="307"/>
        <v>0.16220333863372682</v>
      </c>
      <c r="AW131" s="27">
        <f t="shared" si="307"/>
        <v>-0.11412666309941355</v>
      </c>
      <c r="AX131" s="27">
        <f t="shared" si="308"/>
        <v>4.8076675534313273E-2</v>
      </c>
      <c r="BD131" t="str">
        <f t="shared" si="321"/>
        <v>42 Secretarial and related occupations</v>
      </c>
      <c r="BE131" s="27">
        <f t="shared" si="309"/>
        <v>-0.29606780264445698</v>
      </c>
      <c r="BF131" s="27">
        <f t="shared" si="309"/>
        <v>0.14036814459606406</v>
      </c>
      <c r="BG131" s="27">
        <f t="shared" si="309"/>
        <v>0.1973891448334415</v>
      </c>
      <c r="BH131" s="27">
        <f t="shared" si="309"/>
        <v>-2.0309565098112059</v>
      </c>
      <c r="BI131" s="27">
        <f t="shared" si="310"/>
        <v>-1.8335673649777644</v>
      </c>
      <c r="BO131" t="str">
        <f t="shared" si="322"/>
        <v>42 Secretarial and related occupations</v>
      </c>
      <c r="BP131" s="27">
        <f t="shared" si="311"/>
        <v>-0.61419770097379622</v>
      </c>
      <c r="BQ131" s="27">
        <f t="shared" si="311"/>
        <v>-0.40154027573757212</v>
      </c>
      <c r="BR131" s="27">
        <f t="shared" si="311"/>
        <v>-0.22816116907458417</v>
      </c>
      <c r="BS131" s="27">
        <f t="shared" si="311"/>
        <v>-1.848217304041877</v>
      </c>
      <c r="BT131" s="27">
        <f t="shared" si="312"/>
        <v>-2.0763784731164612</v>
      </c>
      <c r="BZ131" t="str">
        <f t="shared" si="323"/>
        <v>42 Secretarial and related occupations</v>
      </c>
      <c r="CA131" s="68">
        <f t="shared" si="313"/>
        <v>-0.44370418068388107</v>
      </c>
      <c r="CB131" s="68">
        <f t="shared" si="313"/>
        <v>-0.23028212168801065</v>
      </c>
      <c r="CC131" s="68">
        <f t="shared" si="313"/>
        <v>-0.92290403985607061</v>
      </c>
      <c r="CD131" s="68">
        <f t="shared" si="313"/>
        <v>-1.3780655899023897</v>
      </c>
      <c r="CE131" s="68">
        <f t="shared" si="314"/>
        <v>-2.3009696297584603</v>
      </c>
      <c r="CK131" t="str">
        <f t="shared" si="324"/>
        <v>42 Secretarial and related occupations</v>
      </c>
      <c r="CL131" s="68">
        <f t="shared" si="315"/>
        <v>-0.15051295628820593</v>
      </c>
      <c r="CM131" s="68">
        <f t="shared" si="315"/>
        <v>0.14203217904212939</v>
      </c>
      <c r="CN131" s="68">
        <f t="shared" si="315"/>
        <v>5.5800096394440613E-2</v>
      </c>
      <c r="CO131" s="68">
        <f t="shared" si="315"/>
        <v>-6.4244781332756462E-2</v>
      </c>
      <c r="CP131" s="68">
        <f t="shared" si="316"/>
        <v>-8.4446849383158495E-3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-8.3542473688551586E-3</v>
      </c>
      <c r="C132" s="27">
        <f t="shared" si="299"/>
        <v>6.3380161151169231E-3</v>
      </c>
      <c r="D132" s="27">
        <f t="shared" si="299"/>
        <v>3.6628099062783193E-3</v>
      </c>
      <c r="E132" s="27">
        <f t="shared" si="299"/>
        <v>1.0091551498898881E-2</v>
      </c>
      <c r="F132" s="27">
        <f t="shared" si="300"/>
        <v>1.37543614051772E-2</v>
      </c>
      <c r="L132" t="str">
        <f t="shared" si="317"/>
        <v>51 Skilled agricultural and related trades</v>
      </c>
      <c r="M132" s="27">
        <f t="shared" si="301"/>
        <v>1.831757489003813E-3</v>
      </c>
      <c r="N132" s="27">
        <f t="shared" si="301"/>
        <v>-3.179557076178105E-3</v>
      </c>
      <c r="O132" s="27">
        <f t="shared" si="301"/>
        <v>5.6734394019328227E-3</v>
      </c>
      <c r="P132" s="27">
        <f t="shared" si="301"/>
        <v>4.5913427481889493E-2</v>
      </c>
      <c r="Q132" s="27">
        <f t="shared" si="302"/>
        <v>5.1586866883822316E-2</v>
      </c>
      <c r="W132" t="str">
        <f t="shared" si="318"/>
        <v>51 Skilled agricultural and related trades</v>
      </c>
      <c r="X132" s="27">
        <f t="shared" si="303"/>
        <v>0.16451688267993569</v>
      </c>
      <c r="Y132" s="27">
        <f t="shared" si="303"/>
        <v>8.8566343189334207E-2</v>
      </c>
      <c r="Z132" s="27">
        <f t="shared" si="303"/>
        <v>0.16823992651785846</v>
      </c>
      <c r="AA132" s="27">
        <f t="shared" si="303"/>
        <v>0.59921664544536113</v>
      </c>
      <c r="AB132" s="27">
        <f t="shared" si="304"/>
        <v>0.76745657196321959</v>
      </c>
      <c r="AH132" t="str">
        <f t="shared" si="319"/>
        <v>51 Skilled agricultural and related trades</v>
      </c>
      <c r="AI132" s="27">
        <f t="shared" si="305"/>
        <v>0.11292194006379108</v>
      </c>
      <c r="AJ132" s="27">
        <f t="shared" si="305"/>
        <v>-3.0857008438050892E-2</v>
      </c>
      <c r="AK132" s="27">
        <f t="shared" si="305"/>
        <v>6.565090433319104E-2</v>
      </c>
      <c r="AL132" s="27">
        <f t="shared" si="305"/>
        <v>0.20380656038873979</v>
      </c>
      <c r="AM132" s="27">
        <f t="shared" si="306"/>
        <v>0.26945746472193083</v>
      </c>
      <c r="AS132" t="str">
        <f t="shared" si="320"/>
        <v>51 Skilled agricultural and related trades</v>
      </c>
      <c r="AT132" s="27">
        <f t="shared" si="307"/>
        <v>0.19878740319142774</v>
      </c>
      <c r="AU132" s="27">
        <f t="shared" si="307"/>
        <v>-3.1991229040670977E-3</v>
      </c>
      <c r="AV132" s="27">
        <f t="shared" si="307"/>
        <v>6.9651140163502157E-2</v>
      </c>
      <c r="AW132" s="27">
        <f t="shared" si="307"/>
        <v>0.3532126197894635</v>
      </c>
      <c r="AX132" s="27">
        <f t="shared" si="308"/>
        <v>0.42286375995296566</v>
      </c>
      <c r="BD132" t="str">
        <f t="shared" si="321"/>
        <v>51 Skilled agricultural and related trades</v>
      </c>
      <c r="BE132" s="27">
        <f t="shared" si="309"/>
        <v>8.2508423623377514E-3</v>
      </c>
      <c r="BF132" s="27">
        <f t="shared" si="309"/>
        <v>-5.3321000511004746E-2</v>
      </c>
      <c r="BG132" s="27">
        <f t="shared" si="309"/>
        <v>-7.3234795654867346E-2</v>
      </c>
      <c r="BH132" s="27">
        <f t="shared" si="309"/>
        <v>4.2500534007845481E-3</v>
      </c>
      <c r="BI132" s="27">
        <f t="shared" si="310"/>
        <v>-6.8984742254082798E-2</v>
      </c>
      <c r="BO132" t="str">
        <f t="shared" si="322"/>
        <v>51 Skilled agricultural and related trades</v>
      </c>
      <c r="BP132" s="27">
        <f t="shared" si="311"/>
        <v>-3.0085917147780528E-2</v>
      </c>
      <c r="BQ132" s="27">
        <f t="shared" si="311"/>
        <v>-0.18552783697743691</v>
      </c>
      <c r="BR132" s="27">
        <f t="shared" si="311"/>
        <v>-6.085078183867898E-2</v>
      </c>
      <c r="BS132" s="27">
        <f t="shared" si="311"/>
        <v>-4.9238159060338349E-2</v>
      </c>
      <c r="BT132" s="27">
        <f t="shared" si="312"/>
        <v>-0.11008894089901733</v>
      </c>
      <c r="BZ132" t="str">
        <f t="shared" si="323"/>
        <v>51 Skilled agricultural and related trades</v>
      </c>
      <c r="CA132" s="68">
        <f t="shared" si="313"/>
        <v>3.7824740493121123E-2</v>
      </c>
      <c r="CB132" s="68">
        <f t="shared" si="313"/>
        <v>-6.8755820155758762E-2</v>
      </c>
      <c r="CC132" s="68">
        <f t="shared" si="313"/>
        <v>-0.21040582002436858</v>
      </c>
      <c r="CD132" s="68">
        <f t="shared" si="313"/>
        <v>-2.0497997311784477E-2</v>
      </c>
      <c r="CE132" s="68">
        <f t="shared" si="314"/>
        <v>-0.23090381733615306</v>
      </c>
      <c r="CK132" t="str">
        <f t="shared" si="324"/>
        <v>51 Skilled agricultural and related trades</v>
      </c>
      <c r="CL132" s="68">
        <f t="shared" si="315"/>
        <v>3.3976758929138651E-2</v>
      </c>
      <c r="CM132" s="68">
        <f t="shared" si="315"/>
        <v>-9.3505076939763399E-2</v>
      </c>
      <c r="CN132" s="68">
        <f t="shared" si="315"/>
        <v>6.2772087107927144E-2</v>
      </c>
      <c r="CO132" s="68">
        <f t="shared" si="315"/>
        <v>-0.50283169733399502</v>
      </c>
      <c r="CP132" s="68">
        <f t="shared" si="316"/>
        <v>-0.44005961022606788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5.627736953949837E-4</v>
      </c>
      <c r="C133" s="27">
        <f t="shared" si="299"/>
        <v>2.444277363222648E-3</v>
      </c>
      <c r="D133" s="27">
        <f t="shared" si="299"/>
        <v>4.7942598124902716E-3</v>
      </c>
      <c r="E133" s="27">
        <f t="shared" si="299"/>
        <v>9.206167057177049E-3</v>
      </c>
      <c r="F133" s="27">
        <f t="shared" si="300"/>
        <v>1.4000426869667321E-2</v>
      </c>
      <c r="L133" t="str">
        <f t="shared" si="317"/>
        <v>52 Skilled metal, electrical and electronic trades</v>
      </c>
      <c r="M133" s="27">
        <f t="shared" si="301"/>
        <v>0.11377415932380358</v>
      </c>
      <c r="N133" s="27">
        <f t="shared" si="301"/>
        <v>-5.8837707066942357E-2</v>
      </c>
      <c r="O133" s="27">
        <f t="shared" si="301"/>
        <v>0.15124962149936955</v>
      </c>
      <c r="P133" s="27">
        <f t="shared" si="301"/>
        <v>0.24339658303164458</v>
      </c>
      <c r="Q133" s="27">
        <f t="shared" si="302"/>
        <v>0.39464620453101412</v>
      </c>
      <c r="W133" t="str">
        <f t="shared" si="318"/>
        <v>52 Skilled metal, electrical and electronic trades</v>
      </c>
      <c r="X133" s="27">
        <f t="shared" si="303"/>
        <v>0.41275987109317702</v>
      </c>
      <c r="Y133" s="27">
        <f t="shared" si="303"/>
        <v>-0.28155447298844183</v>
      </c>
      <c r="Z133" s="27">
        <f t="shared" si="303"/>
        <v>0.30478996572062678</v>
      </c>
      <c r="AA133" s="27">
        <f t="shared" si="303"/>
        <v>0.62978455231552433</v>
      </c>
      <c r="AB133" s="27">
        <f t="shared" si="304"/>
        <v>0.9345745180361511</v>
      </c>
      <c r="AH133" t="str">
        <f t="shared" si="319"/>
        <v>52 Skilled metal, electrical and electronic trades</v>
      </c>
      <c r="AI133" s="27">
        <f t="shared" si="305"/>
        <v>0.13294260492230431</v>
      </c>
      <c r="AJ133" s="27">
        <f t="shared" si="305"/>
        <v>-8.1317096587341153E-2</v>
      </c>
      <c r="AK133" s="27">
        <f t="shared" si="305"/>
        <v>4.638573166009291E-2</v>
      </c>
      <c r="AL133" s="27">
        <f t="shared" si="305"/>
        <v>0.16990240384898037</v>
      </c>
      <c r="AM133" s="27">
        <f t="shared" si="306"/>
        <v>0.21628813550907328</v>
      </c>
      <c r="AS133" t="str">
        <f t="shared" si="320"/>
        <v>52 Skilled metal, electrical and electronic trades</v>
      </c>
      <c r="AT133" s="27">
        <f t="shared" si="307"/>
        <v>0.50343213717096491</v>
      </c>
      <c r="AU133" s="27">
        <f t="shared" si="307"/>
        <v>-0.31536632577694146</v>
      </c>
      <c r="AV133" s="27">
        <f t="shared" si="307"/>
        <v>0.18119928297839838</v>
      </c>
      <c r="AW133" s="27">
        <f t="shared" si="307"/>
        <v>0.67045394973393746</v>
      </c>
      <c r="AX133" s="27">
        <f t="shared" si="308"/>
        <v>0.85165323271233584</v>
      </c>
      <c r="BD133" t="str">
        <f t="shared" si="321"/>
        <v>52 Skilled metal, electrical and electronic trades</v>
      </c>
      <c r="BE133" s="27">
        <f t="shared" si="309"/>
        <v>0.86143855214366383</v>
      </c>
      <c r="BF133" s="27">
        <f t="shared" si="309"/>
        <v>-2.0333948517972331</v>
      </c>
      <c r="BG133" s="27">
        <f t="shared" si="309"/>
        <v>-0.7322115216336389</v>
      </c>
      <c r="BH133" s="27">
        <f t="shared" si="309"/>
        <v>-1.4685624047345431</v>
      </c>
      <c r="BI133" s="27">
        <f t="shared" si="310"/>
        <v>-2.200773926368182</v>
      </c>
      <c r="BO133" t="str">
        <f t="shared" si="322"/>
        <v>52 Skilled metal, electrical and electronic trades</v>
      </c>
      <c r="BP133" s="27">
        <f t="shared" si="311"/>
        <v>-0.16586411916827437</v>
      </c>
      <c r="BQ133" s="27">
        <f t="shared" si="311"/>
        <v>-1.2611943425504331</v>
      </c>
      <c r="BR133" s="27">
        <f t="shared" si="311"/>
        <v>-0.68632580987291725</v>
      </c>
      <c r="BS133" s="27">
        <f t="shared" si="311"/>
        <v>-1.0071878941972532</v>
      </c>
      <c r="BT133" s="27">
        <f t="shared" si="312"/>
        <v>-1.6935137040701704</v>
      </c>
      <c r="BZ133" t="str">
        <f t="shared" si="323"/>
        <v>52 Skilled metal, electrical and electronic trades</v>
      </c>
      <c r="CA133" s="68">
        <f t="shared" si="313"/>
        <v>4.315283595856334E-2</v>
      </c>
      <c r="CB133" s="68">
        <f t="shared" si="313"/>
        <v>-0.50131376280962936</v>
      </c>
      <c r="CC133" s="68">
        <f t="shared" si="313"/>
        <v>-0.49843117311853335</v>
      </c>
      <c r="CD133" s="68">
        <f t="shared" si="313"/>
        <v>-1.0652903821763826</v>
      </c>
      <c r="CE133" s="68">
        <f t="shared" si="314"/>
        <v>-1.563721555294916</v>
      </c>
      <c r="CK133" t="str">
        <f t="shared" si="324"/>
        <v>52 Skilled metal, electrical and electronic trades</v>
      </c>
      <c r="CL133" s="68">
        <f t="shared" si="315"/>
        <v>-8.2432989454345629E-2</v>
      </c>
      <c r="CM133" s="68">
        <f t="shared" si="315"/>
        <v>-0.20928073857952745</v>
      </c>
      <c r="CN133" s="68">
        <f t="shared" si="315"/>
        <v>-0.11082492056594306</v>
      </c>
      <c r="CO133" s="68">
        <f t="shared" si="315"/>
        <v>-0.35176686159334092</v>
      </c>
      <c r="CP133" s="68">
        <f t="shared" si="316"/>
        <v>-0.46259178215928398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-1.0270135741447545E-3</v>
      </c>
      <c r="C134" s="27">
        <f t="shared" si="299"/>
        <v>-3.5120115152090844E-4</v>
      </c>
      <c r="D134" s="27">
        <f t="shared" si="299"/>
        <v>3.2588289327564095E-3</v>
      </c>
      <c r="E134" s="27">
        <f t="shared" si="299"/>
        <v>5.0757027177782826E-5</v>
      </c>
      <c r="F134" s="27">
        <f t="shared" si="300"/>
        <v>3.3095859599341923E-3</v>
      </c>
      <c r="L134" t="str">
        <f t="shared" si="317"/>
        <v>53 Skilled construction and building trades</v>
      </c>
      <c r="M134" s="27">
        <f t="shared" si="301"/>
        <v>3.1772071120550194E-2</v>
      </c>
      <c r="N134" s="27">
        <f t="shared" si="301"/>
        <v>-1.3919913983839682E-2</v>
      </c>
      <c r="O134" s="27">
        <f t="shared" si="301"/>
        <v>6.3032988409662066E-2</v>
      </c>
      <c r="P134" s="27">
        <f t="shared" si="301"/>
        <v>6.4850580143576197E-2</v>
      </c>
      <c r="Q134" s="27">
        <f t="shared" si="302"/>
        <v>0.12788356855323826</v>
      </c>
      <c r="W134" t="str">
        <f t="shared" si="318"/>
        <v>53 Skilled construction and building trades</v>
      </c>
      <c r="X134" s="27">
        <f t="shared" si="303"/>
        <v>0.18805457594052577</v>
      </c>
      <c r="Y134" s="27">
        <f t="shared" si="303"/>
        <v>-9.2908538439762656E-2</v>
      </c>
      <c r="Z134" s="27">
        <f t="shared" si="303"/>
        <v>0.21416476637754578</v>
      </c>
      <c r="AA134" s="27">
        <f t="shared" si="303"/>
        <v>0.36145255625021877</v>
      </c>
      <c r="AB134" s="27">
        <f t="shared" si="304"/>
        <v>0.57561732262776455</v>
      </c>
      <c r="AH134" t="str">
        <f t="shared" si="319"/>
        <v>53 Skilled construction and building trades</v>
      </c>
      <c r="AI134" s="27">
        <f t="shared" si="305"/>
        <v>0.16313576836343369</v>
      </c>
      <c r="AJ134" s="27">
        <f t="shared" si="305"/>
        <v>-5.4062442268072997E-2</v>
      </c>
      <c r="AK134" s="27">
        <f t="shared" si="305"/>
        <v>0.13131555539883266</v>
      </c>
      <c r="AL134" s="27">
        <f t="shared" si="305"/>
        <v>0.27018542834360393</v>
      </c>
      <c r="AM134" s="27">
        <f t="shared" si="306"/>
        <v>0.40150098374243659</v>
      </c>
      <c r="AS134" t="str">
        <f t="shared" si="320"/>
        <v>53 Skilled construction and building trades</v>
      </c>
      <c r="AT134" s="27">
        <f t="shared" si="307"/>
        <v>0.20317488849978982</v>
      </c>
      <c r="AU134" s="27">
        <f t="shared" si="307"/>
        <v>-0.10124187318038913</v>
      </c>
      <c r="AV134" s="27">
        <f t="shared" si="307"/>
        <v>0.20642501842601269</v>
      </c>
      <c r="AW134" s="27">
        <f t="shared" si="307"/>
        <v>0.26949101481561499</v>
      </c>
      <c r="AX134" s="27">
        <f t="shared" si="308"/>
        <v>0.47591603324162768</v>
      </c>
      <c r="BD134" t="str">
        <f t="shared" si="321"/>
        <v>53 Skilled construction and building trades</v>
      </c>
      <c r="BE134" s="27">
        <f t="shared" si="309"/>
        <v>0.3772551050357329</v>
      </c>
      <c r="BF134" s="27">
        <f t="shared" si="309"/>
        <v>-1.3704354797205802</v>
      </c>
      <c r="BG134" s="27">
        <f t="shared" si="309"/>
        <v>7.9008233013190932E-2</v>
      </c>
      <c r="BH134" s="27">
        <f t="shared" si="309"/>
        <v>-0.75237743141240188</v>
      </c>
      <c r="BI134" s="27">
        <f t="shared" si="310"/>
        <v>-0.67336919839921094</v>
      </c>
      <c r="BO134" t="str">
        <f t="shared" si="322"/>
        <v>53 Skilled construction and building trades</v>
      </c>
      <c r="BP134" s="27">
        <f t="shared" si="311"/>
        <v>0.60141589187775857</v>
      </c>
      <c r="BQ134" s="27">
        <f t="shared" si="311"/>
        <v>-1.4191244243116952</v>
      </c>
      <c r="BR134" s="27">
        <f t="shared" si="311"/>
        <v>0.57663710958704151</v>
      </c>
      <c r="BS134" s="27">
        <f t="shared" si="311"/>
        <v>-0.1002702917410847</v>
      </c>
      <c r="BT134" s="27">
        <f t="shared" si="312"/>
        <v>0.4763668178459568</v>
      </c>
      <c r="BZ134" t="str">
        <f t="shared" si="323"/>
        <v>53 Skilled construction and building trades</v>
      </c>
      <c r="CA134" s="68">
        <f t="shared" si="313"/>
        <v>0.29400744441740834</v>
      </c>
      <c r="CB134" s="68">
        <f t="shared" si="313"/>
        <v>-0.50156680755846006</v>
      </c>
      <c r="CC134" s="68">
        <f t="shared" si="313"/>
        <v>-0.23017691416041464</v>
      </c>
      <c r="CD134" s="68">
        <f t="shared" si="313"/>
        <v>-0.47837639428861456</v>
      </c>
      <c r="CE134" s="68">
        <f t="shared" si="314"/>
        <v>-0.7085533084490292</v>
      </c>
      <c r="CK134" t="str">
        <f t="shared" si="324"/>
        <v>53 Skilled construction and building trades</v>
      </c>
      <c r="CL134" s="68">
        <f t="shared" si="315"/>
        <v>-0.34423642404271204</v>
      </c>
      <c r="CM134" s="68">
        <f t="shared" si="315"/>
        <v>-0.33239176770008716</v>
      </c>
      <c r="CN134" s="68">
        <f t="shared" si="315"/>
        <v>-0.41842331793171694</v>
      </c>
      <c r="CO134" s="68">
        <f t="shared" si="315"/>
        <v>-1.0589050791767136</v>
      </c>
      <c r="CP134" s="68">
        <f t="shared" si="316"/>
        <v>-1.4773283971084306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-3.2467013280000137E-3</v>
      </c>
      <c r="C135" s="27">
        <f t="shared" si="299"/>
        <v>-1.8724220978350858E-3</v>
      </c>
      <c r="D135" s="27">
        <f t="shared" si="299"/>
        <v>1.3683688109360964E-2</v>
      </c>
      <c r="E135" s="27">
        <f t="shared" si="299"/>
        <v>2.2334779125107687E-2</v>
      </c>
      <c r="F135" s="27">
        <f t="shared" si="300"/>
        <v>3.6018467234468651E-2</v>
      </c>
      <c r="L135" t="str">
        <f t="shared" si="317"/>
        <v>54 Textiles, printing and other skilled trades</v>
      </c>
      <c r="M135" s="27">
        <f t="shared" si="301"/>
        <v>6.1916352192591728E-2</v>
      </c>
      <c r="N135" s="27">
        <f t="shared" si="301"/>
        <v>-5.0967310364358198E-5</v>
      </c>
      <c r="O135" s="27">
        <f t="shared" si="301"/>
        <v>9.1663599747966951E-2</v>
      </c>
      <c r="P135" s="27">
        <f t="shared" si="301"/>
        <v>0.20019302505922204</v>
      </c>
      <c r="Q135" s="27">
        <f t="shared" si="302"/>
        <v>0.29185662480718899</v>
      </c>
      <c r="W135" t="str">
        <f t="shared" si="318"/>
        <v>54 Textiles, printing and other skilled trades</v>
      </c>
      <c r="X135" s="27">
        <f t="shared" si="303"/>
        <v>6.3134310077473943E-2</v>
      </c>
      <c r="Y135" s="27">
        <f t="shared" si="303"/>
        <v>-5.4971070014499412E-2</v>
      </c>
      <c r="Z135" s="27">
        <f t="shared" si="303"/>
        <v>0.22893570052472967</v>
      </c>
      <c r="AA135" s="27">
        <f t="shared" si="303"/>
        <v>0.36160667586231954</v>
      </c>
      <c r="AB135" s="27">
        <f t="shared" si="304"/>
        <v>0.59054237638704921</v>
      </c>
      <c r="AH135" t="str">
        <f t="shared" si="319"/>
        <v>54 Textiles, printing and other skilled trades</v>
      </c>
      <c r="AI135" s="27">
        <f t="shared" si="305"/>
        <v>-3.2625170956526506E-2</v>
      </c>
      <c r="AJ135" s="27">
        <f t="shared" si="305"/>
        <v>1.2381411829588129E-2</v>
      </c>
      <c r="AK135" s="27">
        <f t="shared" si="305"/>
        <v>4.4067061229455085E-2</v>
      </c>
      <c r="AL135" s="27">
        <f t="shared" si="305"/>
        <v>0.12326588508067821</v>
      </c>
      <c r="AM135" s="27">
        <f t="shared" si="306"/>
        <v>0.16733294631013329</v>
      </c>
      <c r="AS135" t="str">
        <f t="shared" si="320"/>
        <v>54 Textiles, printing and other skilled trades</v>
      </c>
      <c r="AT135" s="27">
        <f t="shared" si="307"/>
        <v>9.6192946252567357E-3</v>
      </c>
      <c r="AU135" s="27">
        <f t="shared" si="307"/>
        <v>-2.131240470106871E-2</v>
      </c>
      <c r="AV135" s="27">
        <f t="shared" si="307"/>
        <v>8.4436869225444466E-2</v>
      </c>
      <c r="AW135" s="27">
        <f t="shared" si="307"/>
        <v>0.15837232528893075</v>
      </c>
      <c r="AX135" s="27">
        <f t="shared" si="308"/>
        <v>0.24280919451437522</v>
      </c>
      <c r="BD135" t="str">
        <f t="shared" si="321"/>
        <v>54 Textiles, printing and other skilled trades</v>
      </c>
      <c r="BE135" s="27">
        <f t="shared" si="309"/>
        <v>-0.28908570445936954</v>
      </c>
      <c r="BF135" s="27">
        <f t="shared" si="309"/>
        <v>-0.20356957842970935</v>
      </c>
      <c r="BG135" s="27">
        <f t="shared" si="309"/>
        <v>3.8757524754492234E-2</v>
      </c>
      <c r="BH135" s="27">
        <f t="shared" si="309"/>
        <v>-0.10912166078263041</v>
      </c>
      <c r="BI135" s="27">
        <f t="shared" si="310"/>
        <v>-7.036413602813818E-2</v>
      </c>
      <c r="BO135" t="str">
        <f t="shared" si="322"/>
        <v>54 Textiles, printing and other skilled trades</v>
      </c>
      <c r="BP135" s="27">
        <f t="shared" si="311"/>
        <v>-0.8147304852819004</v>
      </c>
      <c r="BQ135" s="27">
        <f t="shared" si="311"/>
        <v>-0.22224649597773682</v>
      </c>
      <c r="BR135" s="27">
        <f t="shared" si="311"/>
        <v>-0.21139198303594675</v>
      </c>
      <c r="BS135" s="27">
        <f t="shared" si="311"/>
        <v>-0.37685204184895582</v>
      </c>
      <c r="BT135" s="27">
        <f t="shared" si="312"/>
        <v>-0.58824402488490257</v>
      </c>
      <c r="BZ135" t="str">
        <f t="shared" si="323"/>
        <v>54 Textiles, printing and other skilled trades</v>
      </c>
      <c r="CA135" s="68">
        <f t="shared" si="313"/>
        <v>-0.42519656659569893</v>
      </c>
      <c r="CB135" s="68">
        <f t="shared" si="313"/>
        <v>-2.439352482642354E-2</v>
      </c>
      <c r="CC135" s="68">
        <f t="shared" si="313"/>
        <v>-0.35436319028095298</v>
      </c>
      <c r="CD135" s="68">
        <f t="shared" si="313"/>
        <v>-0.6759734992264721</v>
      </c>
      <c r="CE135" s="68">
        <f t="shared" si="314"/>
        <v>-1.0303366895074251</v>
      </c>
      <c r="CK135" t="str">
        <f t="shared" si="324"/>
        <v>54 Textiles, printing and other skilled trades</v>
      </c>
      <c r="CL135" s="68">
        <f t="shared" si="315"/>
        <v>-0.61679053369102332</v>
      </c>
      <c r="CM135" s="68">
        <f t="shared" si="315"/>
        <v>9.5766102845706413E-2</v>
      </c>
      <c r="CN135" s="68">
        <f t="shared" si="315"/>
        <v>-0.43603081003981925</v>
      </c>
      <c r="CO135" s="68">
        <f t="shared" si="315"/>
        <v>-0.18016537191226822</v>
      </c>
      <c r="CP135" s="68">
        <f t="shared" si="316"/>
        <v>-0.61619618195208747</v>
      </c>
    </row>
    <row r="136" spans="1:94" x14ac:dyDescent="0.2">
      <c r="A136" t="str">
        <f t="shared" si="298"/>
        <v>61 Caring personal service occupations</v>
      </c>
      <c r="B136" s="27">
        <f t="shared" si="299"/>
        <v>6.7436704388066024E-3</v>
      </c>
      <c r="C136" s="27">
        <f t="shared" si="299"/>
        <v>2.6257621006586934E-3</v>
      </c>
      <c r="D136" s="27">
        <f t="shared" si="299"/>
        <v>1.6182946200264961E-2</v>
      </c>
      <c r="E136" s="27">
        <f t="shared" si="299"/>
        <v>2.6096406548237985E-2</v>
      </c>
      <c r="F136" s="27">
        <f t="shared" si="300"/>
        <v>4.2279352748502946E-2</v>
      </c>
      <c r="L136" t="str">
        <f t="shared" si="317"/>
        <v>61 Caring personal service occupations</v>
      </c>
      <c r="M136" s="27">
        <f t="shared" si="301"/>
        <v>0.23398181442423915</v>
      </c>
      <c r="N136" s="27">
        <f t="shared" si="301"/>
        <v>0.16941550286302398</v>
      </c>
      <c r="O136" s="27">
        <f t="shared" si="301"/>
        <v>0.85501454444394032</v>
      </c>
      <c r="P136" s="27">
        <f t="shared" si="301"/>
        <v>1.5094990326614171</v>
      </c>
      <c r="Q136" s="27">
        <f t="shared" si="302"/>
        <v>2.3645135771053574</v>
      </c>
      <c r="W136" t="str">
        <f t="shared" si="318"/>
        <v>61 Caring personal service occupations</v>
      </c>
      <c r="X136" s="27">
        <f t="shared" si="303"/>
        <v>0.66028143497889857</v>
      </c>
      <c r="Y136" s="27">
        <f t="shared" si="303"/>
        <v>-0.24678821271340112</v>
      </c>
      <c r="Z136" s="27">
        <f t="shared" si="303"/>
        <v>1.7929816277433197</v>
      </c>
      <c r="AA136" s="27">
        <f t="shared" si="303"/>
        <v>2.6993968518246216</v>
      </c>
      <c r="AB136" s="27">
        <f t="shared" si="304"/>
        <v>4.4923784795679413</v>
      </c>
      <c r="AH136" t="str">
        <f t="shared" si="319"/>
        <v>61 Caring personal service occupations</v>
      </c>
      <c r="AI136" s="27">
        <f t="shared" si="305"/>
        <v>-0.19911166603207953</v>
      </c>
      <c r="AJ136" s="27">
        <f t="shared" si="305"/>
        <v>-0.23307385942536474</v>
      </c>
      <c r="AK136" s="27">
        <f t="shared" si="305"/>
        <v>0.63722509192274046</v>
      </c>
      <c r="AL136" s="27">
        <f t="shared" si="305"/>
        <v>0.61459121048188692</v>
      </c>
      <c r="AM136" s="27">
        <f t="shared" si="306"/>
        <v>1.2518163024046274</v>
      </c>
      <c r="AS136" t="str">
        <f t="shared" si="320"/>
        <v>61 Caring personal service occupations</v>
      </c>
      <c r="AT136" s="27">
        <f t="shared" si="307"/>
        <v>0.226595609388482</v>
      </c>
      <c r="AU136" s="27">
        <f t="shared" si="307"/>
        <v>-5.8471429886982396E-2</v>
      </c>
      <c r="AV136" s="27">
        <f t="shared" si="307"/>
        <v>0.54573425457407776</v>
      </c>
      <c r="AW136" s="27">
        <f t="shared" si="307"/>
        <v>0.79128926116431542</v>
      </c>
      <c r="AX136" s="27">
        <f t="shared" si="308"/>
        <v>1.3370235157383932</v>
      </c>
      <c r="BD136" t="str">
        <f t="shared" si="321"/>
        <v>61 Caring personal service occupations</v>
      </c>
      <c r="BE136" s="27">
        <f t="shared" si="309"/>
        <v>1.4410693619786983</v>
      </c>
      <c r="BF136" s="27">
        <f t="shared" si="309"/>
        <v>1.6557981865068641</v>
      </c>
      <c r="BG136" s="27">
        <f t="shared" si="309"/>
        <v>2.5400613739940212</v>
      </c>
      <c r="BH136" s="27">
        <f t="shared" si="309"/>
        <v>5.416366335867739</v>
      </c>
      <c r="BI136" s="27">
        <f t="shared" si="310"/>
        <v>7.9564277098617602</v>
      </c>
      <c r="BO136" t="str">
        <f t="shared" si="322"/>
        <v>61 Caring personal service occupations</v>
      </c>
      <c r="BP136" s="27">
        <f t="shared" si="311"/>
        <v>-0.43165958792402037</v>
      </c>
      <c r="BQ136" s="27">
        <f t="shared" si="311"/>
        <v>-1.5453255041818998</v>
      </c>
      <c r="BR136" s="27">
        <f t="shared" si="311"/>
        <v>1.1780082509005467</v>
      </c>
      <c r="BS136" s="27">
        <f t="shared" si="311"/>
        <v>-2.1502227177106938</v>
      </c>
      <c r="BT136" s="27">
        <f t="shared" si="312"/>
        <v>-0.97221446681014712</v>
      </c>
      <c r="BZ136" t="str">
        <f t="shared" si="323"/>
        <v>61 Caring personal service occupations</v>
      </c>
      <c r="CA136" s="68">
        <f t="shared" si="313"/>
        <v>-2.0641980453589137</v>
      </c>
      <c r="CB136" s="68">
        <f t="shared" si="313"/>
        <v>-0.34530070795905443</v>
      </c>
      <c r="CC136" s="68">
        <f t="shared" si="313"/>
        <v>-0.64275824630614431</v>
      </c>
      <c r="CD136" s="68">
        <f t="shared" si="313"/>
        <v>-0.25533224221140305</v>
      </c>
      <c r="CE136" s="68">
        <f t="shared" si="314"/>
        <v>-0.89809048851754736</v>
      </c>
      <c r="CK136" t="str">
        <f t="shared" si="324"/>
        <v>61 Caring personal service occupations</v>
      </c>
      <c r="CL136" s="68">
        <f t="shared" si="315"/>
        <v>-0.19386481743478456</v>
      </c>
      <c r="CM136" s="68">
        <f t="shared" si="315"/>
        <v>2.3980170837403225E-2</v>
      </c>
      <c r="CN136" s="68">
        <f t="shared" si="315"/>
        <v>0.11198698574192845</v>
      </c>
      <c r="CO136" s="68">
        <f t="shared" si="315"/>
        <v>0.19787948132232569</v>
      </c>
      <c r="CP136" s="68">
        <f t="shared" si="316"/>
        <v>0.30986646706425414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1.2557454814026146E-2</v>
      </c>
      <c r="C137" s="27">
        <f t="shared" si="299"/>
        <v>-4.5060824994265468E-3</v>
      </c>
      <c r="D137" s="27">
        <f t="shared" si="299"/>
        <v>4.8350358696808982E-3</v>
      </c>
      <c r="E137" s="27">
        <f t="shared" si="299"/>
        <v>6.7760091121943367E-3</v>
      </c>
      <c r="F137" s="27">
        <f t="shared" si="300"/>
        <v>1.1611044981875235E-2</v>
      </c>
      <c r="L137" t="str">
        <f t="shared" si="317"/>
        <v>62 Leisure, travel and related personal service occupations</v>
      </c>
      <c r="M137" s="27">
        <f t="shared" si="301"/>
        <v>3.6296826420040174E-2</v>
      </c>
      <c r="N137" s="27">
        <f t="shared" si="301"/>
        <v>-1.9215409585287835E-2</v>
      </c>
      <c r="O137" s="27">
        <f t="shared" si="301"/>
        <v>8.2239485860063133E-2</v>
      </c>
      <c r="P137" s="27">
        <f t="shared" si="301"/>
        <v>0.14366428886214694</v>
      </c>
      <c r="Q137" s="27">
        <f t="shared" si="302"/>
        <v>0.22590377472221007</v>
      </c>
      <c r="W137" t="str">
        <f t="shared" si="318"/>
        <v>62 Leisure, travel and related personal service occupations</v>
      </c>
      <c r="X137" s="27">
        <f t="shared" si="303"/>
        <v>0.33433386361619766</v>
      </c>
      <c r="Y137" s="27">
        <f t="shared" si="303"/>
        <v>-0.2593015847412572</v>
      </c>
      <c r="Z137" s="27">
        <f t="shared" si="303"/>
        <v>0.293942218659071</v>
      </c>
      <c r="AA137" s="27">
        <f t="shared" si="303"/>
        <v>0.52920550438611458</v>
      </c>
      <c r="AB137" s="27">
        <f t="shared" si="304"/>
        <v>0.82314772304518558</v>
      </c>
      <c r="AH137" t="str">
        <f t="shared" si="319"/>
        <v>62 Leisure, travel and related personal service occupations</v>
      </c>
      <c r="AI137" s="27">
        <f t="shared" si="305"/>
        <v>0.15836613774402719</v>
      </c>
      <c r="AJ137" s="27">
        <f t="shared" si="305"/>
        <v>-0.17381660687679623</v>
      </c>
      <c r="AK137" s="27">
        <f t="shared" si="305"/>
        <v>0.14828766476442334</v>
      </c>
      <c r="AL137" s="27">
        <f t="shared" si="305"/>
        <v>0.33025535379868243</v>
      </c>
      <c r="AM137" s="27">
        <f t="shared" si="306"/>
        <v>0.47854301856310577</v>
      </c>
      <c r="AS137" t="str">
        <f t="shared" si="320"/>
        <v>62 Leisure, travel and related personal service occupations</v>
      </c>
      <c r="AT137" s="27">
        <f t="shared" si="307"/>
        <v>0.21107543770720238</v>
      </c>
      <c r="AU137" s="27">
        <f t="shared" si="307"/>
        <v>-9.3595789976141264E-2</v>
      </c>
      <c r="AV137" s="27">
        <f t="shared" si="307"/>
        <v>0.24938410819515</v>
      </c>
      <c r="AW137" s="27">
        <f t="shared" si="307"/>
        <v>0.57175849028482228</v>
      </c>
      <c r="AX137" s="27">
        <f t="shared" si="308"/>
        <v>0.82114259847997229</v>
      </c>
      <c r="BD137" t="str">
        <f t="shared" si="321"/>
        <v>62 Leisure, travel and related personal service occupations</v>
      </c>
      <c r="BE137" s="27">
        <f t="shared" si="309"/>
        <v>-6.0802885645145466E-2</v>
      </c>
      <c r="BF137" s="27">
        <f t="shared" si="309"/>
        <v>-0.36830542415161638</v>
      </c>
      <c r="BG137" s="27">
        <f t="shared" si="309"/>
        <v>-0.28942377692462973</v>
      </c>
      <c r="BH137" s="27">
        <f t="shared" si="309"/>
        <v>-0.32398267431435102</v>
      </c>
      <c r="BI137" s="27">
        <f t="shared" si="310"/>
        <v>-0.61340645123898074</v>
      </c>
      <c r="BO137" t="str">
        <f t="shared" si="322"/>
        <v>62 Leisure, travel and related personal service occupations</v>
      </c>
      <c r="BP137" s="27">
        <f t="shared" si="311"/>
        <v>-6.3199429348409275E-2</v>
      </c>
      <c r="BQ137" s="27">
        <f t="shared" si="311"/>
        <v>-0.86982668135187957</v>
      </c>
      <c r="BR137" s="27">
        <f t="shared" si="311"/>
        <v>-0.16492842391288454</v>
      </c>
      <c r="BS137" s="27">
        <f t="shared" si="311"/>
        <v>-0.56320428207631368</v>
      </c>
      <c r="BT137" s="27">
        <f t="shared" si="312"/>
        <v>-0.72813270598919821</v>
      </c>
      <c r="BZ137" t="str">
        <f t="shared" si="323"/>
        <v>62 Leisure, travel and related personal service occupations</v>
      </c>
      <c r="CA137" s="68">
        <f t="shared" si="313"/>
        <v>1.8177852323493671E-2</v>
      </c>
      <c r="CB137" s="68">
        <f t="shared" si="313"/>
        <v>-0.3639334538535306</v>
      </c>
      <c r="CC137" s="68">
        <f t="shared" si="313"/>
        <v>-0.19309461176084852</v>
      </c>
      <c r="CD137" s="68">
        <f t="shared" si="313"/>
        <v>-0.49955003743114879</v>
      </c>
      <c r="CE137" s="68">
        <f t="shared" si="314"/>
        <v>-0.69264464919199731</v>
      </c>
      <c r="CK137" t="str">
        <f t="shared" si="324"/>
        <v>62 Leisure, travel and related personal service occupations</v>
      </c>
      <c r="CL137" s="68">
        <f t="shared" si="315"/>
        <v>-0.33323055202701424</v>
      </c>
      <c r="CM137" s="68">
        <f t="shared" si="315"/>
        <v>3.5321028834464863E-2</v>
      </c>
      <c r="CN137" s="68">
        <f t="shared" si="315"/>
        <v>-0.13929776365057478</v>
      </c>
      <c r="CO137" s="68">
        <f t="shared" si="315"/>
        <v>-0.18724661632997153</v>
      </c>
      <c r="CP137" s="68">
        <f t="shared" si="316"/>
        <v>-0.32654437998054631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1.8509401448281644E-4</v>
      </c>
      <c r="C138" s="27">
        <f t="shared" si="299"/>
        <v>1.3307511765421956E-4</v>
      </c>
      <c r="D138" s="27">
        <f t="shared" si="299"/>
        <v>3.3999986722817806E-4</v>
      </c>
      <c r="E138" s="27">
        <f t="shared" si="299"/>
        <v>6.1120401274456708E-4</v>
      </c>
      <c r="F138" s="27">
        <f t="shared" si="300"/>
        <v>9.5120387997274514E-4</v>
      </c>
      <c r="L138" t="str">
        <f t="shared" si="317"/>
        <v>63 Community and civil enforcement occupations</v>
      </c>
      <c r="M138" s="27">
        <f t="shared" si="301"/>
        <v>-9.5873481220836582E-4</v>
      </c>
      <c r="N138" s="27">
        <f t="shared" si="301"/>
        <v>7.1436727567850758E-3</v>
      </c>
      <c r="O138" s="27">
        <f t="shared" si="301"/>
        <v>-6.0415899908145346E-4</v>
      </c>
      <c r="P138" s="27">
        <f t="shared" si="301"/>
        <v>9.9326867081087587E-3</v>
      </c>
      <c r="Q138" s="27">
        <f t="shared" si="302"/>
        <v>9.3285277090273053E-3</v>
      </c>
      <c r="W138" t="str">
        <f t="shared" si="318"/>
        <v>63 Community and civil enforcement occupations</v>
      </c>
      <c r="X138" s="27">
        <f t="shared" si="303"/>
        <v>8.7134310200008003E-3</v>
      </c>
      <c r="Y138" s="27">
        <f t="shared" si="303"/>
        <v>1.1850616173916792E-2</v>
      </c>
      <c r="Z138" s="27">
        <f t="shared" si="303"/>
        <v>9.1528450168295444E-3</v>
      </c>
      <c r="AA138" s="27">
        <f t="shared" si="303"/>
        <v>4.6338740452069149E-2</v>
      </c>
      <c r="AB138" s="27">
        <f t="shared" si="304"/>
        <v>5.5491585468898694E-2</v>
      </c>
      <c r="AH138" t="str">
        <f t="shared" si="319"/>
        <v>63 Community and civil enforcement occupations</v>
      </c>
      <c r="AI138" s="27">
        <f t="shared" si="305"/>
        <v>1.6251758349391243E-3</v>
      </c>
      <c r="AJ138" s="27">
        <f t="shared" si="305"/>
        <v>7.1322192910190131E-3</v>
      </c>
      <c r="AK138" s="27">
        <f t="shared" si="305"/>
        <v>-2.9721932960619785E-3</v>
      </c>
      <c r="AL138" s="27">
        <f t="shared" si="305"/>
        <v>1.195629969064254E-2</v>
      </c>
      <c r="AM138" s="27">
        <f t="shared" si="306"/>
        <v>8.9841063945805613E-3</v>
      </c>
      <c r="AS138" t="str">
        <f t="shared" si="320"/>
        <v>63 Community and civil enforcement occupations</v>
      </c>
      <c r="AT138" s="27">
        <f t="shared" si="307"/>
        <v>-1.536446771095077E-3</v>
      </c>
      <c r="AU138" s="27">
        <f t="shared" si="307"/>
        <v>5.9549310210886518E-3</v>
      </c>
      <c r="AV138" s="27">
        <f t="shared" si="307"/>
        <v>-6.1182773334665409E-3</v>
      </c>
      <c r="AW138" s="27">
        <f t="shared" si="307"/>
        <v>4.732820122743623E-3</v>
      </c>
      <c r="AX138" s="27">
        <f t="shared" si="308"/>
        <v>-1.3854572107229179E-3</v>
      </c>
      <c r="BD138" t="str">
        <f t="shared" si="321"/>
        <v>63 Community and civil enforcement occupations</v>
      </c>
      <c r="BE138" s="27">
        <f t="shared" si="309"/>
        <v>-3.9458924703887413E-2</v>
      </c>
      <c r="BF138" s="27">
        <f t="shared" si="309"/>
        <v>3.2472030022614506E-2</v>
      </c>
      <c r="BG138" s="27">
        <f t="shared" si="309"/>
        <v>-4.4138573045389581E-2</v>
      </c>
      <c r="BH138" s="27">
        <f t="shared" si="309"/>
        <v>4.6706946123253879E-4</v>
      </c>
      <c r="BI138" s="27">
        <f t="shared" si="310"/>
        <v>-4.3671503584157043E-2</v>
      </c>
      <c r="BO138" t="str">
        <f t="shared" si="322"/>
        <v>63 Community and civil enforcement occupations</v>
      </c>
      <c r="BP138" s="27">
        <f t="shared" si="311"/>
        <v>-3.9954847387202341E-2</v>
      </c>
      <c r="BQ138" s="27">
        <f t="shared" si="311"/>
        <v>3.1896125860995356E-2</v>
      </c>
      <c r="BR138" s="27">
        <f t="shared" si="311"/>
        <v>-4.7271292883563049E-2</v>
      </c>
      <c r="BS138" s="27">
        <f t="shared" si="311"/>
        <v>-5.4857312109158618E-3</v>
      </c>
      <c r="BT138" s="27">
        <f t="shared" si="312"/>
        <v>-5.275702409447891E-2</v>
      </c>
      <c r="BZ138" t="str">
        <f t="shared" si="323"/>
        <v>63 Community and civil enforcement occupations</v>
      </c>
      <c r="CA138" s="68">
        <f t="shared" si="313"/>
        <v>-1.1340487756495807E-2</v>
      </c>
      <c r="CB138" s="68">
        <f t="shared" si="313"/>
        <v>2.827340152737208E-2</v>
      </c>
      <c r="CC138" s="68">
        <f t="shared" si="313"/>
        <v>-3.7441011129098117E-2</v>
      </c>
      <c r="CD138" s="68">
        <f t="shared" si="313"/>
        <v>-1.7356742103046177E-2</v>
      </c>
      <c r="CE138" s="68">
        <f t="shared" si="314"/>
        <v>-5.4797753232144294E-2</v>
      </c>
      <c r="CK138" t="str">
        <f t="shared" si="324"/>
        <v>63 Community and civil enforcement occupations</v>
      </c>
      <c r="CL138" s="68">
        <f t="shared" si="315"/>
        <v>-2.3630752726753627E-2</v>
      </c>
      <c r="CM138" s="68">
        <f t="shared" si="315"/>
        <v>1.4403575772693918E-2</v>
      </c>
      <c r="CN138" s="68">
        <f t="shared" si="315"/>
        <v>-1.8161555181276708E-2</v>
      </c>
      <c r="CO138" s="68">
        <f t="shared" si="315"/>
        <v>-2.4638452334475106E-3</v>
      </c>
      <c r="CP138" s="68">
        <f t="shared" si="316"/>
        <v>-2.0625400414724219E-2</v>
      </c>
    </row>
    <row r="139" spans="1:94" x14ac:dyDescent="0.2">
      <c r="A139" t="str">
        <f t="shared" si="298"/>
        <v>71 Sales occupations</v>
      </c>
      <c r="B139" s="27">
        <f t="shared" si="299"/>
        <v>4.8831643243754524E-3</v>
      </c>
      <c r="C139" s="27">
        <f t="shared" si="299"/>
        <v>-4.2054069934561178E-3</v>
      </c>
      <c r="D139" s="27">
        <f t="shared" si="299"/>
        <v>1.573728606726596E-2</v>
      </c>
      <c r="E139" s="27">
        <f t="shared" si="299"/>
        <v>2.9297875680022151E-2</v>
      </c>
      <c r="F139" s="27">
        <f t="shared" si="300"/>
        <v>4.5035161747288111E-2</v>
      </c>
      <c r="L139" t="str">
        <f t="shared" si="317"/>
        <v>71 Sales occupations</v>
      </c>
      <c r="M139" s="27">
        <f t="shared" si="301"/>
        <v>0.17119588803036212</v>
      </c>
      <c r="N139" s="27">
        <f t="shared" si="301"/>
        <v>9.0792040791250805E-2</v>
      </c>
      <c r="O139" s="27">
        <f t="shared" si="301"/>
        <v>0.30364784856201354</v>
      </c>
      <c r="P139" s="27">
        <f t="shared" si="301"/>
        <v>0.76793096678824679</v>
      </c>
      <c r="Q139" s="27">
        <f t="shared" si="302"/>
        <v>1.0715788153502603</v>
      </c>
      <c r="W139" t="str">
        <f t="shared" si="318"/>
        <v>71 Sales occupations</v>
      </c>
      <c r="X139" s="27">
        <f t="shared" si="303"/>
        <v>1.1458502489209819</v>
      </c>
      <c r="Y139" s="27">
        <f t="shared" si="303"/>
        <v>-0.26076592247816333</v>
      </c>
      <c r="Z139" s="27">
        <f t="shared" si="303"/>
        <v>0.84226295570942789</v>
      </c>
      <c r="AA139" s="27">
        <f t="shared" si="303"/>
        <v>2.6774778268821491</v>
      </c>
      <c r="AB139" s="27">
        <f t="shared" si="304"/>
        <v>3.519740782591577</v>
      </c>
      <c r="AH139" t="str">
        <f t="shared" si="319"/>
        <v>71 Sales occupations</v>
      </c>
      <c r="AI139" s="27">
        <f t="shared" si="305"/>
        <v>0.25380870291299651</v>
      </c>
      <c r="AJ139" s="27">
        <f t="shared" si="305"/>
        <v>-6.3091597225529483E-2</v>
      </c>
      <c r="AK139" s="27">
        <f t="shared" si="305"/>
        <v>0.14892282666574053</v>
      </c>
      <c r="AL139" s="27">
        <f t="shared" si="305"/>
        <v>0.70154268737811964</v>
      </c>
      <c r="AM139" s="27">
        <f t="shared" si="306"/>
        <v>0.85046551404386017</v>
      </c>
      <c r="AS139" t="str">
        <f t="shared" si="320"/>
        <v>71 Sales occupations</v>
      </c>
      <c r="AT139" s="27">
        <f t="shared" si="307"/>
        <v>0.16863252251339578</v>
      </c>
      <c r="AU139" s="27">
        <f t="shared" si="307"/>
        <v>-8.6209046191594529E-2</v>
      </c>
      <c r="AV139" s="27">
        <f t="shared" si="307"/>
        <v>5.1312434315874178E-2</v>
      </c>
      <c r="AW139" s="27">
        <f t="shared" si="307"/>
        <v>0.45065287413144572</v>
      </c>
      <c r="AX139" s="27">
        <f t="shared" si="308"/>
        <v>0.5019653084473199</v>
      </c>
      <c r="BD139" t="str">
        <f t="shared" si="321"/>
        <v>71 Sales occupations</v>
      </c>
      <c r="BE139" s="27">
        <f t="shared" si="309"/>
        <v>0.91183457381158917</v>
      </c>
      <c r="BF139" s="27">
        <f t="shared" si="309"/>
        <v>3.7713599023257771E-2</v>
      </c>
      <c r="BG139" s="27">
        <f t="shared" si="309"/>
        <v>-0.8578550263775373</v>
      </c>
      <c r="BH139" s="27">
        <f t="shared" si="309"/>
        <v>0.32243481077092717</v>
      </c>
      <c r="BI139" s="27">
        <f t="shared" si="310"/>
        <v>-0.53542021560661013</v>
      </c>
      <c r="BO139" t="str">
        <f t="shared" si="322"/>
        <v>71 Sales occupations</v>
      </c>
      <c r="BP139" s="27">
        <f t="shared" si="311"/>
        <v>-0.2241505169561524</v>
      </c>
      <c r="BQ139" s="27">
        <f t="shared" si="311"/>
        <v>-1.6469491609296725</v>
      </c>
      <c r="BR139" s="27">
        <f t="shared" si="311"/>
        <v>-0.79506567524471095</v>
      </c>
      <c r="BS139" s="27">
        <f t="shared" si="311"/>
        <v>-2.1803448054769756</v>
      </c>
      <c r="BT139" s="27">
        <f t="shared" si="312"/>
        <v>-2.9754104807216866</v>
      </c>
      <c r="BZ139" t="str">
        <f t="shared" si="323"/>
        <v>71 Sales occupations</v>
      </c>
      <c r="CA139" s="68">
        <f t="shared" si="313"/>
        <v>0.367904355289987</v>
      </c>
      <c r="CB139" s="68">
        <f t="shared" si="313"/>
        <v>-0.94250236908797902</v>
      </c>
      <c r="CC139" s="68">
        <f t="shared" si="313"/>
        <v>-1.8303832056577365</v>
      </c>
      <c r="CD139" s="68">
        <f t="shared" si="313"/>
        <v>-4.3493056642952084</v>
      </c>
      <c r="CE139" s="68">
        <f t="shared" si="314"/>
        <v>-6.179688869952944</v>
      </c>
      <c r="CK139" t="str">
        <f t="shared" si="324"/>
        <v>71 Sales occupations</v>
      </c>
      <c r="CL139" s="68">
        <f t="shared" si="315"/>
        <v>-1.393652059265861</v>
      </c>
      <c r="CM139" s="68">
        <f t="shared" si="315"/>
        <v>0.19738776337266284</v>
      </c>
      <c r="CN139" s="68">
        <f t="shared" si="315"/>
        <v>-1.2296823163902699</v>
      </c>
      <c r="CO139" s="68">
        <f t="shared" si="315"/>
        <v>-0.94030356217089794</v>
      </c>
      <c r="CP139" s="68">
        <f t="shared" si="316"/>
        <v>-2.1699858785611679</v>
      </c>
    </row>
    <row r="140" spans="1:94" x14ac:dyDescent="0.2">
      <c r="A140" t="str">
        <f t="shared" si="298"/>
        <v>72 Customer service occupations</v>
      </c>
      <c r="B140" s="27">
        <f t="shared" si="299"/>
        <v>3.7164692746091479E-3</v>
      </c>
      <c r="C140" s="27">
        <f t="shared" si="299"/>
        <v>7.2497935907540542E-3</v>
      </c>
      <c r="D140" s="27">
        <f t="shared" si="299"/>
        <v>3.0158780247334802E-2</v>
      </c>
      <c r="E140" s="27">
        <f t="shared" si="299"/>
        <v>3.2422104495321374E-2</v>
      </c>
      <c r="F140" s="27">
        <f t="shared" si="300"/>
        <v>6.2580884742656176E-2</v>
      </c>
      <c r="L140" t="str">
        <f t="shared" si="317"/>
        <v>72 Customer service occupations</v>
      </c>
      <c r="M140" s="27">
        <f t="shared" si="301"/>
        <v>6.2309575513886883E-2</v>
      </c>
      <c r="N140" s="27">
        <f t="shared" si="301"/>
        <v>3.3589376196219545E-2</v>
      </c>
      <c r="O140" s="27">
        <f t="shared" si="301"/>
        <v>0.27912656542292447</v>
      </c>
      <c r="P140" s="27">
        <f t="shared" si="301"/>
        <v>0.34096155051281363</v>
      </c>
      <c r="Q140" s="27">
        <f t="shared" si="302"/>
        <v>0.62008811593573809</v>
      </c>
      <c r="W140" t="str">
        <f t="shared" si="318"/>
        <v>72 Customer service occupations</v>
      </c>
      <c r="X140" s="27">
        <f t="shared" si="303"/>
        <v>0.33402221230380413</v>
      </c>
      <c r="Y140" s="27">
        <f t="shared" si="303"/>
        <v>3.0518868931758369E-2</v>
      </c>
      <c r="Z140" s="27">
        <f t="shared" si="303"/>
        <v>0.99314391646504019</v>
      </c>
      <c r="AA140" s="27">
        <f t="shared" si="303"/>
        <v>1.2187396009871385</v>
      </c>
      <c r="AB140" s="27">
        <f t="shared" si="304"/>
        <v>2.2118835174521787</v>
      </c>
      <c r="AH140" t="str">
        <f t="shared" si="319"/>
        <v>72 Customer service occupations</v>
      </c>
      <c r="AI140" s="27">
        <f t="shared" si="305"/>
        <v>0.13598988050822503</v>
      </c>
      <c r="AJ140" s="27">
        <f t="shared" si="305"/>
        <v>1.5082359495656172E-2</v>
      </c>
      <c r="AK140" s="27">
        <f t="shared" si="305"/>
        <v>0.2920004820055091</v>
      </c>
      <c r="AL140" s="27">
        <f t="shared" si="305"/>
        <v>0.34030483925931709</v>
      </c>
      <c r="AM140" s="27">
        <f t="shared" si="306"/>
        <v>0.63230532126482619</v>
      </c>
      <c r="AS140" t="str">
        <f t="shared" si="320"/>
        <v>72 Customer service occupations</v>
      </c>
      <c r="AT140" s="27">
        <f t="shared" si="307"/>
        <v>0.17723057330973957</v>
      </c>
      <c r="AU140" s="27">
        <f t="shared" si="307"/>
        <v>-1.9164561295349158E-2</v>
      </c>
      <c r="AV140" s="27">
        <f t="shared" si="307"/>
        <v>0.3756266146076076</v>
      </c>
      <c r="AW140" s="27">
        <f t="shared" si="307"/>
        <v>0.37422431244940513</v>
      </c>
      <c r="AX140" s="27">
        <f t="shared" si="308"/>
        <v>0.74985092705701273</v>
      </c>
      <c r="BD140" t="str">
        <f t="shared" si="321"/>
        <v>72 Customer service occupations</v>
      </c>
      <c r="BE140" s="27">
        <f t="shared" si="309"/>
        <v>0.23951629921356066</v>
      </c>
      <c r="BF140" s="27">
        <f t="shared" si="309"/>
        <v>0.11895923174642231</v>
      </c>
      <c r="BG140" s="27">
        <f t="shared" si="309"/>
        <v>0.78825962735725019</v>
      </c>
      <c r="BH140" s="27">
        <f t="shared" si="309"/>
        <v>0.5183359288015863</v>
      </c>
      <c r="BI140" s="27">
        <f t="shared" si="310"/>
        <v>1.3065955561588365</v>
      </c>
      <c r="BO140" t="str">
        <f t="shared" si="322"/>
        <v>72 Customer service occupations</v>
      </c>
      <c r="BP140" s="27">
        <f t="shared" si="311"/>
        <v>0.22713465090791951</v>
      </c>
      <c r="BQ140" s="27">
        <f t="shared" si="311"/>
        <v>-0.28449343261211535</v>
      </c>
      <c r="BR140" s="27">
        <f t="shared" si="311"/>
        <v>0.87047900748150076</v>
      </c>
      <c r="BS140" s="27">
        <f t="shared" si="311"/>
        <v>-0.14403959916049747</v>
      </c>
      <c r="BT140" s="27">
        <f t="shared" si="312"/>
        <v>0.72643940832100329</v>
      </c>
      <c r="BZ140" t="str">
        <f t="shared" si="323"/>
        <v>72 Customer service occupations</v>
      </c>
      <c r="CA140" s="68">
        <f t="shared" si="313"/>
        <v>2.5477784758241473E-2</v>
      </c>
      <c r="CB140" s="68">
        <f t="shared" si="313"/>
        <v>-1.9714646910827582E-2</v>
      </c>
      <c r="CC140" s="68">
        <f t="shared" si="313"/>
        <v>0.13440003307834036</v>
      </c>
      <c r="CD140" s="68">
        <f t="shared" si="313"/>
        <v>-0.13514895315979447</v>
      </c>
      <c r="CE140" s="68">
        <f t="shared" si="314"/>
        <v>-7.4892008145410749E-4</v>
      </c>
      <c r="CK140" t="str">
        <f t="shared" si="324"/>
        <v>72 Customer service occupations</v>
      </c>
      <c r="CL140" s="68">
        <f t="shared" si="315"/>
        <v>-5.2375116674198141E-3</v>
      </c>
      <c r="CM140" s="68">
        <f t="shared" si="315"/>
        <v>0.11669065159738612</v>
      </c>
      <c r="CN140" s="68">
        <f t="shared" si="315"/>
        <v>0.32902378554509037</v>
      </c>
      <c r="CO140" s="68">
        <f t="shared" si="315"/>
        <v>0.4127043428071353</v>
      </c>
      <c r="CP140" s="68">
        <f t="shared" si="316"/>
        <v>0.74172812835222568</v>
      </c>
    </row>
    <row r="141" spans="1:94" x14ac:dyDescent="0.2">
      <c r="A141" t="str">
        <f t="shared" si="298"/>
        <v>81 Process, plant and machine operatives</v>
      </c>
      <c r="B141" s="27">
        <f t="shared" si="299"/>
        <v>1.0832246716644102E-2</v>
      </c>
      <c r="C141" s="27">
        <f t="shared" si="299"/>
        <v>-5.5890852687844675E-3</v>
      </c>
      <c r="D141" s="27">
        <f t="shared" si="299"/>
        <v>3.1680219756378712E-2</v>
      </c>
      <c r="E141" s="27">
        <f t="shared" si="299"/>
        <v>6.5650122181069456E-2</v>
      </c>
      <c r="F141" s="27">
        <f t="shared" si="300"/>
        <v>9.7330341937448162E-2</v>
      </c>
      <c r="L141" t="str">
        <f t="shared" si="317"/>
        <v>81 Process, plant and machine operatives</v>
      </c>
      <c r="M141" s="27">
        <f t="shared" si="301"/>
        <v>6.660383556144589E-2</v>
      </c>
      <c r="N141" s="27">
        <f t="shared" si="301"/>
        <v>-2.9330819561678656E-2</v>
      </c>
      <c r="O141" s="27">
        <f t="shared" si="301"/>
        <v>0.15058862602142298</v>
      </c>
      <c r="P141" s="27">
        <f t="shared" si="301"/>
        <v>0.34454747954252157</v>
      </c>
      <c r="Q141" s="27">
        <f t="shared" si="302"/>
        <v>0.49513610556394455</v>
      </c>
      <c r="W141" t="str">
        <f t="shared" si="318"/>
        <v>81 Process, plant and machine operatives</v>
      </c>
      <c r="X141" s="27">
        <f t="shared" si="303"/>
        <v>0.12471951460760766</v>
      </c>
      <c r="Y141" s="27">
        <f t="shared" si="303"/>
        <v>-0.11440162378073071</v>
      </c>
      <c r="Z141" s="27">
        <f t="shared" si="303"/>
        <v>0.40528678054224487</v>
      </c>
      <c r="AA141" s="27">
        <f t="shared" si="303"/>
        <v>0.77227360474129791</v>
      </c>
      <c r="AB141" s="27">
        <f t="shared" si="304"/>
        <v>1.1775603852835428</v>
      </c>
      <c r="AH141" t="str">
        <f t="shared" si="319"/>
        <v>81 Process, plant and machine operatives</v>
      </c>
      <c r="AI141" s="27">
        <f t="shared" si="305"/>
        <v>4.9937459330273604E-2</v>
      </c>
      <c r="AJ141" s="27">
        <f t="shared" si="305"/>
        <v>-4.058409248387107E-2</v>
      </c>
      <c r="AK141" s="27">
        <f t="shared" si="305"/>
        <v>0.18454914756233204</v>
      </c>
      <c r="AL141" s="27">
        <f t="shared" si="305"/>
        <v>0.30730152907137853</v>
      </c>
      <c r="AM141" s="27">
        <f t="shared" si="306"/>
        <v>0.49185067663371057</v>
      </c>
      <c r="AS141" t="str">
        <f t="shared" si="320"/>
        <v>81 Process, plant and machine operatives</v>
      </c>
      <c r="AT141" s="27">
        <f t="shared" si="307"/>
        <v>0.14819544289649078</v>
      </c>
      <c r="AU141" s="27">
        <f t="shared" si="307"/>
        <v>-9.7583397130137639E-2</v>
      </c>
      <c r="AV141" s="27">
        <f t="shared" si="307"/>
        <v>0.29907990110372384</v>
      </c>
      <c r="AW141" s="27">
        <f t="shared" si="307"/>
        <v>0.43569993071259783</v>
      </c>
      <c r="AX141" s="27">
        <f t="shared" si="308"/>
        <v>0.73477983181632167</v>
      </c>
      <c r="BD141" t="str">
        <f t="shared" si="321"/>
        <v>81 Process, plant and machine operatives</v>
      </c>
      <c r="BE141" s="27">
        <f t="shared" si="309"/>
        <v>0.2413762781482589</v>
      </c>
      <c r="BF141" s="27">
        <f t="shared" si="309"/>
        <v>-0.70845555320094089</v>
      </c>
      <c r="BG141" s="27">
        <f t="shared" si="309"/>
        <v>1.1577535201586917</v>
      </c>
      <c r="BH141" s="27">
        <f t="shared" si="309"/>
        <v>0.23270507766971971</v>
      </c>
      <c r="BI141" s="27">
        <f t="shared" si="310"/>
        <v>1.3904585978284114</v>
      </c>
      <c r="BO141" t="str">
        <f t="shared" si="322"/>
        <v>81 Process, plant and machine operatives</v>
      </c>
      <c r="BP141" s="27">
        <f t="shared" si="311"/>
        <v>-0.18739118038160107</v>
      </c>
      <c r="BQ141" s="27">
        <f t="shared" si="311"/>
        <v>-1.1255278500570842</v>
      </c>
      <c r="BR141" s="27">
        <f t="shared" si="311"/>
        <v>1.3580917446342635</v>
      </c>
      <c r="BS141" s="27">
        <f t="shared" si="311"/>
        <v>-0.35656214221158322</v>
      </c>
      <c r="BT141" s="27">
        <f t="shared" si="312"/>
        <v>1.0015296024226803</v>
      </c>
      <c r="BZ141" t="str">
        <f t="shared" si="323"/>
        <v>81 Process, plant and machine operatives</v>
      </c>
      <c r="CA141" s="68">
        <f t="shared" si="313"/>
        <v>-4.8321351071816565E-2</v>
      </c>
      <c r="CB141" s="68">
        <f t="shared" si="313"/>
        <v>-0.77583094615725656</v>
      </c>
      <c r="CC141" s="68">
        <f t="shared" si="313"/>
        <v>-1.5983045196204415E-2</v>
      </c>
      <c r="CD141" s="68">
        <f t="shared" si="313"/>
        <v>-2.8312205861058555</v>
      </c>
      <c r="CE141" s="68">
        <f t="shared" si="314"/>
        <v>-2.8472036313020599</v>
      </c>
      <c r="CK141" t="str">
        <f t="shared" si="324"/>
        <v>81 Process, plant and machine operatives</v>
      </c>
      <c r="CL141" s="68">
        <f t="shared" si="315"/>
        <v>-1.049449740154504</v>
      </c>
      <c r="CM141" s="68">
        <f t="shared" si="315"/>
        <v>-0.16670198740031017</v>
      </c>
      <c r="CN141" s="68">
        <f t="shared" si="315"/>
        <v>-0.94579245465111472</v>
      </c>
      <c r="CO141" s="68">
        <f t="shared" si="315"/>
        <v>-0.67250983604195769</v>
      </c>
      <c r="CP141" s="68">
        <f t="shared" si="316"/>
        <v>-1.6183022906930724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1.8168102203285089E-2</v>
      </c>
      <c r="C142" s="27">
        <f t="shared" si="299"/>
        <v>2.7420654354165519E-3</v>
      </c>
      <c r="D142" s="27">
        <f t="shared" si="299"/>
        <v>2.9520399210315115E-2</v>
      </c>
      <c r="E142" s="27">
        <f t="shared" si="299"/>
        <v>4.089549314839673E-2</v>
      </c>
      <c r="F142" s="27">
        <f t="shared" si="300"/>
        <v>7.0415892358711846E-2</v>
      </c>
      <c r="L142" t="str">
        <f t="shared" si="317"/>
        <v>82 Transport and mobile machine drivers and operatives</v>
      </c>
      <c r="M142" s="27">
        <f t="shared" si="301"/>
        <v>0.10763188455778941</v>
      </c>
      <c r="N142" s="27">
        <f t="shared" si="301"/>
        <v>9.408248312266887E-3</v>
      </c>
      <c r="O142" s="27">
        <f t="shared" si="301"/>
        <v>0.12247589744054416</v>
      </c>
      <c r="P142" s="27">
        <f t="shared" si="301"/>
        <v>0.1916614139642876</v>
      </c>
      <c r="Q142" s="27">
        <f t="shared" si="302"/>
        <v>0.31413731140483175</v>
      </c>
      <c r="W142" t="str">
        <f t="shared" si="318"/>
        <v>82 Transport and mobile machine drivers and operatives</v>
      </c>
      <c r="X142" s="27">
        <f t="shared" si="303"/>
        <v>0.51758043762541073</v>
      </c>
      <c r="Y142" s="27">
        <f t="shared" si="303"/>
        <v>-3.6841266947098106E-2</v>
      </c>
      <c r="Z142" s="27">
        <f t="shared" si="303"/>
        <v>0.39030078167262805</v>
      </c>
      <c r="AA142" s="27">
        <f t="shared" si="303"/>
        <v>0.8967997074943248</v>
      </c>
      <c r="AB142" s="27">
        <f t="shared" si="304"/>
        <v>1.2871004891669529</v>
      </c>
      <c r="AH142" t="str">
        <f t="shared" si="319"/>
        <v>82 Transport and mobile machine drivers and operatives</v>
      </c>
      <c r="AI142" s="27">
        <f t="shared" si="305"/>
        <v>0.28013033624360328</v>
      </c>
      <c r="AJ142" s="27">
        <f t="shared" si="305"/>
        <v>-4.282061375997237E-2</v>
      </c>
      <c r="AK142" s="27">
        <f t="shared" si="305"/>
        <v>0.20079886346567433</v>
      </c>
      <c r="AL142" s="27">
        <f t="shared" si="305"/>
        <v>0.3893845348431797</v>
      </c>
      <c r="AM142" s="27">
        <f t="shared" si="306"/>
        <v>0.59018339830885402</v>
      </c>
      <c r="AS142" t="str">
        <f t="shared" si="320"/>
        <v>82 Transport and mobile machine drivers and operatives</v>
      </c>
      <c r="AT142" s="27">
        <f t="shared" si="307"/>
        <v>0.4008168199881611</v>
      </c>
      <c r="AU142" s="27">
        <f t="shared" si="307"/>
        <v>-1.2387662398654742E-2</v>
      </c>
      <c r="AV142" s="27">
        <f t="shared" si="307"/>
        <v>0.32023645771841802</v>
      </c>
      <c r="AW142" s="27">
        <f t="shared" si="307"/>
        <v>0.60858912126587628</v>
      </c>
      <c r="AX142" s="27">
        <f t="shared" si="308"/>
        <v>0.9288255789842943</v>
      </c>
      <c r="BD142" t="str">
        <f t="shared" si="321"/>
        <v>82 Transport and mobile machine drivers and operatives</v>
      </c>
      <c r="BE142" s="27">
        <f t="shared" si="309"/>
        <v>1.1459990471638255</v>
      </c>
      <c r="BF142" s="27">
        <f t="shared" si="309"/>
        <v>-0.76933222372579557</v>
      </c>
      <c r="BG142" s="27">
        <f t="shared" si="309"/>
        <v>0.63445807859914094</v>
      </c>
      <c r="BH142" s="27">
        <f t="shared" si="309"/>
        <v>0.41275181518672976</v>
      </c>
      <c r="BI142" s="27">
        <f t="shared" si="310"/>
        <v>1.0472098937858707</v>
      </c>
      <c r="BO142" t="str">
        <f t="shared" si="322"/>
        <v>82 Transport and mobile machine drivers and operatives</v>
      </c>
      <c r="BP142" s="27">
        <f t="shared" si="311"/>
        <v>1.4904733971889108</v>
      </c>
      <c r="BQ142" s="27">
        <f t="shared" si="311"/>
        <v>-1.4571814031697414</v>
      </c>
      <c r="BR142" s="27">
        <f t="shared" si="311"/>
        <v>0.83463261062152405</v>
      </c>
      <c r="BS142" s="27">
        <f t="shared" si="311"/>
        <v>0.27199261737665026</v>
      </c>
      <c r="BT142" s="27">
        <f t="shared" si="312"/>
        <v>1.1066252279981743</v>
      </c>
      <c r="BZ142" t="str">
        <f t="shared" si="323"/>
        <v>82 Transport and mobile machine drivers and operatives</v>
      </c>
      <c r="CA142" s="68">
        <f t="shared" si="313"/>
        <v>0.94932348963482571</v>
      </c>
      <c r="CB142" s="68">
        <f t="shared" si="313"/>
        <v>-0.82840109863713884</v>
      </c>
      <c r="CC142" s="68">
        <f t="shared" si="313"/>
        <v>-0.66012790867766125</v>
      </c>
      <c r="CD142" s="68">
        <f t="shared" si="313"/>
        <v>-1.3162356877526333</v>
      </c>
      <c r="CE142" s="68">
        <f t="shared" si="314"/>
        <v>-1.9763635964302946</v>
      </c>
      <c r="CK142" t="str">
        <f t="shared" si="324"/>
        <v>82 Transport and mobile machine drivers and operatives</v>
      </c>
      <c r="CL142" s="68">
        <f t="shared" si="315"/>
        <v>0.14250661238346751</v>
      </c>
      <c r="CM142" s="68">
        <f t="shared" si="315"/>
        <v>-0.29495775701185378</v>
      </c>
      <c r="CN142" s="68">
        <f t="shared" si="315"/>
        <v>-0.27240977518862586</v>
      </c>
      <c r="CO142" s="68">
        <f t="shared" si="315"/>
        <v>-1.3426468946676824</v>
      </c>
      <c r="CP142" s="68">
        <f t="shared" si="316"/>
        <v>-1.6150566698563082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-4.5715487058642541E-5</v>
      </c>
      <c r="C143" s="27">
        <f t="shared" si="299"/>
        <v>-8.473049703233411E-5</v>
      </c>
      <c r="D143" s="27">
        <f t="shared" si="299"/>
        <v>1.8974430864151918E-5</v>
      </c>
      <c r="E143" s="27">
        <f t="shared" si="299"/>
        <v>9.0328378266865835E-5</v>
      </c>
      <c r="F143" s="27">
        <f t="shared" si="300"/>
        <v>1.0930280913101775E-4</v>
      </c>
      <c r="L143" t="str">
        <f t="shared" si="317"/>
        <v>91 Elementary trades and related occupations</v>
      </c>
      <c r="M143" s="27">
        <f t="shared" si="301"/>
        <v>4.6374105108223956E-2</v>
      </c>
      <c r="N143" s="27">
        <f t="shared" si="301"/>
        <v>-2.9566909379905026E-2</v>
      </c>
      <c r="O143" s="27">
        <f t="shared" si="301"/>
        <v>2.8957473792409538E-2</v>
      </c>
      <c r="P143" s="27">
        <f t="shared" si="301"/>
        <v>7.0921155356157478E-2</v>
      </c>
      <c r="Q143" s="27">
        <f t="shared" si="302"/>
        <v>9.9878629148567016E-2</v>
      </c>
      <c r="W143" t="str">
        <f t="shared" si="318"/>
        <v>91 Elementary trades and related occupations</v>
      </c>
      <c r="X143" s="27">
        <f t="shared" si="303"/>
        <v>0.15566712054971671</v>
      </c>
      <c r="Y143" s="27">
        <f t="shared" si="303"/>
        <v>-0.14527959958017272</v>
      </c>
      <c r="Z143" s="27">
        <f t="shared" si="303"/>
        <v>7.3871496478085663E-3</v>
      </c>
      <c r="AA143" s="27">
        <f t="shared" si="303"/>
        <v>0.10865518328699952</v>
      </c>
      <c r="AB143" s="27">
        <f t="shared" si="304"/>
        <v>0.11604233293480809</v>
      </c>
      <c r="AH143" t="str">
        <f t="shared" si="319"/>
        <v>91 Elementary trades and related occupations</v>
      </c>
      <c r="AI143" s="27">
        <f t="shared" si="305"/>
        <v>6.2411100514608742E-2</v>
      </c>
      <c r="AJ143" s="27">
        <f t="shared" si="305"/>
        <v>-7.5320745290454183E-2</v>
      </c>
      <c r="AK143" s="27">
        <f t="shared" si="305"/>
        <v>1.2919444011073089E-2</v>
      </c>
      <c r="AL143" s="27">
        <f t="shared" si="305"/>
        <v>0.11515473406927229</v>
      </c>
      <c r="AM143" s="27">
        <f t="shared" si="306"/>
        <v>0.12807417808034538</v>
      </c>
      <c r="AS143" t="str">
        <f t="shared" si="320"/>
        <v>91 Elementary trades and related occupations</v>
      </c>
      <c r="AT143" s="27">
        <f t="shared" si="307"/>
        <v>9.7489331708376148E-2</v>
      </c>
      <c r="AU143" s="27">
        <f t="shared" si="307"/>
        <v>-6.9089184409934168E-2</v>
      </c>
      <c r="AV143" s="27">
        <f t="shared" si="307"/>
        <v>-7.3535089126351427E-3</v>
      </c>
      <c r="AW143" s="27">
        <f t="shared" si="307"/>
        <v>6.8620829108476E-2</v>
      </c>
      <c r="AX143" s="27">
        <f t="shared" si="308"/>
        <v>6.1267320195840858E-2</v>
      </c>
      <c r="BD143" t="str">
        <f t="shared" si="321"/>
        <v>91 Elementary trades and related occupations</v>
      </c>
      <c r="BE143" s="27">
        <f t="shared" si="309"/>
        <v>-0.11007711406113607</v>
      </c>
      <c r="BF143" s="27">
        <f t="shared" si="309"/>
        <v>-0.28369379137474859</v>
      </c>
      <c r="BG143" s="27">
        <f t="shared" si="309"/>
        <v>-0.19598468638581878</v>
      </c>
      <c r="BH143" s="27">
        <f t="shared" si="309"/>
        <v>5.1059429331492989E-2</v>
      </c>
      <c r="BI143" s="27">
        <f t="shared" si="310"/>
        <v>-0.1449252570543258</v>
      </c>
      <c r="BO143" t="str">
        <f t="shared" si="322"/>
        <v>91 Elementary trades and related occupations</v>
      </c>
      <c r="BP143" s="27">
        <f t="shared" si="311"/>
        <v>-0.41822696366003154</v>
      </c>
      <c r="BQ143" s="27">
        <f t="shared" si="311"/>
        <v>-0.53518785773481614</v>
      </c>
      <c r="BR143" s="27">
        <f t="shared" si="311"/>
        <v>-0.41356859573488203</v>
      </c>
      <c r="BS143" s="27">
        <f t="shared" si="311"/>
        <v>-0.13603172560145405</v>
      </c>
      <c r="BT143" s="27">
        <f t="shared" si="312"/>
        <v>-0.54960032133633607</v>
      </c>
      <c r="BZ143" t="str">
        <f t="shared" si="323"/>
        <v>91 Elementary trades and related occupations</v>
      </c>
      <c r="CA143" s="68">
        <f t="shared" si="313"/>
        <v>-9.6757320084102982E-2</v>
      </c>
      <c r="CB143" s="68">
        <f t="shared" si="313"/>
        <v>-0.6215061523031844</v>
      </c>
      <c r="CC143" s="68">
        <f t="shared" si="313"/>
        <v>-0.8289996449543886</v>
      </c>
      <c r="CD143" s="68">
        <f t="shared" si="313"/>
        <v>-0.40632235312592524</v>
      </c>
      <c r="CE143" s="68">
        <f t="shared" si="314"/>
        <v>-1.2353219980803138</v>
      </c>
      <c r="CK143" t="str">
        <f t="shared" si="324"/>
        <v>91 Elementary trades and related occupations</v>
      </c>
      <c r="CL143" s="68">
        <f t="shared" si="315"/>
        <v>-0.46924006681404817</v>
      </c>
      <c r="CM143" s="68">
        <f t="shared" si="315"/>
        <v>-0.23665340892886122</v>
      </c>
      <c r="CN143" s="68">
        <f t="shared" si="315"/>
        <v>-0.38712930422192349</v>
      </c>
      <c r="CO143" s="68">
        <f t="shared" si="315"/>
        <v>-0.40758718417670736</v>
      </c>
      <c r="CP143" s="68">
        <f t="shared" si="316"/>
        <v>-0.79471648839863085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7.4612825557685003E-3</v>
      </c>
      <c r="C144" s="27">
        <f t="shared" si="299"/>
        <v>-4.0126377735000829E-3</v>
      </c>
      <c r="D144" s="27">
        <f t="shared" si="299"/>
        <v>1.6303918848371311E-2</v>
      </c>
      <c r="E144" s="27">
        <f t="shared" si="299"/>
        <v>2.1834111372183329E-2</v>
      </c>
      <c r="F144" s="27">
        <f t="shared" si="300"/>
        <v>3.813803022055464E-2</v>
      </c>
      <c r="L144" t="str">
        <f t="shared" ref="L144" si="325">A144</f>
        <v>92 Elementary administration and service occupations</v>
      </c>
      <c r="M144" s="27">
        <f t="shared" si="301"/>
        <v>0.23987568431643536</v>
      </c>
      <c r="N144" s="27">
        <f t="shared" si="301"/>
        <v>4.1994389068200855E-2</v>
      </c>
      <c r="O144" s="27">
        <f t="shared" si="301"/>
        <v>0.50654580567624308</v>
      </c>
      <c r="P144" s="27">
        <f t="shared" si="301"/>
        <v>0.79239498669336128</v>
      </c>
      <c r="Q144" s="27">
        <f t="shared" si="302"/>
        <v>1.2989407923696044</v>
      </c>
      <c r="W144" t="str">
        <f t="shared" ref="W144" si="326">A144</f>
        <v>92 Elementary administration and service occupations</v>
      </c>
      <c r="X144" s="27">
        <f t="shared" si="303"/>
        <v>1.0540381718939695</v>
      </c>
      <c r="Y144" s="27">
        <f t="shared" si="303"/>
        <v>-0.3190789483750498</v>
      </c>
      <c r="Z144" s="27">
        <f t="shared" si="303"/>
        <v>1.3948705611361571</v>
      </c>
      <c r="AA144" s="27">
        <f t="shared" si="303"/>
        <v>2.238139054488391</v>
      </c>
      <c r="AB144" s="27">
        <f t="shared" si="304"/>
        <v>3.6330096156245482</v>
      </c>
      <c r="AH144" t="str">
        <f t="shared" ref="AH144" si="327">L144</f>
        <v>92 Elementary administration and service occupations</v>
      </c>
      <c r="AI144" s="27">
        <f t="shared" si="305"/>
        <v>0.56635507160663567</v>
      </c>
      <c r="AJ144" s="27">
        <f t="shared" si="305"/>
        <v>-0.19410049871995083</v>
      </c>
      <c r="AK144" s="27">
        <f t="shared" si="305"/>
        <v>0.60906456419985266</v>
      </c>
      <c r="AL144" s="27">
        <f t="shared" si="305"/>
        <v>1.1087898534380076</v>
      </c>
      <c r="AM144" s="27">
        <f t="shared" si="306"/>
        <v>1.7178544176378603</v>
      </c>
      <c r="AS144" t="str">
        <f t="shared" ref="AS144" si="328">W144</f>
        <v>92 Elementary administration and service occupations</v>
      </c>
      <c r="AT144" s="27">
        <f t="shared" si="307"/>
        <v>0.34991083414836566</v>
      </c>
      <c r="AU144" s="27">
        <f t="shared" si="307"/>
        <v>-3.7694143474668707E-2</v>
      </c>
      <c r="AV144" s="27">
        <f t="shared" si="307"/>
        <v>0.49199080571240739</v>
      </c>
      <c r="AW144" s="27">
        <f t="shared" si="307"/>
        <v>0.90956526401883586</v>
      </c>
      <c r="AX144" s="27">
        <f t="shared" si="308"/>
        <v>1.4015560697312432</v>
      </c>
      <c r="BD144" t="str">
        <f t="shared" ref="BD144" si="329">AH144</f>
        <v>92 Elementary administration and service occupations</v>
      </c>
      <c r="BE144" s="27">
        <f t="shared" si="309"/>
        <v>-0.27062930472876268</v>
      </c>
      <c r="BF144" s="27">
        <f t="shared" si="309"/>
        <v>-0.75638981235508673</v>
      </c>
      <c r="BG144" s="27">
        <f t="shared" si="309"/>
        <v>-0.12984953011917533</v>
      </c>
      <c r="BH144" s="27">
        <f t="shared" si="309"/>
        <v>-3.1672717204056511E-3</v>
      </c>
      <c r="BI144" s="27">
        <f t="shared" si="310"/>
        <v>-0.13301680183958098</v>
      </c>
      <c r="BO144" t="str">
        <f t="shared" ref="BO144" si="330">AS144</f>
        <v>92 Elementary administration and service occupations</v>
      </c>
      <c r="BP144" s="27">
        <f t="shared" si="311"/>
        <v>0.46739503603780719</v>
      </c>
      <c r="BQ144" s="27">
        <f t="shared" si="311"/>
        <v>-3.425905886200276</v>
      </c>
      <c r="BR144" s="27">
        <f t="shared" si="311"/>
        <v>1.4672535452744064</v>
      </c>
      <c r="BS144" s="27">
        <f t="shared" si="311"/>
        <v>-1.8355636958664867</v>
      </c>
      <c r="BT144" s="27">
        <f t="shared" si="312"/>
        <v>-0.36831015059208028</v>
      </c>
      <c r="BZ144" t="str">
        <f t="shared" ref="BZ144" si="331">BD144</f>
        <v>92 Elementary administration and service occupations</v>
      </c>
      <c r="CA144" s="68">
        <f t="shared" si="313"/>
        <v>0.85486759586695271</v>
      </c>
      <c r="CB144" s="68">
        <f t="shared" si="313"/>
        <v>-2.3346606862724517</v>
      </c>
      <c r="CC144" s="68">
        <f t="shared" si="313"/>
        <v>-1.0130494626926527</v>
      </c>
      <c r="CD144" s="68">
        <f t="shared" si="313"/>
        <v>-4.5440990516938928</v>
      </c>
      <c r="CE144" s="68">
        <f t="shared" si="314"/>
        <v>-5.5571485143865456</v>
      </c>
      <c r="CK144" t="str">
        <f t="shared" ref="CK144" si="332">BO144</f>
        <v>92 Elementary administration and service occupations</v>
      </c>
      <c r="CL144" s="68">
        <f t="shared" si="315"/>
        <v>-3.1647301825729963</v>
      </c>
      <c r="CM144" s="68">
        <f t="shared" si="315"/>
        <v>-0.29882924021995549</v>
      </c>
      <c r="CN144" s="68">
        <f t="shared" si="315"/>
        <v>-1.3881307094693724</v>
      </c>
      <c r="CO144" s="68">
        <f t="shared" si="315"/>
        <v>-1.0572791059356961</v>
      </c>
      <c r="CP144" s="68">
        <f t="shared" si="316"/>
        <v>-2.4454098154050685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1.1793616863879617</v>
      </c>
      <c r="C146" s="29">
        <f>D35-C35</f>
        <v>1.2206593559324475</v>
      </c>
      <c r="D146" s="29">
        <f>E35-D35</f>
        <v>2.3939866224452349</v>
      </c>
      <c r="E146" s="29">
        <f>F35-E35</f>
        <v>4.0993671174034922</v>
      </c>
      <c r="F146" s="29">
        <f t="shared" ref="F146" si="334">F35-D35</f>
        <v>6.4933537398487271</v>
      </c>
      <c r="L146" s="24" t="str">
        <f t="shared" ref="L146" si="335">L35</f>
        <v>All occupations</v>
      </c>
      <c r="M146" s="29">
        <f>N35-M35</f>
        <v>7.9588139513896223</v>
      </c>
      <c r="N146" s="29">
        <f t="shared" ref="N146" si="336">O35-N35</f>
        <v>7.3086727907407294</v>
      </c>
      <c r="O146" s="29">
        <f>P35-O35</f>
        <v>14.72703295797676</v>
      </c>
      <c r="P146" s="29">
        <f>Q35-P35</f>
        <v>27.242165753773634</v>
      </c>
      <c r="Q146" s="29">
        <f>Q35-O35</f>
        <v>41.969198711750394</v>
      </c>
      <c r="W146" s="24" t="str">
        <f t="shared" ref="W146" si="337">W35</f>
        <v>All occupations</v>
      </c>
      <c r="X146" s="29">
        <f>Y35-X35</f>
        <v>18.588954562504028</v>
      </c>
      <c r="Y146" s="29">
        <f t="shared" ref="Y146" si="338">Z35-Y35</f>
        <v>-0.79082689960992525</v>
      </c>
      <c r="Z146" s="29">
        <f>AA35-Z35</f>
        <v>16.62838728609222</v>
      </c>
      <c r="AA146" s="29">
        <f>AB35-AA35</f>
        <v>34.091853396056052</v>
      </c>
      <c r="AB146" s="29">
        <f>AB35-Z35</f>
        <v>50.720240682148273</v>
      </c>
      <c r="AH146" s="24" t="str">
        <f t="shared" ref="AH146" si="339">AH35</f>
        <v>All occupations</v>
      </c>
      <c r="AI146" s="29">
        <f>AJ35-AI35</f>
        <v>1.1418871363536311</v>
      </c>
      <c r="AJ146" s="29">
        <f t="shared" ref="AJ146" si="340">AK35-AJ35</f>
        <v>-1.1832563827737843</v>
      </c>
      <c r="AK146" s="29">
        <f>AL35-AK35</f>
        <v>0.93935353843090752</v>
      </c>
      <c r="AL146" s="29">
        <f>AM35-AL35</f>
        <v>5.4855572396042049</v>
      </c>
      <c r="AM146" s="29">
        <f>AM35-AK35</f>
        <v>6.4249107780351125</v>
      </c>
      <c r="AS146" s="24" t="str">
        <f t="shared" ref="AS146" si="341">AS35</f>
        <v>All occupations</v>
      </c>
      <c r="AT146" s="29">
        <f>AU35-AT35</f>
        <v>5.5611986071057089</v>
      </c>
      <c r="AU146" s="29">
        <f t="shared" ref="AU146" si="342">AV35-AU35</f>
        <v>-0.14349934740377535</v>
      </c>
      <c r="AV146" s="29">
        <f>AW35-AV35</f>
        <v>3.1964356936854514</v>
      </c>
      <c r="AW146" s="29">
        <f>AX35-AW35</f>
        <v>9.3841312724210795</v>
      </c>
      <c r="AX146" s="29">
        <f>AX35-AV35</f>
        <v>12.580566966106531</v>
      </c>
      <c r="BD146" s="24" t="str">
        <f t="shared" ref="BD146" si="343">BD35</f>
        <v>All occupations</v>
      </c>
      <c r="BE146" s="29">
        <f>BF35-BE35</f>
        <v>6.6972979394621177</v>
      </c>
      <c r="BF146" s="29">
        <f t="shared" ref="BF146" si="344">BG35-BF35</f>
        <v>-0.88648814849167934</v>
      </c>
      <c r="BG146" s="29">
        <f>BH35-BG35</f>
        <v>-2.0502534392858536</v>
      </c>
      <c r="BH146" s="29">
        <f>BI35-BH35</f>
        <v>0.45936586704246452</v>
      </c>
      <c r="BI146" s="29">
        <f>BI35-BG35</f>
        <v>-1.5908875722433891</v>
      </c>
      <c r="BO146" s="24" t="str">
        <f t="shared" ref="BO146" si="345">BO35</f>
        <v>All occupations</v>
      </c>
      <c r="BP146" s="29">
        <f>BQ35-BP35</f>
        <v>-0.72554741991726246</v>
      </c>
      <c r="BQ146" s="29">
        <f t="shared" ref="BQ146" si="346">BR35-BQ35</f>
        <v>-15.187690500711255</v>
      </c>
      <c r="BR146" s="29">
        <f>BS35-BR35</f>
        <v>-4.3353735977518681E-2</v>
      </c>
      <c r="BS146" s="29">
        <f>BT35-BS35</f>
        <v>-19.298536551396154</v>
      </c>
      <c r="BT146" s="29">
        <f>BT35-BR35</f>
        <v>-19.341890287373673</v>
      </c>
      <c r="BZ146" s="24" t="str">
        <f t="shared" ref="BZ146" si="347">BZ35</f>
        <v>All occupations</v>
      </c>
      <c r="CA146" s="70">
        <f>CB35-CA35</f>
        <v>-0.39381987051173439</v>
      </c>
      <c r="CB146" s="70">
        <f t="shared" ref="CB146" si="348">CC35-CB35</f>
        <v>-7.0234413446130617</v>
      </c>
      <c r="CC146" s="70">
        <f>CD35-CC35</f>
        <v>-12.437089483499392</v>
      </c>
      <c r="CD146" s="70">
        <f>CE35-CD35</f>
        <v>-25.846362806079881</v>
      </c>
      <c r="CE146" s="70">
        <f>CE35-CC35</f>
        <v>-38.283452289579273</v>
      </c>
      <c r="CK146" s="24" t="str">
        <f t="shared" ref="CK146" si="349">CK35</f>
        <v>All occupations</v>
      </c>
      <c r="CL146" s="70">
        <f>CM35-CL35</f>
        <v>-8.7161465927741446</v>
      </c>
      <c r="CM146" s="70">
        <f t="shared" ref="CM146" si="350">CN35-CM35</f>
        <v>0.39787047692981048</v>
      </c>
      <c r="CN146" s="70">
        <f>CO35-CN35</f>
        <v>-4.3584994398673231</v>
      </c>
      <c r="CO146" s="70">
        <f>CP35-CO35</f>
        <v>-3.875541288825346</v>
      </c>
      <c r="CP146" s="70">
        <f>CP35-CN35</f>
        <v>-8.2340407286926691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Lancashire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0.59424508194988623</v>
      </c>
      <c r="C8" s="69">
        <f>'Basic T2'!O8</f>
        <v>4.9556778292462234</v>
      </c>
      <c r="D8" s="69">
        <f>'Basic T2'!Z8</f>
        <v>12.346421993781608</v>
      </c>
      <c r="E8" s="69">
        <f>'Basic T2'!AK8</f>
        <v>2.6701864108775513</v>
      </c>
      <c r="F8" s="69">
        <f>'Basic T2'!AV8</f>
        <v>3.8004780295640073</v>
      </c>
      <c r="G8" s="69">
        <f>'Basic T2'!BG8</f>
        <v>8.5566339069504807</v>
      </c>
      <c r="H8" s="69">
        <f>'Basic T2'!BR8</f>
        <v>6.5526590934681419</v>
      </c>
      <c r="I8" s="69">
        <f>'Basic T2'!CC8</f>
        <v>4.4572431707948343</v>
      </c>
      <c r="J8" s="69">
        <f>'Basic T2'!CN8</f>
        <v>1.0725931533921831</v>
      </c>
      <c r="K8" s="309">
        <f>SUM(B8:J8)</f>
        <v>45.006138670024917</v>
      </c>
      <c r="L8" s="97"/>
      <c r="M8" s="97">
        <f t="shared" ref="M8:M33" si="0">B8/B$35*100</f>
        <v>5.3563608581534137</v>
      </c>
      <c r="N8" s="97">
        <f t="shared" ref="N8:N33" si="1">C8/C$35*100</f>
        <v>7.0256620248198693</v>
      </c>
      <c r="O8" s="97">
        <f t="shared" ref="O8:O33" si="2">D8/D$35*100</f>
        <v>9.0585771837130977</v>
      </c>
      <c r="P8" s="97">
        <f t="shared" ref="P8:P33" si="3">E8/E$35*100</f>
        <v>6.7114145945400647</v>
      </c>
      <c r="Q8" s="97">
        <f t="shared" ref="Q8:Q33" si="4">F8/F$35*100</f>
        <v>9.453659645251328</v>
      </c>
      <c r="R8" s="97">
        <f t="shared" ref="R8:R33" si="5">G8/G$35*100</f>
        <v>5.4177314411507611</v>
      </c>
      <c r="S8" s="97">
        <f t="shared" ref="S8:S33" si="6">H8/H$35*100</f>
        <v>4.5503124127902819</v>
      </c>
      <c r="T8" s="97">
        <f t="shared" ref="T8:T33" si="7">I8/I$35*100</f>
        <v>5.1187281956086395</v>
      </c>
      <c r="U8" s="97">
        <f t="shared" ref="U8:U33" si="8">J8/J$35*100</f>
        <v>3.0577023098064657</v>
      </c>
      <c r="V8" s="97">
        <f t="shared" ref="V8:V33" si="9">K8/K$35*100</f>
        <v>6.2334422425731635</v>
      </c>
      <c r="W8" s="97"/>
      <c r="X8" s="97">
        <f t="shared" ref="X8:X32" si="10">IF($K8&gt;0,B8/$K8*100,0)</f>
        <v>1.3203645091767595</v>
      </c>
      <c r="Y8" s="97">
        <f t="shared" ref="Y8:AG23" si="11">IF($K8&gt;0,C8/$K8*100,0)</f>
        <v>11.011115318246162</v>
      </c>
      <c r="Z8" s="97">
        <f t="shared" si="11"/>
        <v>27.432751083808476</v>
      </c>
      <c r="AA8" s="97">
        <f t="shared" si="11"/>
        <v>5.9329382386140015</v>
      </c>
      <c r="AB8" s="97">
        <f t="shared" si="11"/>
        <v>8.4443547966384624</v>
      </c>
      <c r="AC8" s="97">
        <f t="shared" si="11"/>
        <v>19.012148475313186</v>
      </c>
      <c r="AD8" s="97">
        <f t="shared" si="11"/>
        <v>14.559478522498438</v>
      </c>
      <c r="AE8" s="97">
        <f t="shared" si="11"/>
        <v>9.9036338208757666</v>
      </c>
      <c r="AF8" s="97">
        <f>IF($K8&gt;0,J8/$K8*100,0)</f>
        <v>2.3832152348287408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0.23522388028760835</v>
      </c>
      <c r="C9" s="69">
        <f>'Basic T2'!O9</f>
        <v>2.0310215062673498</v>
      </c>
      <c r="D9" s="69">
        <f>'Basic T2'!Z9</f>
        <v>4.7044593624480031</v>
      </c>
      <c r="E9" s="69">
        <f>'Basic T2'!AK9</f>
        <v>1.4047861151968146</v>
      </c>
      <c r="F9" s="69">
        <f>'Basic T2'!AV9</f>
        <v>1.5411562109351347</v>
      </c>
      <c r="G9" s="69">
        <f>'Basic T2'!BG9</f>
        <v>4.10356194375019</v>
      </c>
      <c r="H9" s="69">
        <f>'Basic T2'!BR9</f>
        <v>4.0265720797236702</v>
      </c>
      <c r="I9" s="69">
        <f>'Basic T2'!CC9</f>
        <v>2.5308831134248924</v>
      </c>
      <c r="J9" s="69">
        <f>'Basic T2'!CN9</f>
        <v>1.0994380669422181</v>
      </c>
      <c r="K9" s="309">
        <f>SUM(B9:J9)</f>
        <v>21.67710227897588</v>
      </c>
      <c r="L9" s="97"/>
      <c r="M9" s="97">
        <f t="shared" si="0"/>
        <v>2.1202430168059232</v>
      </c>
      <c r="N9" s="97">
        <f t="shared" si="1"/>
        <v>2.8793781920132155</v>
      </c>
      <c r="O9" s="97">
        <f t="shared" si="2"/>
        <v>3.4516646412896583</v>
      </c>
      <c r="P9" s="97">
        <f t="shared" si="3"/>
        <v>3.5308778433340224</v>
      </c>
      <c r="Q9" s="97">
        <f t="shared" si="4"/>
        <v>3.8336141309090408</v>
      </c>
      <c r="R9" s="97">
        <f t="shared" si="5"/>
        <v>2.598217570732607</v>
      </c>
      <c r="S9" s="97">
        <f t="shared" si="6"/>
        <v>2.7961413304143039</v>
      </c>
      <c r="T9" s="97">
        <f t="shared" si="7"/>
        <v>2.9064832803743132</v>
      </c>
      <c r="U9" s="97">
        <f t="shared" si="8"/>
        <v>3.1342306317605066</v>
      </c>
      <c r="V9" s="97">
        <f t="shared" si="9"/>
        <v>3.0023229949371801</v>
      </c>
      <c r="W9" s="97"/>
      <c r="X9" s="97">
        <f t="shared" si="10"/>
        <v>1.0851260341920634</v>
      </c>
      <c r="Y9" s="97">
        <f t="shared" si="11"/>
        <v>9.3694326858308479</v>
      </c>
      <c r="Z9" s="97">
        <f t="shared" si="11"/>
        <v>21.702436524510702</v>
      </c>
      <c r="AA9" s="97">
        <f t="shared" si="11"/>
        <v>6.4805069290063004</v>
      </c>
      <c r="AB9" s="97">
        <f t="shared" si="11"/>
        <v>7.1096043700908602</v>
      </c>
      <c r="AC9" s="97">
        <f t="shared" si="11"/>
        <v>18.930398957106643</v>
      </c>
      <c r="AD9" s="97">
        <f t="shared" si="11"/>
        <v>18.575232186955862</v>
      </c>
      <c r="AE9" s="97">
        <f t="shared" si="11"/>
        <v>11.675375614569745</v>
      </c>
      <c r="AF9" s="97">
        <f t="shared" si="11"/>
        <v>5.071886697736983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1.9798331548014216</v>
      </c>
      <c r="C10" s="69">
        <f>'Basic T2'!O10</f>
        <v>7.0607789891871038</v>
      </c>
      <c r="D10" s="69">
        <f>'Basic T2'!Z10</f>
        <v>12.908879910100653</v>
      </c>
      <c r="E10" s="69">
        <f>'Basic T2'!AK10</f>
        <v>1.4328034029561139</v>
      </c>
      <c r="F10" s="69">
        <f>'Basic T2'!AV10</f>
        <v>4.0498234087404796</v>
      </c>
      <c r="G10" s="69">
        <f>'Basic T2'!BG10</f>
        <v>5.6495516000813675</v>
      </c>
      <c r="H10" s="69">
        <f>'Basic T2'!BR10</f>
        <v>3.8995540067272949</v>
      </c>
      <c r="I10" s="69">
        <f>'Basic T2'!CC10</f>
        <v>2.3359182221061805</v>
      </c>
      <c r="J10" s="69">
        <f>'Basic T2'!CN10</f>
        <v>0.56692037831327358</v>
      </c>
      <c r="K10" s="309">
        <f t="shared" ref="K10:K32" si="12">SUM(B10:J10)</f>
        <v>39.884063073013884</v>
      </c>
      <c r="L10" s="97"/>
      <c r="M10" s="97">
        <f t="shared" si="0"/>
        <v>17.845668627589983</v>
      </c>
      <c r="N10" s="97">
        <f t="shared" si="1"/>
        <v>10.010062905465993</v>
      </c>
      <c r="O10" s="97">
        <f t="shared" si="2"/>
        <v>9.4712528925243369</v>
      </c>
      <c r="P10" s="97">
        <f t="shared" si="3"/>
        <v>3.6012982578793098</v>
      </c>
      <c r="Q10" s="97">
        <f t="shared" si="4"/>
        <v>10.07390434355338</v>
      </c>
      <c r="R10" s="97">
        <f t="shared" si="5"/>
        <v>3.5770787514120475</v>
      </c>
      <c r="S10" s="97">
        <f t="shared" si="6"/>
        <v>2.7079371516282831</v>
      </c>
      <c r="T10" s="97">
        <f t="shared" si="7"/>
        <v>2.6825842809017533</v>
      </c>
      <c r="U10" s="97">
        <f t="shared" si="8"/>
        <v>1.6161521680075692</v>
      </c>
      <c r="V10" s="97">
        <f t="shared" si="9"/>
        <v>5.5240242978311818</v>
      </c>
      <c r="W10" s="97"/>
      <c r="X10" s="97">
        <f t="shared" si="10"/>
        <v>4.9639705743545584</v>
      </c>
      <c r="Y10" s="97">
        <f t="shared" si="11"/>
        <v>17.703259009146752</v>
      </c>
      <c r="Z10" s="97">
        <f t="shared" si="11"/>
        <v>32.366010169197082</v>
      </c>
      <c r="AA10" s="97">
        <f t="shared" si="11"/>
        <v>3.5924208632735031</v>
      </c>
      <c r="AB10" s="97">
        <f t="shared" si="11"/>
        <v>10.153989079113273</v>
      </c>
      <c r="AC10" s="97">
        <f t="shared" si="11"/>
        <v>14.164934976005325</v>
      </c>
      <c r="AD10" s="97">
        <f t="shared" si="11"/>
        <v>9.7772235481339109</v>
      </c>
      <c r="AE10" s="97">
        <f t="shared" si="11"/>
        <v>5.8567709559327605</v>
      </c>
      <c r="AF10" s="97">
        <f t="shared" si="11"/>
        <v>1.4214208248428426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2.3416471176985709</v>
      </c>
      <c r="C11" s="69">
        <f>'Basic T2'!O11</f>
        <v>6.4759813276025744</v>
      </c>
      <c r="D11" s="69">
        <f>'Basic T2'!Z11</f>
        <v>13.497424327259862</v>
      </c>
      <c r="E11" s="69">
        <f>'Basic T2'!AK11</f>
        <v>4.3174636408624174</v>
      </c>
      <c r="F11" s="69">
        <f>'Basic T2'!AV11</f>
        <v>0.84786688675370159</v>
      </c>
      <c r="G11" s="69">
        <f>'Basic T2'!BG11</f>
        <v>3.5865867260363267</v>
      </c>
      <c r="H11" s="69">
        <f>'Basic T2'!BR11</f>
        <v>2.338489055476785</v>
      </c>
      <c r="I11" s="69">
        <f>'Basic T2'!CC11</f>
        <v>1.3512900346641894</v>
      </c>
      <c r="J11" s="69">
        <f>'Basic T2'!CN11</f>
        <v>0.2198364285408313</v>
      </c>
      <c r="K11" s="309">
        <f t="shared" si="12"/>
        <v>34.976585544895258</v>
      </c>
      <c r="L11" s="97"/>
      <c r="M11" s="97">
        <f t="shared" si="0"/>
        <v>21.106959646501767</v>
      </c>
      <c r="N11" s="97">
        <f t="shared" si="1"/>
        <v>9.1809955478280934</v>
      </c>
      <c r="O11" s="97">
        <f t="shared" si="2"/>
        <v>9.9030682825673253</v>
      </c>
      <c r="P11" s="97">
        <f t="shared" si="3"/>
        <v>10.851784868891274</v>
      </c>
      <c r="Q11" s="97">
        <f t="shared" si="4"/>
        <v>2.1090623099241759</v>
      </c>
      <c r="R11" s="97">
        <f t="shared" si="5"/>
        <v>2.2708887494038059</v>
      </c>
      <c r="S11" s="97">
        <f t="shared" si="6"/>
        <v>1.6238988820458113</v>
      </c>
      <c r="T11" s="97">
        <f t="shared" si="7"/>
        <v>1.5518306127433281</v>
      </c>
      <c r="U11" s="97">
        <f t="shared" si="8"/>
        <v>0.62670021079569838</v>
      </c>
      <c r="V11" s="97">
        <f t="shared" si="9"/>
        <v>4.8443286244801351</v>
      </c>
      <c r="W11" s="97"/>
      <c r="X11" s="97">
        <f t="shared" si="10"/>
        <v>6.6948991195635106</v>
      </c>
      <c r="Y11" s="97">
        <f t="shared" si="11"/>
        <v>18.515190167119464</v>
      </c>
      <c r="Z11" s="97">
        <f t="shared" si="11"/>
        <v>38.589885539098248</v>
      </c>
      <c r="AA11" s="97">
        <f t="shared" si="11"/>
        <v>12.343868258154032</v>
      </c>
      <c r="AB11" s="97">
        <f t="shared" si="11"/>
        <v>2.4240985034556797</v>
      </c>
      <c r="AC11" s="97">
        <f t="shared" si="11"/>
        <v>10.254250579813327</v>
      </c>
      <c r="AD11" s="97">
        <f t="shared" si="11"/>
        <v>6.6858700443333623</v>
      </c>
      <c r="AE11" s="97">
        <f t="shared" si="11"/>
        <v>3.8634132337752072</v>
      </c>
      <c r="AF11" s="97">
        <f t="shared" si="11"/>
        <v>0.62852455468717372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3.4885687373192842</v>
      </c>
      <c r="C12" s="69">
        <f>'Basic T2'!O12</f>
        <v>19.617317947133404</v>
      </c>
      <c r="D12" s="69">
        <f>'Basic T2'!Z12</f>
        <v>10.624801909464333</v>
      </c>
      <c r="E12" s="69">
        <f>'Basic T2'!AK12</f>
        <v>0.89410690668869874</v>
      </c>
      <c r="F12" s="69">
        <f>'Basic T2'!AV12</f>
        <v>0.4036565426919082</v>
      </c>
      <c r="G12" s="69">
        <f>'Basic T2'!BG12</f>
        <v>2.1045206011835766</v>
      </c>
      <c r="H12" s="69">
        <f>'Basic T2'!BR12</f>
        <v>1.2188913909542662</v>
      </c>
      <c r="I12" s="69">
        <f>'Basic T2'!CC12</f>
        <v>0.96275359152931661</v>
      </c>
      <c r="J12" s="69">
        <f>'Basic T2'!CN12</f>
        <v>0.31943540838052642</v>
      </c>
      <c r="K12" s="309">
        <f t="shared" si="12"/>
        <v>39.63405303534531</v>
      </c>
      <c r="L12" s="97"/>
      <c r="M12" s="97">
        <f t="shared" si="0"/>
        <v>31.444993998504007</v>
      </c>
      <c r="N12" s="97">
        <f t="shared" si="1"/>
        <v>27.811462019708422</v>
      </c>
      <c r="O12" s="97">
        <f t="shared" si="2"/>
        <v>7.7954235005915047</v>
      </c>
      <c r="P12" s="97">
        <f t="shared" si="3"/>
        <v>2.2473045770079696</v>
      </c>
      <c r="Q12" s="97">
        <f t="shared" si="4"/>
        <v>1.0040925216520562</v>
      </c>
      <c r="R12" s="97">
        <f t="shared" si="5"/>
        <v>1.3325014899048373</v>
      </c>
      <c r="S12" s="97">
        <f t="shared" si="6"/>
        <v>0.84642532855572183</v>
      </c>
      <c r="T12" s="97">
        <f t="shared" si="7"/>
        <v>1.1056327343041958</v>
      </c>
      <c r="U12" s="97">
        <f t="shared" si="8"/>
        <v>0.91063268765987793</v>
      </c>
      <c r="V12" s="97">
        <f t="shared" si="9"/>
        <v>5.4893973963478837</v>
      </c>
      <c r="W12" s="97"/>
      <c r="X12" s="97">
        <f t="shared" si="10"/>
        <v>8.8019479971130092</v>
      </c>
      <c r="Y12" s="97">
        <f t="shared" si="11"/>
        <v>49.496118728101941</v>
      </c>
      <c r="Z12" s="97">
        <f t="shared" si="11"/>
        <v>26.80725561927574</v>
      </c>
      <c r="AA12" s="97">
        <f t="shared" si="11"/>
        <v>2.2559058138498775</v>
      </c>
      <c r="AB12" s="97">
        <f t="shared" si="11"/>
        <v>1.0184589053557827</v>
      </c>
      <c r="AC12" s="97">
        <f t="shared" si="11"/>
        <v>5.3098798634264917</v>
      </c>
      <c r="AD12" s="97">
        <f t="shared" si="11"/>
        <v>3.0753639802300037</v>
      </c>
      <c r="AE12" s="97">
        <f t="shared" si="11"/>
        <v>2.4291070879648395</v>
      </c>
      <c r="AF12" s="97">
        <f t="shared" si="11"/>
        <v>0.8059620046823287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0.654616925991236</v>
      </c>
      <c r="C13" s="69">
        <f>'Basic T2'!O13</f>
        <v>8.0265621003139884</v>
      </c>
      <c r="D13" s="69">
        <f>'Basic T2'!Z13</f>
        <v>14.24130396230349</v>
      </c>
      <c r="E13" s="69">
        <f>'Basic T2'!AK13</f>
        <v>1.3514082023360454</v>
      </c>
      <c r="F13" s="69">
        <f>'Basic T2'!AV13</f>
        <v>2.4179671654669659</v>
      </c>
      <c r="G13" s="69">
        <f>'Basic T2'!BG13</f>
        <v>5.6997470010213398</v>
      </c>
      <c r="H13" s="69">
        <f>'Basic T2'!BR13</f>
        <v>3.6457602255114638</v>
      </c>
      <c r="I13" s="69">
        <f>'Basic T2'!CC13</f>
        <v>2.2842150030971995</v>
      </c>
      <c r="J13" s="69">
        <f>'Basic T2'!CN13</f>
        <v>0.6266361890803045</v>
      </c>
      <c r="K13" s="309">
        <f t="shared" si="12"/>
        <v>38.948216775122035</v>
      </c>
      <c r="L13" s="97"/>
      <c r="M13" s="97">
        <f t="shared" si="0"/>
        <v>5.9005359673466593</v>
      </c>
      <c r="N13" s="97">
        <f t="shared" si="1"/>
        <v>11.379253147820508</v>
      </c>
      <c r="O13" s="97">
        <f t="shared" si="2"/>
        <v>10.448853214657687</v>
      </c>
      <c r="P13" s="97">
        <f t="shared" si="3"/>
        <v>3.3967144373858513</v>
      </c>
      <c r="Q13" s="97">
        <f t="shared" si="4"/>
        <v>6.0146745851179535</v>
      </c>
      <c r="R13" s="97">
        <f t="shared" si="5"/>
        <v>3.60886054841668</v>
      </c>
      <c r="S13" s="97">
        <f t="shared" si="6"/>
        <v>2.5316970975551891</v>
      </c>
      <c r="T13" s="97">
        <f t="shared" si="7"/>
        <v>2.6232079545933535</v>
      </c>
      <c r="U13" s="97">
        <f t="shared" si="8"/>
        <v>1.786387426303641</v>
      </c>
      <c r="V13" s="97">
        <f t="shared" si="9"/>
        <v>5.3944076717836769</v>
      </c>
      <c r="W13" s="97"/>
      <c r="X13" s="97">
        <f t="shared" si="10"/>
        <v>1.6807365784442512</v>
      </c>
      <c r="Y13" s="97">
        <f t="shared" si="11"/>
        <v>20.608291636707005</v>
      </c>
      <c r="Z13" s="97">
        <f t="shared" si="11"/>
        <v>36.564713718549619</v>
      </c>
      <c r="AA13" s="97">
        <f t="shared" si="11"/>
        <v>3.4697562924093872</v>
      </c>
      <c r="AB13" s="97">
        <f t="shared" si="11"/>
        <v>6.2081588469832836</v>
      </c>
      <c r="AC13" s="97">
        <f t="shared" si="11"/>
        <v>14.634166780806309</v>
      </c>
      <c r="AD13" s="97">
        <f t="shared" si="11"/>
        <v>9.3605318224483476</v>
      </c>
      <c r="AE13" s="97">
        <f t="shared" si="11"/>
        <v>5.8647486129743163</v>
      </c>
      <c r="AF13" s="97">
        <f t="shared" si="11"/>
        <v>1.6088957106774784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0.26214391152290145</v>
      </c>
      <c r="C14" s="69">
        <f>'Basic T2'!O14</f>
        <v>1.5534039523763035</v>
      </c>
      <c r="D14" s="69">
        <f>'Basic T2'!Z14</f>
        <v>3.5551241188432314</v>
      </c>
      <c r="E14" s="69">
        <f>'Basic T2'!AK14</f>
        <v>0.6635548161474607</v>
      </c>
      <c r="F14" s="69">
        <f>'Basic T2'!AV14</f>
        <v>1.7274778997636795</v>
      </c>
      <c r="G14" s="69">
        <f>'Basic T2'!BG14</f>
        <v>2.873037010451621</v>
      </c>
      <c r="H14" s="69">
        <f>'Basic T2'!BR14</f>
        <v>2.2601082707664526</v>
      </c>
      <c r="I14" s="69">
        <f>'Basic T2'!CC14</f>
        <v>1.6959856902992008</v>
      </c>
      <c r="J14" s="69">
        <f>'Basic T2'!CN14</f>
        <v>0.3948323499769093</v>
      </c>
      <c r="K14" s="309">
        <f t="shared" si="12"/>
        <v>14.985668020147758</v>
      </c>
      <c r="L14" s="97"/>
      <c r="M14" s="97">
        <f t="shared" si="0"/>
        <v>2.3628927348916866</v>
      </c>
      <c r="N14" s="97">
        <f t="shared" si="1"/>
        <v>2.2022600204168836</v>
      </c>
      <c r="O14" s="97">
        <f t="shared" si="2"/>
        <v>2.608396687270325</v>
      </c>
      <c r="P14" s="97">
        <f t="shared" si="3"/>
        <v>1.6678204410102659</v>
      </c>
      <c r="Q14" s="97">
        <f t="shared" si="4"/>
        <v>4.297087887897332</v>
      </c>
      <c r="R14" s="97">
        <f t="shared" si="5"/>
        <v>1.8190965176703351</v>
      </c>
      <c r="S14" s="97">
        <f t="shared" si="6"/>
        <v>1.5694695194764703</v>
      </c>
      <c r="T14" s="97">
        <f t="shared" si="7"/>
        <v>1.947681434382055</v>
      </c>
      <c r="U14" s="97">
        <f t="shared" si="8"/>
        <v>1.1255710375295305</v>
      </c>
      <c r="V14" s="97">
        <f t="shared" si="9"/>
        <v>2.0755456662222267</v>
      </c>
      <c r="W14" s="97"/>
      <c r="X14" s="97">
        <f t="shared" si="10"/>
        <v>1.7492974698922814</v>
      </c>
      <c r="Y14" s="97">
        <f t="shared" si="11"/>
        <v>10.365930636444107</v>
      </c>
      <c r="Z14" s="97">
        <f t="shared" si="11"/>
        <v>23.723494435239587</v>
      </c>
      <c r="AA14" s="97">
        <f t="shared" si="11"/>
        <v>4.4279295074155662</v>
      </c>
      <c r="AB14" s="97">
        <f t="shared" si="11"/>
        <v>11.527533490273106</v>
      </c>
      <c r="AC14" s="97">
        <f t="shared" si="11"/>
        <v>19.171898153548533</v>
      </c>
      <c r="AD14" s="97">
        <f t="shared" si="11"/>
        <v>15.081798607361435</v>
      </c>
      <c r="AE14" s="97">
        <f t="shared" si="11"/>
        <v>11.317384637234733</v>
      </c>
      <c r="AF14" s="97">
        <f t="shared" si="11"/>
        <v>2.634733062590668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6.8091299904051023E-2</v>
      </c>
      <c r="C15" s="69">
        <f>'Basic T2'!O15</f>
        <v>1.6547344609890768</v>
      </c>
      <c r="D15" s="69">
        <f>'Basic T2'!Z15</f>
        <v>4.8646289070897293</v>
      </c>
      <c r="E15" s="69">
        <f>'Basic T2'!AK15</f>
        <v>2.4673152308344859</v>
      </c>
      <c r="F15" s="69">
        <f>'Basic T2'!AV15</f>
        <v>0.72492731329587612</v>
      </c>
      <c r="G15" s="69">
        <f>'Basic T2'!BG15</f>
        <v>3.2475888060020099</v>
      </c>
      <c r="H15" s="69">
        <f>'Basic T2'!BR15</f>
        <v>2.2141284342284022</v>
      </c>
      <c r="I15" s="69">
        <f>'Basic T2'!CC15</f>
        <v>0.65442865723620092</v>
      </c>
      <c r="J15" s="69">
        <f>'Basic T2'!CN15</f>
        <v>0.13696957120237235</v>
      </c>
      <c r="K15" s="309">
        <f t="shared" si="12"/>
        <v>16.032812680782207</v>
      </c>
      <c r="L15" s="97"/>
      <c r="M15" s="97">
        <f t="shared" si="0"/>
        <v>0.61375614988699534</v>
      </c>
      <c r="N15" s="97">
        <f t="shared" si="1"/>
        <v>2.3459162327144312</v>
      </c>
      <c r="O15" s="97">
        <f t="shared" si="2"/>
        <v>3.5691811317634188</v>
      </c>
      <c r="P15" s="97">
        <f t="shared" si="3"/>
        <v>6.2015054013069513</v>
      </c>
      <c r="Q15" s="97">
        <f t="shared" si="4"/>
        <v>1.8032510737160858</v>
      </c>
      <c r="R15" s="97">
        <f t="shared" si="5"/>
        <v>2.0562483066985529</v>
      </c>
      <c r="S15" s="97">
        <f t="shared" si="6"/>
        <v>1.5375400969393331</v>
      </c>
      <c r="T15" s="97">
        <f t="shared" si="7"/>
        <v>0.75155029498017856</v>
      </c>
      <c r="U15" s="97">
        <f t="shared" si="8"/>
        <v>0.39046694724291292</v>
      </c>
      <c r="V15" s="97">
        <f t="shared" si="9"/>
        <v>2.2205773431128071</v>
      </c>
      <c r="W15" s="97"/>
      <c r="X15" s="97">
        <f t="shared" si="10"/>
        <v>0.42469965351537425</v>
      </c>
      <c r="Y15" s="97">
        <f t="shared" si="11"/>
        <v>10.320924306516289</v>
      </c>
      <c r="Z15" s="97">
        <f t="shared" si="11"/>
        <v>30.341706124470196</v>
      </c>
      <c r="AA15" s="97">
        <f t="shared" si="11"/>
        <v>15.389160217607625</v>
      </c>
      <c r="AB15" s="97">
        <f t="shared" si="11"/>
        <v>4.5215230024162452</v>
      </c>
      <c r="AC15" s="97">
        <f t="shared" si="11"/>
        <v>20.255889410438535</v>
      </c>
      <c r="AD15" s="97">
        <f t="shared" si="11"/>
        <v>13.809981307162502</v>
      </c>
      <c r="AE15" s="97">
        <f t="shared" si="11"/>
        <v>4.0818081659535279</v>
      </c>
      <c r="AF15" s="97">
        <f t="shared" si="11"/>
        <v>0.85430781191968541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2.3292930136444422E-2</v>
      </c>
      <c r="C16" s="69">
        <f>'Basic T2'!O16</f>
        <v>0.38902181318292395</v>
      </c>
      <c r="D16" s="69">
        <f>'Basic T2'!Z16</f>
        <v>1.8260139253281067</v>
      </c>
      <c r="E16" s="69">
        <f>'Basic T2'!AK16</f>
        <v>0.5340972980102171</v>
      </c>
      <c r="F16" s="69">
        <f>'Basic T2'!AV16</f>
        <v>0.41156062248929809</v>
      </c>
      <c r="G16" s="69">
        <f>'Basic T2'!BG16</f>
        <v>1.4893579726152473</v>
      </c>
      <c r="H16" s="69">
        <f>'Basic T2'!BR16</f>
        <v>1.6575086976066409</v>
      </c>
      <c r="I16" s="69">
        <f>'Basic T2'!CC16</f>
        <v>0.88846530242027044</v>
      </c>
      <c r="J16" s="69">
        <f>'Basic T2'!CN16</f>
        <v>0.13990294748273943</v>
      </c>
      <c r="K16" s="309">
        <f t="shared" si="12"/>
        <v>7.3592215092718885</v>
      </c>
      <c r="L16" s="97"/>
      <c r="M16" s="97">
        <f t="shared" si="0"/>
        <v>0.20995603168504581</v>
      </c>
      <c r="N16" s="97">
        <f t="shared" si="1"/>
        <v>0.55151603350324285</v>
      </c>
      <c r="O16" s="97">
        <f t="shared" si="2"/>
        <v>1.3397475065610631</v>
      </c>
      <c r="P16" s="97">
        <f t="shared" si="3"/>
        <v>1.3424337664845394</v>
      </c>
      <c r="Q16" s="97">
        <f t="shared" si="4"/>
        <v>1.0237538588923094</v>
      </c>
      <c r="R16" s="97">
        <f t="shared" si="5"/>
        <v>0.94300417700608263</v>
      </c>
      <c r="S16" s="97">
        <f t="shared" si="6"/>
        <v>1.1510109550099428</v>
      </c>
      <c r="T16" s="97">
        <f t="shared" si="7"/>
        <v>1.0203195607807978</v>
      </c>
      <c r="U16" s="97">
        <f t="shared" si="8"/>
        <v>0.39882928985123861</v>
      </c>
      <c r="V16" s="97">
        <f t="shared" si="9"/>
        <v>1.0192672285147859</v>
      </c>
      <c r="W16" s="97"/>
      <c r="X16" s="97">
        <f t="shared" si="10"/>
        <v>0.31651350767329994</v>
      </c>
      <c r="Y16" s="97">
        <f t="shared" si="11"/>
        <v>5.28618159805076</v>
      </c>
      <c r="Z16" s="97">
        <f t="shared" si="11"/>
        <v>24.812596319155638</v>
      </c>
      <c r="AA16" s="97">
        <f t="shared" si="11"/>
        <v>7.257524418001382</v>
      </c>
      <c r="AB16" s="97">
        <f t="shared" si="11"/>
        <v>5.5924478149050483</v>
      </c>
      <c r="AC16" s="97">
        <f t="shared" si="11"/>
        <v>20.237982655350216</v>
      </c>
      <c r="AD16" s="97">
        <f t="shared" si="11"/>
        <v>22.522880925901532</v>
      </c>
      <c r="AE16" s="97">
        <f t="shared" si="11"/>
        <v>12.072816415444111</v>
      </c>
      <c r="AF16" s="97">
        <f t="shared" si="11"/>
        <v>1.9010563455180089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0.10588755875269905</v>
      </c>
      <c r="C17" s="69">
        <f>'Basic T2'!O17</f>
        <v>1.4842210937954461</v>
      </c>
      <c r="D17" s="69">
        <f>'Basic T2'!Z17</f>
        <v>3.1849045024130112</v>
      </c>
      <c r="E17" s="69">
        <f>'Basic T2'!AK17</f>
        <v>0.42463602265960149</v>
      </c>
      <c r="F17" s="69">
        <f>'Basic T2'!AV17</f>
        <v>0.53217306655304242</v>
      </c>
      <c r="G17" s="69">
        <f>'Basic T2'!BG17</f>
        <v>1.3242143676975138</v>
      </c>
      <c r="H17" s="69">
        <f>'Basic T2'!BR17</f>
        <v>0.61598080618247419</v>
      </c>
      <c r="I17" s="69">
        <f>'Basic T2'!CC17</f>
        <v>0.57296813078591957</v>
      </c>
      <c r="J17" s="69">
        <f>'Basic T2'!CN17</f>
        <v>0.21959243627023739</v>
      </c>
      <c r="K17" s="309">
        <f t="shared" si="12"/>
        <v>8.4645779851099459</v>
      </c>
      <c r="L17" s="97"/>
      <c r="M17" s="97">
        <f t="shared" si="0"/>
        <v>0.95444117637006831</v>
      </c>
      <c r="N17" s="97">
        <f t="shared" si="1"/>
        <v>2.1041795157820733</v>
      </c>
      <c r="O17" s="97">
        <f t="shared" si="2"/>
        <v>2.336766333792458</v>
      </c>
      <c r="P17" s="97">
        <f t="shared" si="3"/>
        <v>1.0673069072014632</v>
      </c>
      <c r="Q17" s="97">
        <f t="shared" si="4"/>
        <v>1.3237763787676211</v>
      </c>
      <c r="R17" s="97">
        <f t="shared" si="5"/>
        <v>0.83844159896461423</v>
      </c>
      <c r="S17" s="97">
        <f t="shared" si="6"/>
        <v>0.42775079069910482</v>
      </c>
      <c r="T17" s="97">
        <f t="shared" si="7"/>
        <v>0.65800047559802843</v>
      </c>
      <c r="U17" s="97">
        <f t="shared" si="8"/>
        <v>0.62600464815201518</v>
      </c>
      <c r="V17" s="97">
        <f t="shared" si="9"/>
        <v>1.1723613608532208</v>
      </c>
      <c r="W17" s="97"/>
      <c r="X17" s="97">
        <f t="shared" si="10"/>
        <v>1.2509490601772002</v>
      </c>
      <c r="Y17" s="97">
        <f t="shared" si="11"/>
        <v>17.53449606591542</v>
      </c>
      <c r="Z17" s="97">
        <f t="shared" si="11"/>
        <v>37.626264510948829</v>
      </c>
      <c r="AA17" s="97">
        <f t="shared" si="11"/>
        <v>5.0166236687355168</v>
      </c>
      <c r="AB17" s="97">
        <f t="shared" si="11"/>
        <v>6.2870596441924098</v>
      </c>
      <c r="AC17" s="97">
        <f t="shared" si="11"/>
        <v>15.644186514991551</v>
      </c>
      <c r="AD17" s="97">
        <f t="shared" si="11"/>
        <v>7.277159088923832</v>
      </c>
      <c r="AE17" s="97">
        <f t="shared" si="11"/>
        <v>6.7690100060963321</v>
      </c>
      <c r="AF17" s="97">
        <f t="shared" si="11"/>
        <v>2.5942514400188981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0.43379344182308632</v>
      </c>
      <c r="C18" s="69">
        <f>'Basic T2'!O18</f>
        <v>4.5980089745109964</v>
      </c>
      <c r="D18" s="69">
        <f>'Basic T2'!Z18</f>
        <v>9.7566716523400085</v>
      </c>
      <c r="E18" s="69">
        <f>'Basic T2'!AK18</f>
        <v>2.9234835750751138</v>
      </c>
      <c r="F18" s="69">
        <f>'Basic T2'!AV18</f>
        <v>2.5465340538390469</v>
      </c>
      <c r="G18" s="69">
        <f>'Basic T2'!BG18</f>
        <v>7.7755209666013991</v>
      </c>
      <c r="H18" s="69">
        <f>'Basic T2'!BR18</f>
        <v>5.7547010430047925</v>
      </c>
      <c r="I18" s="69">
        <f>'Basic T2'!CC18</f>
        <v>3.2974111897888339</v>
      </c>
      <c r="J18" s="69">
        <f>'Basic T2'!CN18</f>
        <v>0.84960385612627454</v>
      </c>
      <c r="K18" s="309">
        <f t="shared" si="12"/>
        <v>37.935728753109544</v>
      </c>
      <c r="L18" s="97"/>
      <c r="M18" s="97">
        <f t="shared" si="0"/>
        <v>3.9100941394089301</v>
      </c>
      <c r="N18" s="97">
        <f t="shared" si="1"/>
        <v>6.5185950651106825</v>
      </c>
      <c r="O18" s="97">
        <f t="shared" si="2"/>
        <v>7.1584758129425499</v>
      </c>
      <c r="P18" s="97">
        <f t="shared" si="3"/>
        <v>7.3480676303078694</v>
      </c>
      <c r="Q18" s="97">
        <f t="shared" si="4"/>
        <v>6.3344837235641798</v>
      </c>
      <c r="R18" s="97">
        <f t="shared" si="5"/>
        <v>4.9231607744565329</v>
      </c>
      <c r="S18" s="97">
        <f t="shared" si="6"/>
        <v>3.9961925707358184</v>
      </c>
      <c r="T18" s="97">
        <f t="shared" si="7"/>
        <v>3.7867693062565579</v>
      </c>
      <c r="U18" s="97">
        <f t="shared" si="8"/>
        <v>2.4220140368059173</v>
      </c>
      <c r="V18" s="97">
        <f t="shared" si="9"/>
        <v>5.2541760102144641</v>
      </c>
      <c r="W18" s="97"/>
      <c r="X18" s="97">
        <f t="shared" si="10"/>
        <v>1.1434957389279858</v>
      </c>
      <c r="Y18" s="97">
        <f t="shared" si="11"/>
        <v>12.120523647866138</v>
      </c>
      <c r="Z18" s="97">
        <f t="shared" si="11"/>
        <v>25.718951429238768</v>
      </c>
      <c r="AA18" s="97">
        <f t="shared" si="11"/>
        <v>7.7064120584093949</v>
      </c>
      <c r="AB18" s="97">
        <f t="shared" si="11"/>
        <v>6.7127590204269127</v>
      </c>
      <c r="AC18" s="97">
        <f t="shared" si="11"/>
        <v>20.496564115600517</v>
      </c>
      <c r="AD18" s="97">
        <f t="shared" si="11"/>
        <v>15.169607207118926</v>
      </c>
      <c r="AE18" s="97">
        <f t="shared" si="11"/>
        <v>8.6920992377628945</v>
      </c>
      <c r="AF18" s="97">
        <f t="shared" si="11"/>
        <v>2.2395875446484825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0.41557079293600713</v>
      </c>
      <c r="C19" s="69">
        <f>'Basic T2'!O19</f>
        <v>4.2134794618145168</v>
      </c>
      <c r="D19" s="69">
        <f>'Basic T2'!Z19</f>
        <v>13.910313685273351</v>
      </c>
      <c r="E19" s="69">
        <f>'Basic T2'!AK19</f>
        <v>4.8100927768847521</v>
      </c>
      <c r="F19" s="69">
        <f>'Basic T2'!AV19</f>
        <v>4.709215744454621</v>
      </c>
      <c r="G19" s="69">
        <f>'Basic T2'!BG19</f>
        <v>15.84984040838656</v>
      </c>
      <c r="H19" s="69">
        <f>'Basic T2'!BR19</f>
        <v>16.505460541642119</v>
      </c>
      <c r="I19" s="69">
        <f>'Basic T2'!CC19</f>
        <v>7.7628909138763156</v>
      </c>
      <c r="J19" s="69">
        <f>'Basic T2'!CN19</f>
        <v>2.2757058394909682</v>
      </c>
      <c r="K19" s="309">
        <f t="shared" si="12"/>
        <v>70.452570164759209</v>
      </c>
      <c r="L19" s="97"/>
      <c r="M19" s="97">
        <f t="shared" si="0"/>
        <v>3.7458402209577293</v>
      </c>
      <c r="N19" s="97">
        <f t="shared" si="1"/>
        <v>5.973447763800932</v>
      </c>
      <c r="O19" s="97">
        <f t="shared" si="2"/>
        <v>10.206005450905062</v>
      </c>
      <c r="P19" s="97">
        <f t="shared" si="3"/>
        <v>12.089989946906547</v>
      </c>
      <c r="Q19" s="97">
        <f t="shared" si="4"/>
        <v>11.714137668423811</v>
      </c>
      <c r="R19" s="97">
        <f t="shared" si="5"/>
        <v>10.03550924949425</v>
      </c>
      <c r="S19" s="97">
        <f t="shared" si="6"/>
        <v>11.461759403342214</v>
      </c>
      <c r="T19" s="97">
        <f t="shared" si="7"/>
        <v>8.9149564153590717</v>
      </c>
      <c r="U19" s="97">
        <f t="shared" si="8"/>
        <v>6.4874840752477878</v>
      </c>
      <c r="V19" s="97">
        <f t="shared" si="9"/>
        <v>9.7578250421058979</v>
      </c>
      <c r="W19" s="97"/>
      <c r="X19" s="97">
        <f t="shared" si="10"/>
        <v>0.58985895328468529</v>
      </c>
      <c r="Y19" s="97">
        <f t="shared" si="11"/>
        <v>5.9805901359750875</v>
      </c>
      <c r="Z19" s="97">
        <f t="shared" si="11"/>
        <v>19.74422459357114</v>
      </c>
      <c r="AA19" s="97">
        <f t="shared" si="11"/>
        <v>6.8274198735914808</v>
      </c>
      <c r="AB19" s="97">
        <f t="shared" si="11"/>
        <v>6.6842355551284038</v>
      </c>
      <c r="AC19" s="97">
        <f t="shared" si="11"/>
        <v>22.49717841566374</v>
      </c>
      <c r="AD19" s="97">
        <f t="shared" si="11"/>
        <v>23.42776211434547</v>
      </c>
      <c r="AE19" s="97">
        <f t="shared" si="11"/>
        <v>11.018605702704882</v>
      </c>
      <c r="AF19" s="97">
        <f t="shared" si="11"/>
        <v>3.2301246557351142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2.8554676435545608E-2</v>
      </c>
      <c r="C20" s="69">
        <f>'Basic T2'!O20</f>
        <v>0.64551219041497965</v>
      </c>
      <c r="D20" s="69">
        <f>'Basic T2'!Z20</f>
        <v>2.0166678214442308</v>
      </c>
      <c r="E20" s="69">
        <f>'Basic T2'!AK20</f>
        <v>0.96027018689222077</v>
      </c>
      <c r="F20" s="69">
        <f>'Basic T2'!AV20</f>
        <v>0.71152340758455368</v>
      </c>
      <c r="G20" s="69">
        <f>'Basic T2'!BG20</f>
        <v>2.9936525083455123</v>
      </c>
      <c r="H20" s="69">
        <f>'Basic T2'!BR20</f>
        <v>2.9494360251114156</v>
      </c>
      <c r="I20" s="69">
        <f>'Basic T2'!CC20</f>
        <v>2.7033570340056099</v>
      </c>
      <c r="J20" s="69">
        <f>'Basic T2'!CN20</f>
        <v>0.85449525163258877</v>
      </c>
      <c r="K20" s="309">
        <f t="shared" si="12"/>
        <v>13.863469101866656</v>
      </c>
      <c r="L20" s="97"/>
      <c r="M20" s="97">
        <f t="shared" si="0"/>
        <v>0.25738395793655156</v>
      </c>
      <c r="N20" s="97">
        <f t="shared" si="1"/>
        <v>0.91514231534430224</v>
      </c>
      <c r="O20" s="97">
        <f t="shared" si="2"/>
        <v>1.4796303839010225</v>
      </c>
      <c r="P20" s="97">
        <f t="shared" si="3"/>
        <v>2.4136035299842997</v>
      </c>
      <c r="Q20" s="97">
        <f t="shared" si="4"/>
        <v>1.7699089621379747</v>
      </c>
      <c r="R20" s="97">
        <f t="shared" si="5"/>
        <v>1.8954656112106099</v>
      </c>
      <c r="S20" s="97">
        <f t="shared" si="6"/>
        <v>2.0481540645344354</v>
      </c>
      <c r="T20" s="97">
        <f t="shared" si="7"/>
        <v>3.1045534969755426</v>
      </c>
      <c r="U20" s="97">
        <f t="shared" si="8"/>
        <v>2.4359582161907407</v>
      </c>
      <c r="V20" s="97">
        <f t="shared" si="9"/>
        <v>1.9201188211629268</v>
      </c>
      <c r="W20" s="97"/>
      <c r="X20" s="97">
        <f t="shared" si="10"/>
        <v>0.20597064288692971</v>
      </c>
      <c r="Y20" s="97">
        <f t="shared" si="11"/>
        <v>4.6562096807938511</v>
      </c>
      <c r="Z20" s="97">
        <f t="shared" si="11"/>
        <v>14.546631918937919</v>
      </c>
      <c r="AA20" s="97">
        <f t="shared" si="11"/>
        <v>6.9266226211946087</v>
      </c>
      <c r="AB20" s="97">
        <f t="shared" si="11"/>
        <v>5.1323619099692017</v>
      </c>
      <c r="AC20" s="97">
        <f t="shared" si="11"/>
        <v>21.593819601346606</v>
      </c>
      <c r="AD20" s="97">
        <f t="shared" si="11"/>
        <v>21.274877185785243</v>
      </c>
      <c r="AE20" s="97">
        <f t="shared" si="11"/>
        <v>19.499859769165674</v>
      </c>
      <c r="AF20" s="97">
        <f t="shared" si="11"/>
        <v>6.1636466699199746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2.1540858924547084E-2</v>
      </c>
      <c r="C21" s="69">
        <f>'Basic T2'!O21</f>
        <v>9.7972208142778058E-2</v>
      </c>
      <c r="D21" s="69">
        <f>'Basic T2'!Z21</f>
        <v>1.1657760640618795</v>
      </c>
      <c r="E21" s="69">
        <f>'Basic T2'!AK21</f>
        <v>0.47858901250864944</v>
      </c>
      <c r="F21" s="69">
        <f>'Basic T2'!AV21</f>
        <v>0.75236418037328412</v>
      </c>
      <c r="G21" s="69">
        <f>'Basic T2'!BG21</f>
        <v>1.1843027782588453</v>
      </c>
      <c r="H21" s="69">
        <f>'Basic T2'!BR21</f>
        <v>1.9464230926032744</v>
      </c>
      <c r="I21" s="69">
        <f>'Basic T2'!CC21</f>
        <v>1.3831434532825779</v>
      </c>
      <c r="J21" s="69">
        <f>'Basic T2'!CN21</f>
        <v>1.0815765581759023</v>
      </c>
      <c r="K21" s="309">
        <f t="shared" si="12"/>
        <v>8.1116882063317384</v>
      </c>
      <c r="L21" s="97"/>
      <c r="M21" s="97">
        <f t="shared" si="0"/>
        <v>0.19416334623393469</v>
      </c>
      <c r="N21" s="97">
        <f t="shared" si="1"/>
        <v>0.13889515137047553</v>
      </c>
      <c r="O21" s="97">
        <f t="shared" si="2"/>
        <v>0.85533059379863907</v>
      </c>
      <c r="P21" s="97">
        <f t="shared" si="3"/>
        <v>1.2029157478490224</v>
      </c>
      <c r="Q21" s="97">
        <f t="shared" si="4"/>
        <v>1.8715000679384186</v>
      </c>
      <c r="R21" s="97">
        <f t="shared" si="5"/>
        <v>0.74985496252250461</v>
      </c>
      <c r="S21" s="97">
        <f t="shared" si="6"/>
        <v>1.3516395454851367</v>
      </c>
      <c r="T21" s="97">
        <f t="shared" si="7"/>
        <v>1.5884112940659931</v>
      </c>
      <c r="U21" s="97">
        <f t="shared" si="8"/>
        <v>3.0833118127855146</v>
      </c>
      <c r="V21" s="97">
        <f t="shared" si="9"/>
        <v>1.1234854048389484</v>
      </c>
      <c r="W21" s="97"/>
      <c r="X21" s="97">
        <f t="shared" si="10"/>
        <v>0.26555333953458593</v>
      </c>
      <c r="Y21" s="97">
        <f t="shared" si="11"/>
        <v>1.2077906059838928</v>
      </c>
      <c r="Z21" s="97">
        <f t="shared" si="11"/>
        <v>14.371559093604091</v>
      </c>
      <c r="AA21" s="97">
        <f t="shared" si="11"/>
        <v>5.8999927060199058</v>
      </c>
      <c r="AB21" s="97">
        <f t="shared" si="11"/>
        <v>9.2750628628207306</v>
      </c>
      <c r="AC21" s="97">
        <f t="shared" si="11"/>
        <v>14.599954388463976</v>
      </c>
      <c r="AD21" s="97">
        <f t="shared" si="11"/>
        <v>23.995289797800108</v>
      </c>
      <c r="AE21" s="97">
        <f t="shared" si="11"/>
        <v>17.051240359595404</v>
      </c>
      <c r="AF21" s="97">
        <f t="shared" si="11"/>
        <v>13.333556846177302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1.9719170175269182E-2</v>
      </c>
      <c r="C22" s="69">
        <f>'Basic T2'!O22</f>
        <v>0.40856102447399739</v>
      </c>
      <c r="D22" s="69">
        <f>'Basic T2'!Z22</f>
        <v>1.317616405575311</v>
      </c>
      <c r="E22" s="69">
        <f>'Basic T2'!AK22</f>
        <v>0.49912192157489826</v>
      </c>
      <c r="F22" s="69">
        <f>'Basic T2'!AV22</f>
        <v>2.1744670136557147</v>
      </c>
      <c r="G22" s="69">
        <f>'Basic T2'!BG22</f>
        <v>11.329388149853147</v>
      </c>
      <c r="H22" s="69">
        <f>'Basic T2'!BR22</f>
        <v>6.4936297062374262</v>
      </c>
      <c r="I22" s="69">
        <f>'Basic T2'!CC22</f>
        <v>2.9011307443248167</v>
      </c>
      <c r="J22" s="69">
        <f>'Basic T2'!CN22</f>
        <v>1.3237742390270246</v>
      </c>
      <c r="K22" s="309">
        <f t="shared" si="12"/>
        <v>26.467408374897605</v>
      </c>
      <c r="L22" s="97"/>
      <c r="M22" s="97">
        <f t="shared" si="0"/>
        <v>0.17774314755033246</v>
      </c>
      <c r="N22" s="97">
        <f t="shared" si="1"/>
        <v>0.57921676375501285</v>
      </c>
      <c r="O22" s="97">
        <f t="shared" si="2"/>
        <v>0.96673594296729193</v>
      </c>
      <c r="P22" s="97">
        <f t="shared" si="3"/>
        <v>1.254524453898237</v>
      </c>
      <c r="Q22" s="97">
        <f t="shared" si="4"/>
        <v>5.4089698445870162</v>
      </c>
      <c r="R22" s="97">
        <f t="shared" si="5"/>
        <v>7.1733327679944479</v>
      </c>
      <c r="S22" s="97">
        <f t="shared" si="6"/>
        <v>4.5093210916176174</v>
      </c>
      <c r="T22" s="97">
        <f t="shared" si="7"/>
        <v>3.3316781631804906</v>
      </c>
      <c r="U22" s="97">
        <f t="shared" si="8"/>
        <v>3.773758517415434</v>
      </c>
      <c r="V22" s="97">
        <f t="shared" si="9"/>
        <v>3.6657901853154056</v>
      </c>
      <c r="W22" s="97"/>
      <c r="X22" s="97">
        <f t="shared" si="10"/>
        <v>7.4503592856380182E-2</v>
      </c>
      <c r="Y22" s="97">
        <f t="shared" si="11"/>
        <v>1.5436381933846137</v>
      </c>
      <c r="Z22" s="97">
        <f t="shared" si="11"/>
        <v>4.9782600053315891</v>
      </c>
      <c r="AA22" s="97">
        <f t="shared" si="11"/>
        <v>1.8857982410105507</v>
      </c>
      <c r="AB22" s="97">
        <f t="shared" si="11"/>
        <v>8.2156400916004948</v>
      </c>
      <c r="AC22" s="97">
        <f t="shared" si="11"/>
        <v>42.80505287626967</v>
      </c>
      <c r="AD22" s="97">
        <f t="shared" si="11"/>
        <v>24.534437275680371</v>
      </c>
      <c r="AE22" s="97">
        <f t="shared" si="11"/>
        <v>10.961143997295657</v>
      </c>
      <c r="AF22" s="97">
        <f t="shared" si="11"/>
        <v>5.001525726570673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4.9654641855159795E-3</v>
      </c>
      <c r="C23" s="69">
        <f>'Basic T2'!O23</f>
        <v>0.17091104041291225</v>
      </c>
      <c r="D23" s="69">
        <f>'Basic T2'!Z23</f>
        <v>0.72220842609904556</v>
      </c>
      <c r="E23" s="69">
        <f>'Basic T2'!AK23</f>
        <v>0.47273082280149648</v>
      </c>
      <c r="F23" s="69">
        <f>'Basic T2'!AV23</f>
        <v>0.7395072410676351</v>
      </c>
      <c r="G23" s="69">
        <f>'Basic T2'!BG23</f>
        <v>7.7813736031935044</v>
      </c>
      <c r="H23" s="69">
        <f>'Basic T2'!BR23</f>
        <v>7.4480020201633046</v>
      </c>
      <c r="I23" s="69">
        <f>'Basic T2'!CC23</f>
        <v>3.3879452082896755</v>
      </c>
      <c r="J23" s="69">
        <f>'Basic T2'!CN23</f>
        <v>1.7633995003829994</v>
      </c>
      <c r="K23" s="309">
        <f t="shared" si="12"/>
        <v>22.491043326596088</v>
      </c>
      <c r="L23" s="97"/>
      <c r="M23" s="97">
        <f t="shared" si="0"/>
        <v>4.4757321202539412E-2</v>
      </c>
      <c r="N23" s="97">
        <f t="shared" si="1"/>
        <v>0.24230049806003873</v>
      </c>
      <c r="O23" s="97">
        <f t="shared" si="2"/>
        <v>0.52988475315692207</v>
      </c>
      <c r="P23" s="97">
        <f t="shared" si="3"/>
        <v>1.1881914051072553</v>
      </c>
      <c r="Q23" s="97">
        <f t="shared" si="4"/>
        <v>1.8395185310554902</v>
      </c>
      <c r="R23" s="97">
        <f t="shared" si="5"/>
        <v>4.9268664388128078</v>
      </c>
      <c r="S23" s="97">
        <f t="shared" si="6"/>
        <v>5.1720584818183708</v>
      </c>
      <c r="T23" s="97">
        <f t="shared" si="7"/>
        <v>3.8907391852612467</v>
      </c>
      <c r="U23" s="97">
        <f t="shared" si="8"/>
        <v>5.0270232551644414</v>
      </c>
      <c r="V23" s="97">
        <f t="shared" si="9"/>
        <v>3.1150554945279354</v>
      </c>
      <c r="W23" s="97"/>
      <c r="X23" s="97">
        <f t="shared" si="10"/>
        <v>2.2077518207633449E-2</v>
      </c>
      <c r="Y23" s="97">
        <f t="shared" si="11"/>
        <v>0.75990712360954227</v>
      </c>
      <c r="Z23" s="97">
        <f t="shared" si="11"/>
        <v>3.2110934811326439</v>
      </c>
      <c r="AA23" s="97">
        <f t="shared" si="11"/>
        <v>2.1018625767461985</v>
      </c>
      <c r="AB23" s="97">
        <f t="shared" si="11"/>
        <v>3.2880077208030349</v>
      </c>
      <c r="AC23" s="97">
        <f t="shared" si="11"/>
        <v>34.597655120747028</v>
      </c>
      <c r="AD23" s="97">
        <f t="shared" si="11"/>
        <v>33.115413598247351</v>
      </c>
      <c r="AE23" s="97">
        <f t="shared" si="11"/>
        <v>15.063530664597341</v>
      </c>
      <c r="AF23" s="97">
        <f t="shared" si="11"/>
        <v>7.840452195909231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4.775989323273086E-2</v>
      </c>
      <c r="C24" s="69">
        <f>'Basic T2'!O24</f>
        <v>0.40170232301688735</v>
      </c>
      <c r="D24" s="69">
        <f>'Basic T2'!Z24</f>
        <v>1.0676714046383682</v>
      </c>
      <c r="E24" s="69">
        <f>'Basic T2'!AK24</f>
        <v>0.40759886216564545</v>
      </c>
      <c r="F24" s="69">
        <f>'Basic T2'!AV24</f>
        <v>0.46691808338080365</v>
      </c>
      <c r="G24" s="69">
        <f>'Basic T2'!BG24</f>
        <v>3.334229528997918</v>
      </c>
      <c r="H24" s="69">
        <f>'Basic T2'!BR24</f>
        <v>3.5180130532456699</v>
      </c>
      <c r="I24" s="69">
        <f>'Basic T2'!CC24</f>
        <v>2.8387095389312886</v>
      </c>
      <c r="J24" s="69">
        <f>'Basic T2'!CN24</f>
        <v>1.4163240905898566</v>
      </c>
      <c r="K24" s="309">
        <f t="shared" si="12"/>
        <v>13.498926778199168</v>
      </c>
      <c r="L24" s="97"/>
      <c r="M24" s="97">
        <f t="shared" si="0"/>
        <v>0.43049447184648204</v>
      </c>
      <c r="N24" s="97">
        <f t="shared" si="1"/>
        <v>0.56949318606753341</v>
      </c>
      <c r="O24" s="97">
        <f t="shared" si="2"/>
        <v>0.78335114664242167</v>
      </c>
      <c r="P24" s="97">
        <f t="shared" si="3"/>
        <v>1.0244846356466173</v>
      </c>
      <c r="Q24" s="97">
        <f t="shared" si="4"/>
        <v>1.1614551138456612</v>
      </c>
      <c r="R24" s="97">
        <f t="shared" si="5"/>
        <v>2.1111058796838456</v>
      </c>
      <c r="S24" s="97">
        <f t="shared" si="6"/>
        <v>2.4429866159982674</v>
      </c>
      <c r="T24" s="97">
        <f t="shared" si="7"/>
        <v>3.2599932288369255</v>
      </c>
      <c r="U24" s="97">
        <f t="shared" si="8"/>
        <v>4.0375956433573004</v>
      </c>
      <c r="V24" s="97">
        <f t="shared" si="9"/>
        <v>1.8696289638522365</v>
      </c>
      <c r="W24" s="97"/>
      <c r="X24" s="97">
        <f t="shared" si="10"/>
        <v>0.35380511367661699</v>
      </c>
      <c r="Y24" s="97">
        <f t="shared" ref="Y24:AG32" si="13">IF($K24&gt;0,C24/$K24*100,0)</f>
        <v>2.9758093337141331</v>
      </c>
      <c r="Z24" s="97">
        <f t="shared" si="13"/>
        <v>7.9093058446887996</v>
      </c>
      <c r="AA24" s="97">
        <f t="shared" si="13"/>
        <v>3.0194908740739268</v>
      </c>
      <c r="AB24" s="97">
        <f t="shared" si="13"/>
        <v>3.4589274469943683</v>
      </c>
      <c r="AC24" s="97">
        <f t="shared" si="13"/>
        <v>24.699960106330192</v>
      </c>
      <c r="AD24" s="97">
        <f t="shared" si="13"/>
        <v>26.061427779038539</v>
      </c>
      <c r="AE24" s="97">
        <f t="shared" si="13"/>
        <v>21.029149839643686</v>
      </c>
      <c r="AF24" s="97">
        <f t="shared" si="13"/>
        <v>10.492123661839745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4.8462264845205522E-2</v>
      </c>
      <c r="C25" s="69">
        <f>'Basic T2'!O25</f>
        <v>2.2699243299124272</v>
      </c>
      <c r="D25" s="69">
        <f>'Basic T2'!Z25</f>
        <v>6.8725781401306332</v>
      </c>
      <c r="E25" s="69">
        <f>'Basic T2'!AK25</f>
        <v>5.6366001208562357</v>
      </c>
      <c r="F25" s="69">
        <f>'Basic T2'!AV25</f>
        <v>3.3962150071845811</v>
      </c>
      <c r="G25" s="69">
        <f>'Basic T2'!BG25</f>
        <v>23.865709168864544</v>
      </c>
      <c r="H25" s="69">
        <f>'Basic T2'!BR25</f>
        <v>15.4490201921482</v>
      </c>
      <c r="I25" s="69">
        <f>'Basic T2'!CC25</f>
        <v>2.1072645320602277</v>
      </c>
      <c r="J25" s="69">
        <f>'Basic T2'!CN25</f>
        <v>0.63757691934822947</v>
      </c>
      <c r="K25" s="309">
        <f t="shared" si="12"/>
        <v>60.283350675350285</v>
      </c>
      <c r="L25" s="97"/>
      <c r="M25" s="97">
        <f t="shared" si="0"/>
        <v>0.43682545535347661</v>
      </c>
      <c r="N25" s="97">
        <f t="shared" si="1"/>
        <v>3.2180706077711543</v>
      </c>
      <c r="O25" s="97">
        <f t="shared" si="2"/>
        <v>5.0424146821507039</v>
      </c>
      <c r="P25" s="97">
        <f t="shared" si="3"/>
        <v>14.167385528064397</v>
      </c>
      <c r="Q25" s="97">
        <f t="shared" si="4"/>
        <v>8.4480585100767218</v>
      </c>
      <c r="R25" s="97">
        <f t="shared" si="5"/>
        <v>15.110849001555362</v>
      </c>
      <c r="S25" s="97">
        <f t="shared" si="6"/>
        <v>10.728143696023249</v>
      </c>
      <c r="T25" s="97">
        <f t="shared" si="7"/>
        <v>2.4199968371793448</v>
      </c>
      <c r="U25" s="97">
        <f t="shared" si="8"/>
        <v>1.8175767883701466</v>
      </c>
      <c r="V25" s="97">
        <f t="shared" si="9"/>
        <v>8.349367346944895</v>
      </c>
      <c r="W25" s="97"/>
      <c r="X25" s="97">
        <f t="shared" si="10"/>
        <v>8.0390794974542823E-2</v>
      </c>
      <c r="Y25" s="97">
        <f t="shared" si="13"/>
        <v>3.7654249547887089</v>
      </c>
      <c r="Z25" s="97">
        <f t="shared" si="13"/>
        <v>11.400458108478722</v>
      </c>
      <c r="AA25" s="97">
        <f t="shared" si="13"/>
        <v>9.3501772176061682</v>
      </c>
      <c r="AB25" s="97">
        <f t="shared" si="13"/>
        <v>5.6337528839008035</v>
      </c>
      <c r="AC25" s="97">
        <f t="shared" si="13"/>
        <v>39.589221404415362</v>
      </c>
      <c r="AD25" s="97">
        <f t="shared" si="13"/>
        <v>25.627341577855038</v>
      </c>
      <c r="AE25" s="97">
        <f t="shared" si="13"/>
        <v>3.4955995452354358</v>
      </c>
      <c r="AF25" s="97">
        <f t="shared" si="13"/>
        <v>1.057633512745225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2.0607932612211478E-2</v>
      </c>
      <c r="C26" s="69">
        <f>'Basic T2'!O26</f>
        <v>0.29543485223321503</v>
      </c>
      <c r="D26" s="69">
        <f>'Basic T2'!Z26</f>
        <v>1.2755217405559014</v>
      </c>
      <c r="E26" s="69">
        <f>'Basic T2'!AK26</f>
        <v>0.80728969957758012</v>
      </c>
      <c r="F26" s="69">
        <f>'Basic T2'!AV26</f>
        <v>1.1479699730558022</v>
      </c>
      <c r="G26" s="69">
        <f>'Basic T2'!BG26</f>
        <v>3.5101036021029661</v>
      </c>
      <c r="H26" s="69">
        <f>'Basic T2'!BR26</f>
        <v>3.241377297772928</v>
      </c>
      <c r="I26" s="69">
        <f>'Basic T2'!CC26</f>
        <v>2.2373003626062191</v>
      </c>
      <c r="J26" s="69">
        <f>'Basic T2'!CN26</f>
        <v>0.91821120338058659</v>
      </c>
      <c r="K26" s="309">
        <f t="shared" si="12"/>
        <v>13.45381666389741</v>
      </c>
      <c r="L26" s="97"/>
      <c r="M26" s="97">
        <f t="shared" si="0"/>
        <v>0.18575420641145776</v>
      </c>
      <c r="N26" s="97">
        <f t="shared" si="1"/>
        <v>0.41883784492481391</v>
      </c>
      <c r="O26" s="97">
        <f t="shared" si="2"/>
        <v>0.93585106212546387</v>
      </c>
      <c r="P26" s="97">
        <f t="shared" si="3"/>
        <v>2.0290927441227602</v>
      </c>
      <c r="Q26" s="97">
        <f t="shared" si="4"/>
        <v>2.8555664113345491</v>
      </c>
      <c r="R26" s="97">
        <f t="shared" si="5"/>
        <v>2.2224625774117315</v>
      </c>
      <c r="S26" s="97">
        <f t="shared" si="6"/>
        <v>2.2508845862735689</v>
      </c>
      <c r="T26" s="97">
        <f t="shared" si="7"/>
        <v>2.5693308642336636</v>
      </c>
      <c r="U26" s="97">
        <f t="shared" si="8"/>
        <v>2.6175969039030562</v>
      </c>
      <c r="V26" s="97">
        <f t="shared" si="9"/>
        <v>1.8633811207720397</v>
      </c>
      <c r="W26" s="97"/>
      <c r="X26" s="97">
        <f t="shared" si="10"/>
        <v>0.15317536374277904</v>
      </c>
      <c r="Y26" s="97">
        <f t="shared" si="13"/>
        <v>2.1959185234476881</v>
      </c>
      <c r="Z26" s="97">
        <f t="shared" si="13"/>
        <v>9.4807426949610161</v>
      </c>
      <c r="AA26" s="97">
        <f t="shared" si="13"/>
        <v>6.0004511711825126</v>
      </c>
      <c r="AB26" s="97">
        <f t="shared" si="13"/>
        <v>8.5326714473248142</v>
      </c>
      <c r="AC26" s="97">
        <f t="shared" si="13"/>
        <v>26.090021068312456</v>
      </c>
      <c r="AD26" s="97">
        <f t="shared" si="13"/>
        <v>24.092622775743546</v>
      </c>
      <c r="AE26" s="97">
        <f t="shared" si="13"/>
        <v>16.629484543296133</v>
      </c>
      <c r="AF26" s="97">
        <f t="shared" si="13"/>
        <v>6.8249124119890592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1.3979951176874526E-3</v>
      </c>
      <c r="C27" s="69">
        <f>'Basic T2'!O27</f>
        <v>2.5218033094201869E-2</v>
      </c>
      <c r="D27" s="69">
        <f>'Basic T2'!Z27</f>
        <v>0.1176405991081864</v>
      </c>
      <c r="E27" s="69">
        <f>'Basic T2'!AK27</f>
        <v>3.7359341786344639E-2</v>
      </c>
      <c r="F27" s="69">
        <f>'Basic T2'!AV27</f>
        <v>3.3926261132833202E-2</v>
      </c>
      <c r="G27" s="69">
        <f>'Basic T2'!BG27</f>
        <v>0.12388765413808454</v>
      </c>
      <c r="H27" s="69">
        <f>'Basic T2'!BR27</f>
        <v>0.18658402155940199</v>
      </c>
      <c r="I27" s="69">
        <f>'Basic T2'!CC27</f>
        <v>0.15046746457482668</v>
      </c>
      <c r="J27" s="69">
        <f>'Basic T2'!CN27</f>
        <v>4.9214219640781931E-2</v>
      </c>
      <c r="K27" s="309">
        <f t="shared" si="12"/>
        <v>0.72569559015234875</v>
      </c>
      <c r="L27" s="97"/>
      <c r="M27" s="97">
        <f t="shared" si="0"/>
        <v>1.2601141441002515E-2</v>
      </c>
      <c r="N27" s="97">
        <f t="shared" si="1"/>
        <v>3.575159313323107E-2</v>
      </c>
      <c r="O27" s="97">
        <f t="shared" si="2"/>
        <v>8.6312977759587725E-2</v>
      </c>
      <c r="P27" s="97">
        <f t="shared" si="3"/>
        <v>9.3901321153409906E-2</v>
      </c>
      <c r="Q27" s="97">
        <f t="shared" si="4"/>
        <v>8.4391311643108702E-2</v>
      </c>
      <c r="R27" s="97">
        <f t="shared" si="5"/>
        <v>7.8440897003798402E-2</v>
      </c>
      <c r="S27" s="97">
        <f t="shared" si="6"/>
        <v>0.12956810009792771</v>
      </c>
      <c r="T27" s="97">
        <f t="shared" si="7"/>
        <v>0.17279785372436027</v>
      </c>
      <c r="U27" s="97">
        <f t="shared" si="8"/>
        <v>0.14029777515829361</v>
      </c>
      <c r="V27" s="97">
        <f t="shared" si="9"/>
        <v>0.10051032327102341</v>
      </c>
      <c r="W27" s="97"/>
      <c r="X27" s="97">
        <f t="shared" si="10"/>
        <v>0.19264208528454263</v>
      </c>
      <c r="Y27" s="97">
        <f t="shared" si="13"/>
        <v>3.4750153420262242</v>
      </c>
      <c r="Z27" s="97">
        <f t="shared" si="13"/>
        <v>16.210736389274398</v>
      </c>
      <c r="AA27" s="97">
        <f t="shared" si="13"/>
        <v>5.1480734199448026</v>
      </c>
      <c r="AB27" s="97">
        <f t="shared" si="13"/>
        <v>4.6749989380135126</v>
      </c>
      <c r="AC27" s="97">
        <f t="shared" si="13"/>
        <v>17.071573235283989</v>
      </c>
      <c r="AD27" s="97">
        <f t="shared" si="13"/>
        <v>25.711059029617573</v>
      </c>
      <c r="AE27" s="97">
        <f t="shared" si="13"/>
        <v>20.734239895716925</v>
      </c>
      <c r="AF27" s="97">
        <f t="shared" si="13"/>
        <v>6.7816616648380288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0.11417988426924178</v>
      </c>
      <c r="C28" s="69">
        <f>'Basic T2'!O28</f>
        <v>1.6193437026756241</v>
      </c>
      <c r="D28" s="69">
        <f>'Basic T2'!Z28</f>
        <v>6.7646258552865897</v>
      </c>
      <c r="E28" s="69">
        <f>'Basic T2'!AK28</f>
        <v>2.3085829839631375</v>
      </c>
      <c r="F28" s="69">
        <f>'Basic T2'!AV28</f>
        <v>1.7889785694017282</v>
      </c>
      <c r="G28" s="69">
        <f>'Basic T2'!BG28</f>
        <v>15.039279563498203</v>
      </c>
      <c r="H28" s="69">
        <f>'Basic T2'!BR28</f>
        <v>13.689680343835224</v>
      </c>
      <c r="I28" s="69">
        <f>'Basic T2'!CC28</f>
        <v>9.2629053461144881</v>
      </c>
      <c r="J28" s="69">
        <f>'Basic T2'!CN28</f>
        <v>4.2928913471271768</v>
      </c>
      <c r="K28" s="309">
        <f t="shared" si="12"/>
        <v>54.880467596171414</v>
      </c>
      <c r="L28" s="97"/>
      <c r="M28" s="97">
        <f t="shared" si="0"/>
        <v>1.0291859057233725</v>
      </c>
      <c r="N28" s="97">
        <f t="shared" si="1"/>
        <v>2.2957427720336305</v>
      </c>
      <c r="O28" s="97">
        <f t="shared" si="2"/>
        <v>4.9632100263475509</v>
      </c>
      <c r="P28" s="97">
        <f t="shared" si="3"/>
        <v>5.802537780942802</v>
      </c>
      <c r="Q28" s="97">
        <f t="shared" si="4"/>
        <v>4.4500703269985138</v>
      </c>
      <c r="R28" s="97">
        <f t="shared" si="5"/>
        <v>9.5222933024206853</v>
      </c>
      <c r="S28" s="97">
        <f t="shared" si="6"/>
        <v>9.5064189220188702</v>
      </c>
      <c r="T28" s="97">
        <f t="shared" si="7"/>
        <v>10.637583131897003</v>
      </c>
      <c r="U28" s="97">
        <f t="shared" si="8"/>
        <v>12.237989536242571</v>
      </c>
      <c r="V28" s="97">
        <f t="shared" si="9"/>
        <v>7.6010569916762254</v>
      </c>
      <c r="W28" s="97"/>
      <c r="X28" s="97">
        <f t="shared" si="10"/>
        <v>0.20805195230735829</v>
      </c>
      <c r="Y28" s="97">
        <f t="shared" si="13"/>
        <v>2.9506740259417783</v>
      </c>
      <c r="Z28" s="97">
        <f t="shared" si="13"/>
        <v>12.326108270547071</v>
      </c>
      <c r="AA28" s="97">
        <f t="shared" si="13"/>
        <v>4.2065658057989825</v>
      </c>
      <c r="AB28" s="97">
        <f t="shared" si="13"/>
        <v>3.2597728258542227</v>
      </c>
      <c r="AC28" s="97">
        <f t="shared" si="13"/>
        <v>27.403701575872464</v>
      </c>
      <c r="AD28" s="97">
        <f t="shared" si="13"/>
        <v>24.944540277186427</v>
      </c>
      <c r="AE28" s="97">
        <f t="shared" si="13"/>
        <v>16.878328031521161</v>
      </c>
      <c r="AF28" s="97">
        <f t="shared" si="13"/>
        <v>7.8222572349705324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4.6636910797157025E-2</v>
      </c>
      <c r="C29" s="69">
        <f>'Basic T2'!O29</f>
        <v>0.48489908233375778</v>
      </c>
      <c r="D29" s="69">
        <f>'Basic T2'!Z29</f>
        <v>2.2106449125225667</v>
      </c>
      <c r="E29" s="69">
        <f>'Basic T2'!AK29</f>
        <v>0.69226776522485389</v>
      </c>
      <c r="F29" s="69">
        <f>'Basic T2'!AV29</f>
        <v>0.97784108881661413</v>
      </c>
      <c r="G29" s="69">
        <f>'Basic T2'!BG29</f>
        <v>3.5550513554571945</v>
      </c>
      <c r="H29" s="69">
        <f>'Basic T2'!BR29</f>
        <v>3.2854599892009761</v>
      </c>
      <c r="I29" s="69">
        <f>'Basic T2'!CC29</f>
        <v>1.7481018923740161</v>
      </c>
      <c r="J29" s="69">
        <f>'Basic T2'!CN29</f>
        <v>0.7181776156384676</v>
      </c>
      <c r="K29" s="309">
        <f t="shared" si="12"/>
        <v>13.719080612365603</v>
      </c>
      <c r="L29" s="97"/>
      <c r="M29" s="97">
        <f t="shared" si="0"/>
        <v>0.42037221868022229</v>
      </c>
      <c r="N29" s="97">
        <f t="shared" si="1"/>
        <v>0.68744119089365052</v>
      </c>
      <c r="O29" s="97">
        <f t="shared" si="2"/>
        <v>1.6219514913676438</v>
      </c>
      <c r="P29" s="97">
        <f t="shared" si="3"/>
        <v>1.7399893744994339</v>
      </c>
      <c r="Q29" s="97">
        <f t="shared" si="4"/>
        <v>2.432372130269818</v>
      </c>
      <c r="R29" s="97">
        <f t="shared" si="5"/>
        <v>2.2509217658267562</v>
      </c>
      <c r="S29" s="97">
        <f t="shared" si="6"/>
        <v>2.2814965889938388</v>
      </c>
      <c r="T29" s="97">
        <f t="shared" si="7"/>
        <v>2.0075320332357012</v>
      </c>
      <c r="U29" s="97">
        <f t="shared" si="8"/>
        <v>2.0473497777270508</v>
      </c>
      <c r="V29" s="97">
        <f t="shared" si="9"/>
        <v>1.9001207200950685</v>
      </c>
      <c r="W29" s="97"/>
      <c r="X29" s="97">
        <f>IF($K29&gt;0,B29/$K29*100,0)</f>
        <v>0.3399419546753093</v>
      </c>
      <c r="Y29" s="97">
        <f t="shared" si="13"/>
        <v>3.5344867198804648</v>
      </c>
      <c r="Z29" s="97">
        <f t="shared" si="13"/>
        <v>16.113652036784568</v>
      </c>
      <c r="AA29" s="97">
        <f t="shared" si="13"/>
        <v>5.0460215577484311</v>
      </c>
      <c r="AB29" s="97">
        <f t="shared" si="13"/>
        <v>7.1275992644524848</v>
      </c>
      <c r="AC29" s="97">
        <f t="shared" si="13"/>
        <v>25.913189490649046</v>
      </c>
      <c r="AD29" s="97">
        <f t="shared" si="13"/>
        <v>23.948106159822753</v>
      </c>
      <c r="AE29" s="97">
        <f t="shared" si="13"/>
        <v>12.742121296367163</v>
      </c>
      <c r="AF29" s="97">
        <f t="shared" si="13"/>
        <v>5.2348815196197833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3.5476946431947758E-2</v>
      </c>
      <c r="C30" s="69">
        <f>'Basic T2'!O30</f>
        <v>0.28684469333872514</v>
      </c>
      <c r="D30" s="69">
        <f>'Basic T2'!Z30</f>
        <v>0.65083576079007965</v>
      </c>
      <c r="E30" s="69">
        <f>'Basic T2'!AK30</f>
        <v>0.33715064526178123</v>
      </c>
      <c r="F30" s="69">
        <f>'Basic T2'!AV30</f>
        <v>0.69137701552328656</v>
      </c>
      <c r="G30" s="69">
        <f>'Basic T2'!BG30</f>
        <v>4.5589952647286553</v>
      </c>
      <c r="H30" s="69">
        <f>'Basic T2'!BR30</f>
        <v>5.6309380235578441</v>
      </c>
      <c r="I30" s="69">
        <f>'Basic T2'!CC30</f>
        <v>4.3552174991861063</v>
      </c>
      <c r="J30" s="69">
        <f>'Basic T2'!CN30</f>
        <v>2.1145965510924993</v>
      </c>
      <c r="K30" s="309">
        <f t="shared" si="12"/>
        <v>18.661432399910925</v>
      </c>
      <c r="L30" s="97"/>
      <c r="M30" s="97">
        <f t="shared" si="0"/>
        <v>0.31977938565575836</v>
      </c>
      <c r="N30" s="97">
        <f t="shared" si="1"/>
        <v>0.40665958087866916</v>
      </c>
      <c r="O30" s="97">
        <f t="shared" si="2"/>
        <v>0.47751858603301983</v>
      </c>
      <c r="P30" s="97">
        <f t="shared" si="3"/>
        <v>0.8474156530610415</v>
      </c>
      <c r="Q30" s="97">
        <f t="shared" si="4"/>
        <v>1.7197949680179083</v>
      </c>
      <c r="R30" s="97">
        <f t="shared" si="5"/>
        <v>2.8865804303856857</v>
      </c>
      <c r="S30" s="97">
        <f t="shared" si="6"/>
        <v>3.9102487736298119</v>
      </c>
      <c r="T30" s="97">
        <f t="shared" si="7"/>
        <v>5.0015612244724483</v>
      </c>
      <c r="U30" s="97">
        <f t="shared" si="8"/>
        <v>6.0282006631643705</v>
      </c>
      <c r="V30" s="97">
        <f t="shared" si="9"/>
        <v>2.5846465496939701</v>
      </c>
      <c r="W30" s="97"/>
      <c r="X30" s="97">
        <f t="shared" si="10"/>
        <v>0.1901083779191414</v>
      </c>
      <c r="Y30" s="97">
        <f t="shared" si="13"/>
        <v>1.5370990135789055</v>
      </c>
      <c r="Z30" s="97">
        <f t="shared" si="13"/>
        <v>3.4875980945234737</v>
      </c>
      <c r="AA30" s="97">
        <f t="shared" si="13"/>
        <v>1.8066707744438231</v>
      </c>
      <c r="AB30" s="97">
        <f t="shared" si="13"/>
        <v>3.7048443051273314</v>
      </c>
      <c r="AC30" s="97">
        <f t="shared" si="13"/>
        <v>24.43003927581902</v>
      </c>
      <c r="AD30" s="97">
        <f t="shared" si="13"/>
        <v>30.174200473403758</v>
      </c>
      <c r="AE30" s="97">
        <f t="shared" si="13"/>
        <v>23.33806647772062</v>
      </c>
      <c r="AF30" s="97">
        <f t="shared" si="13"/>
        <v>11.331373207463928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5.7481606259499218E-2</v>
      </c>
      <c r="C31" s="69">
        <f>'Basic T2'!O31</f>
        <v>0.35355342844388865</v>
      </c>
      <c r="D31" s="69">
        <f>'Basic T2'!Z31</f>
        <v>1.3815698176669446</v>
      </c>
      <c r="E31" s="69">
        <f>'Basic T2'!AK31</f>
        <v>0.69441263956388588</v>
      </c>
      <c r="F31" s="69">
        <f>'Basic T2'!AV31</f>
        <v>1.1468353968107856</v>
      </c>
      <c r="G31" s="69">
        <f>'Basic T2'!BG31</f>
        <v>5.638763085896227</v>
      </c>
      <c r="H31" s="69">
        <f>'Basic T2'!BR31</f>
        <v>9.1679116685319837</v>
      </c>
      <c r="I31" s="69">
        <f>'Basic T2'!CC31</f>
        <v>7.1341660764022663</v>
      </c>
      <c r="J31" s="69">
        <f>'Basic T2'!CN31</f>
        <v>3.6978444413662488</v>
      </c>
      <c r="K31" s="309">
        <f t="shared" si="12"/>
        <v>29.272538160941728</v>
      </c>
      <c r="L31" s="97"/>
      <c r="M31" s="97">
        <f t="shared" si="0"/>
        <v>0.51812330498703729</v>
      </c>
      <c r="N31" s="97">
        <f t="shared" si="1"/>
        <v>0.50123252187701528</v>
      </c>
      <c r="O31" s="97">
        <f t="shared" si="2"/>
        <v>1.01365859957871</v>
      </c>
      <c r="P31" s="97">
        <f t="shared" si="3"/>
        <v>1.7453804366679</v>
      </c>
      <c r="Q31" s="97">
        <f t="shared" si="4"/>
        <v>2.8527441617179123</v>
      </c>
      <c r="R31" s="97">
        <f t="shared" si="5"/>
        <v>3.5702478792326664</v>
      </c>
      <c r="S31" s="97">
        <f t="shared" si="6"/>
        <v>6.3664020468072842</v>
      </c>
      <c r="T31" s="97">
        <f t="shared" si="7"/>
        <v>8.1929245607936902</v>
      </c>
      <c r="U31" s="97">
        <f t="shared" si="8"/>
        <v>10.541655476646811</v>
      </c>
      <c r="V31" s="97">
        <f t="shared" si="9"/>
        <v>4.0543063971243836</v>
      </c>
      <c r="W31" s="97"/>
      <c r="X31" s="97">
        <f t="shared" si="10"/>
        <v>0.19636700426680725</v>
      </c>
      <c r="Y31" s="97">
        <f t="shared" si="13"/>
        <v>1.2077990179738978</v>
      </c>
      <c r="Z31" s="97">
        <f t="shared" si="13"/>
        <v>4.7196789361790623</v>
      </c>
      <c r="AA31" s="97">
        <f t="shared" si="13"/>
        <v>2.3722324171070306</v>
      </c>
      <c r="AB31" s="97">
        <f t="shared" si="13"/>
        <v>3.9177859825664352</v>
      </c>
      <c r="AC31" s="97">
        <f t="shared" si="13"/>
        <v>19.262979707786371</v>
      </c>
      <c r="AD31" s="97">
        <f t="shared" si="13"/>
        <v>31.31915523732993</v>
      </c>
      <c r="AE31" s="97">
        <f t="shared" si="13"/>
        <v>24.37153224355982</v>
      </c>
      <c r="AF31" s="97">
        <f t="shared" si="13"/>
        <v>12.63246945323065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4.4181972636023615E-4</v>
      </c>
      <c r="C32" s="69">
        <f>'Basic T2'!O32</f>
        <v>0.14439719448956065</v>
      </c>
      <c r="D32" s="69">
        <f>'Basic T2'!Z32</f>
        <v>0.49946071957801458</v>
      </c>
      <c r="E32" s="69">
        <f>'Basic T2'!AK32</f>
        <v>0.31717344998746871</v>
      </c>
      <c r="F32" s="69">
        <f>'Basic T2'!AV32</f>
        <v>0.35557674102600884</v>
      </c>
      <c r="G32" s="69">
        <f>'Basic T2'!BG32</f>
        <v>1.4709302054085838</v>
      </c>
      <c r="H32" s="69">
        <f>'Basic T2'!BR32</f>
        <v>2.6435621907800568</v>
      </c>
      <c r="I32" s="69">
        <f>'Basic T2'!CC32</f>
        <v>3.2491807696510921</v>
      </c>
      <c r="J32" s="69">
        <f>'Basic T2'!CN32</f>
        <v>1.8409379986779786</v>
      </c>
      <c r="K32" s="309">
        <f t="shared" si="12"/>
        <v>10.521661089325123</v>
      </c>
      <c r="L32" s="97"/>
      <c r="M32" s="97">
        <f t="shared" si="0"/>
        <v>3.9824408489351135E-3</v>
      </c>
      <c r="N32" s="97">
        <f t="shared" si="1"/>
        <v>0.2047118317152877</v>
      </c>
      <c r="O32" s="97">
        <f t="shared" si="2"/>
        <v>0.36645462797311534</v>
      </c>
      <c r="P32" s="97">
        <f t="shared" si="3"/>
        <v>0.79720371303475157</v>
      </c>
      <c r="Q32" s="97">
        <f t="shared" si="4"/>
        <v>0.88449438762133703</v>
      </c>
      <c r="R32" s="97">
        <f t="shared" si="5"/>
        <v>0.93133642367323843</v>
      </c>
      <c r="S32" s="97">
        <f t="shared" si="6"/>
        <v>1.8357484616711421</v>
      </c>
      <c r="T32" s="97">
        <f t="shared" si="7"/>
        <v>3.7313811656537008</v>
      </c>
      <c r="U32" s="97">
        <f t="shared" si="8"/>
        <v>5.2480666625231986</v>
      </c>
      <c r="V32" s="97">
        <f t="shared" si="9"/>
        <v>1.4572715774863716</v>
      </c>
      <c r="W32" s="97"/>
      <c r="X32" s="97">
        <f t="shared" si="10"/>
        <v>4.19914424737069E-3</v>
      </c>
      <c r="Y32" s="97">
        <f t="shared" si="13"/>
        <v>1.3723802093954589</v>
      </c>
      <c r="Z32" s="97">
        <f t="shared" si="13"/>
        <v>4.7469759322009377</v>
      </c>
      <c r="AA32" s="97">
        <f t="shared" si="13"/>
        <v>3.0144807677683216</v>
      </c>
      <c r="AB32" s="97">
        <f t="shared" si="13"/>
        <v>3.3794734311178622</v>
      </c>
      <c r="AC32" s="97">
        <f t="shared" si="13"/>
        <v>13.980018866991767</v>
      </c>
      <c r="AD32" s="97">
        <f t="shared" si="13"/>
        <v>25.124950978150345</v>
      </c>
      <c r="AE32" s="97">
        <f t="shared" si="13"/>
        <v>30.88087272595757</v>
      </c>
      <c r="AF32" s="97">
        <f t="shared" si="13"/>
        <v>17.496647944170377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4.4054061360825354E-2</v>
      </c>
      <c r="C33" s="69">
        <f>'Basic T2'!O33</f>
        <v>1.2723258080144888</v>
      </c>
      <c r="D33" s="69">
        <f>'Basic T2'!Z33</f>
        <v>4.8116118531034786</v>
      </c>
      <c r="E33" s="69">
        <f>'Basic T2'!AK33</f>
        <v>2.2426648538809744</v>
      </c>
      <c r="F33" s="69">
        <f>'Basic T2'!AV33</f>
        <v>2.1047933495495914</v>
      </c>
      <c r="G33" s="69">
        <f>'Basic T2'!BG33</f>
        <v>11.291751812519395</v>
      </c>
      <c r="H33" s="69">
        <f>'Basic T2'!BR33</f>
        <v>17.664746635139846</v>
      </c>
      <c r="I33" s="69">
        <f>'Basic T2'!CC33</f>
        <v>14.823817643076248</v>
      </c>
      <c r="J33" s="69">
        <f>'Basic T2'!CN33</f>
        <v>6.4479169167909882</v>
      </c>
      <c r="K33" s="309">
        <f t="shared" ref="K33" si="14">SUM(B33:J33)</f>
        <v>60.703682933435836</v>
      </c>
      <c r="L33" s="97"/>
      <c r="M33" s="97">
        <f t="shared" si="0"/>
        <v>0.39709112802672447</v>
      </c>
      <c r="N33" s="97">
        <f t="shared" si="1"/>
        <v>1.8037756731908647</v>
      </c>
      <c r="O33" s="97">
        <f t="shared" si="2"/>
        <v>3.530282487619437</v>
      </c>
      <c r="P33" s="97">
        <f t="shared" si="3"/>
        <v>5.63685500371197</v>
      </c>
      <c r="Q33" s="97">
        <f t="shared" si="4"/>
        <v>5.2356571450863125</v>
      </c>
      <c r="R33" s="97">
        <f t="shared" si="5"/>
        <v>7.1495028869547559</v>
      </c>
      <c r="S33" s="97">
        <f t="shared" si="6"/>
        <v>12.26679348583801</v>
      </c>
      <c r="T33" s="97">
        <f t="shared" si="7"/>
        <v>17.023772414607599</v>
      </c>
      <c r="U33" s="97">
        <f t="shared" si="8"/>
        <v>18.381443502187917</v>
      </c>
      <c r="V33" s="97">
        <f t="shared" si="9"/>
        <v>8.407584224261937</v>
      </c>
      <c r="W33" s="97"/>
      <c r="X33" s="97">
        <f t="shared" ref="X33" si="15">IF($K33&gt;0,B33/$K33*100,0)</f>
        <v>7.2572304071126137E-2</v>
      </c>
      <c r="Y33" s="97">
        <f t="shared" ref="Y33" si="16">IF($K33&gt;0,C33/$K33*100,0)</f>
        <v>2.0959614747092825</v>
      </c>
      <c r="Z33" s="97">
        <f t="shared" ref="Z33" si="17">IF($K33&gt;0,D33/$K33*100,0)</f>
        <v>7.9263919758865624</v>
      </c>
      <c r="AA33" s="97">
        <f t="shared" ref="AA33" si="18">IF($K33&gt;0,E33/$K33*100,0)</f>
        <v>3.6944461118448966</v>
      </c>
      <c r="AB33" s="97">
        <f t="shared" ref="AB33" si="19">IF($K33&gt;0,F33/$K33*100,0)</f>
        <v>3.4673239708661279</v>
      </c>
      <c r="AC33" s="97">
        <f t="shared" ref="AC33" si="20">IF($K33&gt;0,G33/$K33*100,0)</f>
        <v>18.601427898371966</v>
      </c>
      <c r="AD33" s="97">
        <f t="shared" ref="AD33" si="21">IF($K33&gt;0,H33/$K33*100,0)</f>
        <v>29.099958654090212</v>
      </c>
      <c r="AE33" s="97">
        <f t="shared" ref="AE33" si="22">IF($K33&gt;0,I33/$K33*100,0)</f>
        <v>24.419964204364987</v>
      </c>
      <c r="AF33" s="97">
        <f>IF($K33&gt;0,J33/$K33*100,0)</f>
        <v>10.621953405794839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11.094194317496937</v>
      </c>
      <c r="C35" s="310">
        <f t="shared" ref="C35:K35" si="24">SUM(C8:C33)</f>
        <v>70.536809367417334</v>
      </c>
      <c r="D35" s="310">
        <f t="shared" si="24"/>
        <v>136.2953777772066</v>
      </c>
      <c r="E35" s="310">
        <f t="shared" si="24"/>
        <v>39.785746704574436</v>
      </c>
      <c r="F35" s="310">
        <f t="shared" si="24"/>
        <v>40.201130273110977</v>
      </c>
      <c r="G35" s="310">
        <f t="shared" si="24"/>
        <v>157.93757959204041</v>
      </c>
      <c r="H35" s="310">
        <f t="shared" si="24"/>
        <v>144.00459790518005</v>
      </c>
      <c r="I35" s="310">
        <f t="shared" si="24"/>
        <v>87.077160584902828</v>
      </c>
      <c r="J35" s="310">
        <f t="shared" si="24"/>
        <v>35.078403478070165</v>
      </c>
      <c r="K35" s="310">
        <f t="shared" si="24"/>
        <v>722.01099999999985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1.5365686004087111</v>
      </c>
      <c r="Y35" s="98">
        <f t="shared" ref="Y35:AG35" si="26">IF($K35&gt;0,C35/$K35*100,0)</f>
        <v>9.7694923439417618</v>
      </c>
      <c r="Z35" s="98">
        <f t="shared" si="26"/>
        <v>18.877188543831966</v>
      </c>
      <c r="AA35" s="98">
        <f t="shared" si="26"/>
        <v>5.5104072797470458</v>
      </c>
      <c r="AB35" s="98">
        <f t="shared" si="26"/>
        <v>5.5679387534415659</v>
      </c>
      <c r="AC35" s="98">
        <f t="shared" si="26"/>
        <v>21.874677753114629</v>
      </c>
      <c r="AD35" s="98">
        <f t="shared" si="26"/>
        <v>19.944931296778037</v>
      </c>
      <c r="AE35" s="98">
        <f t="shared" si="26"/>
        <v>12.060364812295497</v>
      </c>
      <c r="AF35" s="98">
        <f t="shared" si="26"/>
        <v>4.8584306164407707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automation\Data\Results\Workbooks\LEPs\LA_LEP\[LA_LEP_MainTables.Main.xlsm]Manager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automation\Data\Results\Workbooks\LEPs\LA_LEP\[LA_LEP_MainTables.Main.xlsm]Manager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automation\Data\Results\Workbooks\LEPs\LA_LEP\[LA_LEP_MainTables.Main.xlsm]Manager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automation\Data\Results\Workbooks\LEPs\LA_LEP\[LA_LEP_MainTables.Main.xlsm]Manager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automation\Data\Results\Workbooks\LEPs\LA_LEP\[LA_LEP_MainTables.Main.xlsm]Manager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automation\Data\Results\Workbooks\LEPs\LA_LEP\[LA_LEP_MainTables.Main.xlsm]Manager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automation\Data\Results\Workbooks\LEPs\LA_LEP\[LA_LEP_MainTables.Main.xlsm]Manager</v>
      </c>
      <c r="Y79" s="91" t="str">
        <f ca="1">CELL("filename")</f>
        <v>M:\IE\Projects\Nuffield via NFER AI and automation\Data\Results\Workbooks\LEPs\LA_LEP\[LA_LEP_MainTables.Main.xlsm]Manager</v>
      </c>
      <c r="AW79" s="91" t="str">
        <f ca="1">CELL("filename")</f>
        <v>M:\IE\Projects\Nuffield via NFER AI and automation\Data\Results\Workbooks\LEPs\LA_LEP\[LA_LEP_MainTables.Main.xlsm]Manager</v>
      </c>
      <c r="BU79" s="91" t="str">
        <f ca="1">CELL("filename")</f>
        <v>M:\IE\Projects\Nuffield via NFER AI and automation\Data\Results\Workbooks\LEPs\LA_LEP\[LA_LEP_MainTables.Main.xlsm]Manager</v>
      </c>
      <c r="CS79" s="91" t="str">
        <f ca="1">CELL("filename")</f>
        <v>M:\IE\Projects\Nuffield via NFER AI and automation\Data\Results\Workbooks\LEPs\LA_LEP\[LA_LEP_MainTables.Main.xlsm]Manager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automation\Data\Results\Workbooks\LEPs\LA_LEP\[LA_LEP_MainTables.Main.xlsm]Manager</v>
      </c>
      <c r="Y96" s="91" t="str">
        <f ca="1">CELL("filename")</f>
        <v>M:\IE\Projects\Nuffield via NFER AI and automation\Data\Results\Workbooks\LEPs\LA_LEP\[LA_LEP_MainTables.Main.xlsm]Manager</v>
      </c>
      <c r="AW96" s="91" t="str">
        <f ca="1">CELL("filename")</f>
        <v>M:\IE\Projects\Nuffield via NFER AI and automation\Data\Results\Workbooks\LEPs\LA_LEP\[LA_LEP_MainTables.Main.xlsm]Manager</v>
      </c>
      <c r="BU96" s="91" t="str">
        <f ca="1">CELL("filename")</f>
        <v>M:\IE\Projects\Nuffield via NFER AI and automation\Data\Results\Workbooks\LEPs\LA_LEP\[LA_LEP_MainTables.Main.xlsm]Manager</v>
      </c>
      <c r="CS96" s="91" t="str">
        <f ca="1">CELL("filename")</f>
        <v>M:\IE\Projects\Nuffield via NFER AI and automation\Data\Results\Workbooks\LEPs\LA_LEP\[LA_LEP_MainTables.Main.xlsm]Manager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78B520-519B-41DA-AE61-0FC2A9627868}"/>
</file>

<file path=customXml/itemProps2.xml><?xml version="1.0" encoding="utf-8"?>
<ds:datastoreItem xmlns:ds="http://schemas.openxmlformats.org/officeDocument/2006/customXml" ds:itemID="{BA96A604-83BB-4D63-94A5-D51552B85C9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2024-02-29T15:52:26Z</dcterms:modified>
</cp:coreProperties>
</file>