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I_LEP\"/>
    </mc:Choice>
  </mc:AlternateContent>
  <xr:revisionPtr revIDLastSave="0" documentId="13_ncr:1_{31FD4350-9F84-4D6E-AC75-07B5C24BB2A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<sst xmlns="http://schemas.openxmlformats.org/spreadsheetml/2006/main" count="2355" uniqueCount="531">
  <si>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</si>
  <si>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</si>
  <si>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</si>
  <si>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</si>
  <si>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</si>
  <si>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</si>
  <si>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</si>
  <si>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</si>
  <si>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</si>
  <si>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</si>
  <si>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</si>
  <si>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</si>
  <si>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</si>
  <si>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</si>
  <si>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</si>
  <si>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</si>
  <si>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</si>
  <si>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</si>
  <si>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</si>
  <si>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</si>
  <si>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</si>
  <si>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</si>
  <si>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</si>
  <si>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</si>
  <si>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</si>
  <si>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</si>
  <si>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</si>
  <si>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</si>
  <si>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</si>
  <si>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</si>
  <si>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</si>
  <si>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</si>
  <si>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</si>
  <si>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</si>
  <si>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</si>
  <si>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</si>
  <si>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</si>
  <si>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</si>
  <si>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</si>
  <si>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</si>
  <si>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</si>
  <si>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</si>
  <si>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</si>
  <si>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</si>
  <si>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</si>
  <si>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</si>
  <si>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</si>
  <si>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</si>
  <si>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</si>
  <si>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</si>
  <si>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</si>
  <si>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</si>
  <si>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</si>
  <si>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</si>
  <si>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</si>
  <si>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</si>
  <si>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</si>
  <si>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</si>
  <si>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</si>
  <si>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</si>
  <si>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</si>
  <si>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</si>
  <si>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</si>
  <si>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</si>
  <si>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</si>
  <si>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</si>
  <si>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</si>
  <si>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</si>
  <si>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</si>
  <si>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</si>
  <si>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</si>
  <si>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</si>
  <si>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</si>
  <si>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</si>
  <si>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</si>
  <si>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</si>
  <si>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</si>
  <si>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</si>
  <si>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</si>
  <si>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</si>
  <si>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</si>
  <si>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</si>
  <si>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</si>
  <si>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</si>
  <si>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</si>
  <si>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</si>
  <si>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</si>
  <si>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</si>
  <si>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</si>
  <si>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</si>
  <si>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</si>
  <si>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</si>
  <si>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</si>
  <si>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</si>
  <si>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</si>
  <si>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</si>
  <si>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</si>
  <si>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</si>
  <si>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</si>
  <si>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</si>
  <si>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</si>
  <si>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</si>
  <si>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</si>
  <si>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</si>
  <si>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</si>
  <si>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</si>
  <si>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</si>
  <si>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</si>
  <si>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</si>
  <si>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</si>
  <si>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</si>
  <si>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</si>
  <si>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</si>
  <si>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</si>
  <si>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</si>
  <si>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</si>
  <si>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</si>
  <si>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</si>
  <si>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</si>
  <si>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</si>
  <si>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</si>
  <si>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</si>
  <si>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</si>
  <si>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</si>
  <si>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</si>
  <si>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</si>
  <si>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</si>
  <si>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</si>
  <si>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</si>
  <si>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</si>
  <si>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</si>
  <si>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</si>
  <si>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</si>
  <si>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</si>
  <si>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</si>
  <si>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</si>
  <si>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</si>
  <si>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</si>
  <si>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</si>
  <si>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</si>
  <si>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</si>
  <si>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</si>
  <si>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</si>
  <si>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</si>
  <si>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</si>
  <si>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</si>
  <si>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</si>
  <si>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</si>
  <si>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</si>
  <si>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</si>
  <si>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</si>
  <si>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</si>
  <si>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</si>
  <si>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</si>
  <si>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</si>
  <si>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</si>
  <si>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</si>
  <si>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</si>
  <si>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</si>
  <si>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</si>
  <si>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</si>
  <si>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</si>
  <si>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</si>
  <si>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</si>
  <si>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</si>
  <si>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</si>
  <si>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</si>
  <si>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</si>
  <si>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</si>
  <si>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</si>
  <si>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</si>
  <si>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</si>
  <si>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</si>
  <si>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</si>
  <si>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</si>
  <si>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</si>
  <si>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</si>
  <si>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</si>
  <si>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</si>
  <si>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</si>
  <si>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</si>
  <si>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</si>
  <si>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</si>
  <si>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</si>
  <si>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</si>
  <si>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</si>
  <si>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</si>
  <si>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</si>
  <si>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</si>
  <si>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</si>
  <si>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</si>
  <si>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</si>
  <si>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</si>
  <si>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</si>
  <si>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</si>
  <si>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</si>
  <si>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</si>
  <si>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</si>
  <si>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</si>
  <si>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</si>
  <si>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</si>
  <si>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</si>
  <si>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</si>
  <si>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</si>
  <si>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</si>
  <si>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</si>
  <si>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</si>
  <si>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</si>
  <si>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</si>
  <si>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</si>
  <si>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</si>
  <si>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</si>
  <si>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</si>
  <si>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</si>
  <si>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</si>
  <si>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</si>
  <si>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</si>
  <si>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</si>
  <si>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</si>
  <si>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</si>
  <si>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</si>
  <si>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</si>
  <si>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</si>
  <si>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</si>
  <si>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</si>
  <si>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</si>
  <si>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</si>
  <si>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</si>
  <si>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</si>
  <si>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</si>
  <si>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</si>
  <si>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</si>
  <si>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</si>
  <si>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</si>
  <si>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</si>
  <si>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</si>
  <si>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</si>
  <si>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</si>
  <si>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</si>
  <si>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</si>
  <si>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</si>
  <si>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</si>
  <si>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</si>
  <si>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</si>
  <si>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</si>
  <si>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</si>
  <si>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</si>
  <si>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</si>
  <si>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</si>
  <si>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</si>
  <si>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</si>
  <si>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</si>
  <si>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</si>
  <si>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</si>
  <si>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</si>
  <si>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</si>
  <si>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</si>
  <si>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</si>
  <si>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</si>
  <si>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</si>
  <si>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</si>
  <si>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</si>
  <si>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</si>
  <si>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</si>
  <si>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</si>
  <si>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</si>
  <si>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</si>
  <si>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</si>
  <si>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</si>
  <si>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</si>
  <si>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</si>
  <si>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</si>
  <si>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</si>
  <si>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</si>
  <si>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</si>
  <si>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</si>
  <si>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</si>
  <si>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</si>
  <si>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</si>
  <si>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</si>
  <si>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</si>
  <si>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</si>
  <si>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</si>
  <si>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</si>
  <si>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</si>
  <si>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</si>
  <si>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</si>
  <si>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</si>
  <si>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</si>
  <si>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</si>
  <si>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</si>
  <si>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</si>
  <si>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</si>
  <si>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</si>
  <si>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</si>
  <si>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</si>
  <si>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</si>
  <si>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</si>
  <si>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</si>
  <si>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</si>
  <si>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</si>
  <si>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</si>
  <si>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</si>
  <si>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</si>
  <si>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</si>
  <si>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</si>
  <si>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</si>
  <si>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</si>
  <si>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</si>
  <si>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</si>
  <si>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</si>
  <si>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</si>
  <si>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</si>
  <si>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</si>
  <si>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</si>
  <si>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</si>
  <si>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</si>
  <si>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</si>
  <si>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</si>
  <si>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</si>
  <si>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</si>
  <si>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</si>
  <si>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</si>
  <si>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</si>
  <si>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</si>
  <si>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</si>
  <si>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</si>
  <si>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</si>
  <si>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</si>
  <si>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</si>
  <si>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</si>
  <si>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</si>
  <si>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</si>
  <si>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</si>
  <si>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</si>
  <si>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</si>
  <si>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</si>
  <si>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</si>
  <si>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</si>
  <si>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</si>
  <si>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</si>
  <si>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</si>
  <si>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</si>
  <si>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</si>
  <si>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</si>
  <si>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</si>
  <si>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</si>
  <si>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</si>
  <si>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</si>
  <si>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</si>
  <si>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</si>
  <si>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</si>
  <si>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</si>
  <si>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</si>
  <si>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</si>
  <si>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</si>
  <si>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</si>
  <si>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</si>
  <si>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</si>
  <si>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</si>
  <si>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</si>
  <si>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</si>
  <si>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</si>
  <si>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</si>
  <si>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</si>
  <si>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</si>
  <si>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</si>
  <si>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</si>
  <si>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</si>
  <si>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</si>
  <si>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</si>
  <si>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</si>
  <si>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</si>
  <si>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</si>
  <si>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</si>
  <si>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</si>
  <si>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</si>
  <si>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</si>
  <si>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</si>
  <si>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</si>
  <si>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</si>
  <si>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</si>
  <si>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</si>
  <si>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</si>
  <si>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</si>
  <si>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</si>
  <si>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</si>
  <si>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</si>
  <si>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</si>
  <si>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</si>
  <si>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</si>
  <si>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</si>
  <si>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</si>
  <si>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</si>
  <si>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</si>
  <si>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</si>
  <si>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</si>
  <si>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</si>
  <si>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</si>
  <si>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</si>
  <si>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</si>
  <si>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</si>
  <si>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</si>
  <si>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</si>
  <si>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</si>
  <si>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</si>
  <si>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</si>
  <si>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</si>
  <si>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</si>
  <si>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</si>
  <si>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</si>
  <si>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</si>
  <si>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</si>
  <si>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</si>
  <si>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</si>
  <si>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</si>
  <si>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</si>
  <si>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</si>
  <si>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</si>
  <si>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</si>
  <si>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</si>
  <si>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</si>
  <si>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</si>
  <si>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</si>
  <si>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</si>
  <si>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</si>
  <si>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</si>
  <si>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</si>
  <si>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</si>
  <si>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</si>
  <si>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</si>
  <si>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</si>
  <si>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</si>
  <si>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</si>
  <si>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</si>
  <si>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</si>
  <si>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</si>
  <si>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</si>
  <si>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</si>
  <si>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</si>
  <si>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</si>
  <si>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</si>
  <si>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</si>
  <si>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</si>
  <si>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</si>
  <si>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</si>
  <si>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</si>
  <si>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</si>
  <si>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</si>
  <si>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</si>
  <si>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</si>
  <si>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</si>
  <si>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</si>
  <si>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</si>
  <si>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</si>
  <si>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</si>
  <si>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</si>
  <si>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</si>
  <si>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</si>
  <si>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</si>
  <si>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</si>
  <si>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</si>
  <si>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</si>
  <si>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</si>
  <si>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</si>
  <si>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</si>
  <si>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</si>
  <si>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</si>
  <si>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</si>
  <si>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</si>
  <si>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</si>
  <si>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</si>
  <si>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</si>
  <si>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</si>
  <si>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</si>
  <si>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</si>
  <si>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</si>
  <si>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</si>
  <si>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</si>
  <si>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</si>
  <si>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</si>
  <si>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</si>
  <si>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</si>
  <si>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</si>
  <si>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</si>
  <si>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</si>
  <si>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</si>
  <si>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</si>
  <si>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</si>
  <si>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</si>
  <si>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</si>
  <si>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</si>
  <si>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</si>
  <si>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</si>
  <si>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</si>
  <si>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</si>
  <si>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</si>
  <si>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</si>
  <si>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</si>
  <si>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</si>
  <si>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</si>
  <si>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</si>
  <si>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</si>
  <si>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</si>
  <si>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</si>
  <si>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</si>
  <si>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</si>
  <si>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</si>
  <si>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</si>
  <si>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</si>
  <si>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</si>
  <si>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</si>
  <si>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</si>
  <si>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</si>
  <si>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</si>
  <si>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</si>
  <si>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</si>
  <si>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</si>
  <si>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</si>
  <si>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</si>
  <si>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</si>
  <si>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</si>
  <si>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</si>
  <si>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</si>
  <si>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</si>
  <si>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</si>
  <si>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automation/Data/Results/Workbooks/LEPs/LI_LEP/LI_LEP_Database.Main.xlsx</t>
  </si>
  <si>
    <t>14. Greater Lincolnshire</t>
  </si>
  <si>
    <t>28-02-2024 09:55:39</t>
  </si>
  <si>
    <t>Greater Lincolnshire</t>
  </si>
  <si>
    <t>29 02 2024 03:51:09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</si>
</sst>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0.52241841326519101</c:v>
                </c:pt>
                <c:pt idx="2">
                  <c:v>0.85372583391492007</c:v>
                </c:pt>
                <c:pt idx="3">
                  <c:v>-1.0425924003481413</c:v>
                </c:pt>
                <c:pt idx="4">
                  <c:v>0.38216104240955673</c:v>
                </c:pt>
                <c:pt idx="5">
                  <c:v>0.1181614571293732</c:v>
                </c:pt>
                <c:pt idx="7">
                  <c:v>5.8769635748112004</c:v>
                </c:pt>
                <c:pt idx="8">
                  <c:v>0.33427909766678976</c:v>
                </c:pt>
                <c:pt idx="9">
                  <c:v>0.86227319318177287</c:v>
                </c:pt>
                <c:pt idx="10">
                  <c:v>3.5164748013453595</c:v>
                </c:pt>
                <c:pt idx="11">
                  <c:v>5.9325103520039724</c:v>
                </c:pt>
                <c:pt idx="12">
                  <c:v>-4.298965413581235</c:v>
                </c:pt>
                <c:pt idx="13">
                  <c:v>0.38098455531148101</c:v>
                </c:pt>
                <c:pt idx="14">
                  <c:v>1.0688592856977985</c:v>
                </c:pt>
                <c:pt idx="15">
                  <c:v>2.0831300155521149</c:v>
                </c:pt>
                <c:pt idx="17">
                  <c:v>-4.9247533670282451E-2</c:v>
                </c:pt>
                <c:pt idx="18">
                  <c:v>1.8465076100194988</c:v>
                </c:pt>
                <c:pt idx="19">
                  <c:v>-0.31218546632632016</c:v>
                </c:pt>
                <c:pt idx="20">
                  <c:v>0.15767605598382417</c:v>
                </c:pt>
                <c:pt idx="22">
                  <c:v>-0.70780153476216467</c:v>
                </c:pt>
                <c:pt idx="24">
                  <c:v>-0.22743178542736775</c:v>
                </c:pt>
                <c:pt idx="25">
                  <c:v>-6.9712148201587665</c:v>
                </c:pt>
                <c:pt idx="26">
                  <c:v>1.5465537797197726</c:v>
                </c:pt>
                <c:pt idx="27">
                  <c:v>-0.27840156966947305</c:v>
                </c:pt>
                <c:pt idx="29">
                  <c:v>-1.7999504521069354</c:v>
                </c:pt>
                <c:pt idx="30">
                  <c:v>0.33696582569999745</c:v>
                </c:pt>
                <c:pt idx="31">
                  <c:v>5.3645494647710068</c:v>
                </c:pt>
                <c:pt idx="32">
                  <c:v>2.9559045328480638</c:v>
                </c:pt>
                <c:pt idx="33">
                  <c:v>1.6951135220768743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0.23020070827648453</c:v>
                </c:pt>
                <c:pt idx="2">
                  <c:v>0.73614390667777752</c:v>
                </c:pt>
                <c:pt idx="3">
                  <c:v>-8.6867184314753931E-2</c:v>
                </c:pt>
                <c:pt idx="4">
                  <c:v>0.37413772037973025</c:v>
                </c:pt>
                <c:pt idx="5">
                  <c:v>0.41393123653761243</c:v>
                </c:pt>
                <c:pt idx="7">
                  <c:v>-0.69912248152875778</c:v>
                </c:pt>
                <c:pt idx="8">
                  <c:v>-0.43018049795473523</c:v>
                </c:pt>
                <c:pt idx="9">
                  <c:v>0.88394315485353925</c:v>
                </c:pt>
                <c:pt idx="10">
                  <c:v>0.62820359543860338</c:v>
                </c:pt>
                <c:pt idx="11">
                  <c:v>8.2067375480976423E-2</c:v>
                </c:pt>
                <c:pt idx="12">
                  <c:v>-0.43997279222680596</c:v>
                </c:pt>
                <c:pt idx="13">
                  <c:v>1.0176467915485654</c:v>
                </c:pt>
                <c:pt idx="14">
                  <c:v>9.0768825795395358E-3</c:v>
                </c:pt>
                <c:pt idx="15">
                  <c:v>0.39158638240999188</c:v>
                </c:pt>
                <c:pt idx="17">
                  <c:v>0.63289256999832233</c:v>
                </c:pt>
                <c:pt idx="18">
                  <c:v>0.31905323709116029</c:v>
                </c:pt>
                <c:pt idx="19">
                  <c:v>0.20499225808647825</c:v>
                </c:pt>
                <c:pt idx="20">
                  <c:v>0.33088214164520569</c:v>
                </c:pt>
                <c:pt idx="22">
                  <c:v>0.30797859160298646</c:v>
                </c:pt>
                <c:pt idx="24">
                  <c:v>-1.1903309956479924</c:v>
                </c:pt>
                <c:pt idx="25">
                  <c:v>-0.75337970548390309</c:v>
                </c:pt>
                <c:pt idx="26">
                  <c:v>0.2814572920113223</c:v>
                </c:pt>
                <c:pt idx="27">
                  <c:v>-0.60005766449596765</c:v>
                </c:pt>
                <c:pt idx="29">
                  <c:v>0.6874606591249055</c:v>
                </c:pt>
                <c:pt idx="30">
                  <c:v>-0.27303690777481515</c:v>
                </c:pt>
                <c:pt idx="31">
                  <c:v>-3.4917539161036348</c:v>
                </c:pt>
                <c:pt idx="32">
                  <c:v>-0.21288641698673505</c:v>
                </c:pt>
                <c:pt idx="33">
                  <c:v>-0.11546214798362486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11.098999999999982</c:v>
                </c:pt>
                <c:pt idx="1">
                  <c:v>14.375000000000034</c:v>
                </c:pt>
                <c:pt idx="2">
                  <c:v>16.556999999999999</c:v>
                </c:pt>
                <c:pt idx="3">
                  <c:v>14.324000000000011</c:v>
                </c:pt>
                <c:pt idx="4">
                  <c:v>11.130000000000024</c:v>
                </c:pt>
                <c:pt idx="5">
                  <c:v>12.392000000000017</c:v>
                </c:pt>
                <c:pt idx="6">
                  <c:v>13.015000000000034</c:v>
                </c:pt>
                <c:pt idx="7">
                  <c:v>14.435000000000022</c:v>
                </c:pt>
                <c:pt idx="8">
                  <c:v>14.459000000000026</c:v>
                </c:pt>
                <c:pt idx="9">
                  <c:v>11.259999999999957</c:v>
                </c:pt>
                <c:pt idx="10">
                  <c:v>14.335000000000006</c:v>
                </c:pt>
                <c:pt idx="11">
                  <c:v>14.328000000000008</c:v>
                </c:pt>
                <c:pt idx="12">
                  <c:v>14.326999999999998</c:v>
                </c:pt>
                <c:pt idx="13">
                  <c:v>14.324000000000062</c:v>
                </c:pt>
                <c:pt idx="14">
                  <c:v>14.298000000000012</c:v>
                </c:pt>
                <c:pt idx="15">
                  <c:v>14.250000000000016</c:v>
                </c:pt>
                <c:pt idx="16">
                  <c:v>14.213000000000013</c:v>
                </c:pt>
                <c:pt idx="17">
                  <c:v>14.174999999999958</c:v>
                </c:pt>
                <c:pt idx="18">
                  <c:v>14.132999999999994</c:v>
                </c:pt>
                <c:pt idx="19">
                  <c:v>14.09200000000002</c:v>
                </c:pt>
                <c:pt idx="20">
                  <c:v>14.058999999999987</c:v>
                </c:pt>
                <c:pt idx="21">
                  <c:v>14.025000000000052</c:v>
                </c:pt>
                <c:pt idx="22">
                  <c:v>13.990999999999969</c:v>
                </c:pt>
                <c:pt idx="23">
                  <c:v>13.956000000000005</c:v>
                </c:pt>
                <c:pt idx="24" formatCode="#,##0.00">
                  <c:v>13.919999999999991</c:v>
                </c:pt>
                <c:pt idx="25">
                  <c:v>13.883999999999951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0.85399999999999943</c:v>
                </c:pt>
                <c:pt idx="1">
                  <c:v>0.97799999999999998</c:v>
                </c:pt>
                <c:pt idx="2">
                  <c:v>0.87499999999999634</c:v>
                </c:pt>
                <c:pt idx="3">
                  <c:v>0.46600000000000058</c:v>
                </c:pt>
                <c:pt idx="4">
                  <c:v>0.58699999999999963</c:v>
                </c:pt>
                <c:pt idx="5">
                  <c:v>0.70999999999999941</c:v>
                </c:pt>
                <c:pt idx="6">
                  <c:v>0.84599999999999909</c:v>
                </c:pt>
                <c:pt idx="7">
                  <c:v>0.83600000000000207</c:v>
                </c:pt>
                <c:pt idx="8">
                  <c:v>0.98599999999999877</c:v>
                </c:pt>
                <c:pt idx="9">
                  <c:v>0.93399999999999839</c:v>
                </c:pt>
                <c:pt idx="10">
                  <c:v>0.92200000000000037</c:v>
                </c:pt>
                <c:pt idx="11">
                  <c:v>0.87600000000000044</c:v>
                </c:pt>
                <c:pt idx="12">
                  <c:v>0.85800000000000209</c:v>
                </c:pt>
                <c:pt idx="13">
                  <c:v>0.81900000000000095</c:v>
                </c:pt>
                <c:pt idx="14">
                  <c:v>0.77899999999999936</c:v>
                </c:pt>
                <c:pt idx="15">
                  <c:v>0.74700000000000077</c:v>
                </c:pt>
                <c:pt idx="16">
                  <c:v>0.71999999999999864</c:v>
                </c:pt>
                <c:pt idx="17">
                  <c:v>0.69500000000000084</c:v>
                </c:pt>
                <c:pt idx="18">
                  <c:v>0.67100000000000215</c:v>
                </c:pt>
                <c:pt idx="19">
                  <c:v>0.64900000000000013</c:v>
                </c:pt>
                <c:pt idx="20">
                  <c:v>0.62999999999999956</c:v>
                </c:pt>
                <c:pt idx="21">
                  <c:v>0.6090000000000001</c:v>
                </c:pt>
                <c:pt idx="22">
                  <c:v>0.59000000000000119</c:v>
                </c:pt>
                <c:pt idx="23">
                  <c:v>0.57300000000000029</c:v>
                </c:pt>
                <c:pt idx="24" formatCode="#,##0.00">
                  <c:v>0.55599999999999949</c:v>
                </c:pt>
                <c:pt idx="25">
                  <c:v>0.54100000000000203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1.2300000000000031</c:v>
                </c:pt>
                <c:pt idx="1">
                  <c:v>1.2359999999999995</c:v>
                </c:pt>
                <c:pt idx="2">
                  <c:v>1.6919999999999997</c:v>
                </c:pt>
                <c:pt idx="3">
                  <c:v>1.3940000000000035</c:v>
                </c:pt>
                <c:pt idx="4">
                  <c:v>1.4419999999999964</c:v>
                </c:pt>
                <c:pt idx="5">
                  <c:v>1.2970000000000028</c:v>
                </c:pt>
                <c:pt idx="6">
                  <c:v>1.2290000000000001</c:v>
                </c:pt>
                <c:pt idx="7">
                  <c:v>1.2920000000000025</c:v>
                </c:pt>
                <c:pt idx="8">
                  <c:v>1.4069999999999978</c:v>
                </c:pt>
                <c:pt idx="9">
                  <c:v>1.3590000000000009</c:v>
                </c:pt>
                <c:pt idx="10">
                  <c:v>1.3190000000000015</c:v>
                </c:pt>
                <c:pt idx="11">
                  <c:v>1.3049999999999957</c:v>
                </c:pt>
                <c:pt idx="12">
                  <c:v>1.2829999999999968</c:v>
                </c:pt>
                <c:pt idx="13">
                  <c:v>1.2780000000000018</c:v>
                </c:pt>
                <c:pt idx="14">
                  <c:v>1.2759999999999978</c:v>
                </c:pt>
                <c:pt idx="15">
                  <c:v>1.2740000000000014</c:v>
                </c:pt>
                <c:pt idx="16">
                  <c:v>1.2719999999999974</c:v>
                </c:pt>
                <c:pt idx="17">
                  <c:v>1.27</c:v>
                </c:pt>
                <c:pt idx="18">
                  <c:v>1.268999999999999</c:v>
                </c:pt>
                <c:pt idx="19">
                  <c:v>1.2680000000000025</c:v>
                </c:pt>
                <c:pt idx="20">
                  <c:v>1.2669999999999995</c:v>
                </c:pt>
                <c:pt idx="21">
                  <c:v>1.2669999999999986</c:v>
                </c:pt>
                <c:pt idx="22">
                  <c:v>1.266000000000002</c:v>
                </c:pt>
                <c:pt idx="23">
                  <c:v>1.2659999999999993</c:v>
                </c:pt>
                <c:pt idx="24" formatCode="#,##0.00">
                  <c:v>1.2659999999999976</c:v>
                </c:pt>
                <c:pt idx="25">
                  <c:v>1.2659999999999993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4.0650000000000004</c:v>
                </c:pt>
                <c:pt idx="1">
                  <c:v>4.3989999999999965</c:v>
                </c:pt>
                <c:pt idx="2">
                  <c:v>4.5020000000000078</c:v>
                </c:pt>
                <c:pt idx="3">
                  <c:v>5.0220000000000029</c:v>
                </c:pt>
                <c:pt idx="4">
                  <c:v>5.6070000000000011</c:v>
                </c:pt>
                <c:pt idx="5">
                  <c:v>5.2409999999999926</c:v>
                </c:pt>
                <c:pt idx="6">
                  <c:v>4.837999999999993</c:v>
                </c:pt>
                <c:pt idx="7">
                  <c:v>5.0180000000000042</c:v>
                </c:pt>
                <c:pt idx="8">
                  <c:v>5.0190000000000037</c:v>
                </c:pt>
                <c:pt idx="9">
                  <c:v>5.1000000000000032</c:v>
                </c:pt>
                <c:pt idx="10">
                  <c:v>4.7859999999999978</c:v>
                </c:pt>
                <c:pt idx="11">
                  <c:v>4.6589999999999998</c:v>
                </c:pt>
                <c:pt idx="12">
                  <c:v>4.6169999999999956</c:v>
                </c:pt>
                <c:pt idx="13">
                  <c:v>4.6730000000000036</c:v>
                </c:pt>
                <c:pt idx="14">
                  <c:v>4.8820000000000157</c:v>
                </c:pt>
                <c:pt idx="15">
                  <c:v>4.9969999999999999</c:v>
                </c:pt>
                <c:pt idx="16">
                  <c:v>5.0799999999999939</c:v>
                </c:pt>
                <c:pt idx="17">
                  <c:v>5.1359999999999983</c:v>
                </c:pt>
                <c:pt idx="18">
                  <c:v>5.1750000000000211</c:v>
                </c:pt>
                <c:pt idx="19">
                  <c:v>5.2040000000000042</c:v>
                </c:pt>
                <c:pt idx="20">
                  <c:v>5.226999999999987</c:v>
                </c:pt>
                <c:pt idx="21">
                  <c:v>5.2460000000000093</c:v>
                </c:pt>
                <c:pt idx="22">
                  <c:v>5.2630000000000132</c:v>
                </c:pt>
                <c:pt idx="23">
                  <c:v>5.2770000000000046</c:v>
                </c:pt>
                <c:pt idx="24" formatCode="#,##0.00">
                  <c:v>5.2909999999999862</c:v>
                </c:pt>
                <c:pt idx="25">
                  <c:v>5.3039999999999896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20.940999999999999</c:v>
                </c:pt>
                <c:pt idx="1">
                  <c:v>19.639999999999976</c:v>
                </c:pt>
                <c:pt idx="2">
                  <c:v>20.678000000000058</c:v>
                </c:pt>
                <c:pt idx="3">
                  <c:v>21.252000000000024</c:v>
                </c:pt>
                <c:pt idx="4">
                  <c:v>21.216999999999942</c:v>
                </c:pt>
                <c:pt idx="5">
                  <c:v>22.367999999999995</c:v>
                </c:pt>
                <c:pt idx="6">
                  <c:v>24.907000000000007</c:v>
                </c:pt>
                <c:pt idx="7">
                  <c:v>25.799999999999937</c:v>
                </c:pt>
                <c:pt idx="8">
                  <c:v>26.80999999999997</c:v>
                </c:pt>
                <c:pt idx="9">
                  <c:v>24.064000000000014</c:v>
                </c:pt>
                <c:pt idx="10">
                  <c:v>24.152000000000008</c:v>
                </c:pt>
                <c:pt idx="11">
                  <c:v>24.377000000000077</c:v>
                </c:pt>
                <c:pt idx="12">
                  <c:v>24.669000000000047</c:v>
                </c:pt>
                <c:pt idx="13">
                  <c:v>24.885000000000037</c:v>
                </c:pt>
                <c:pt idx="14">
                  <c:v>24.97199999999993</c:v>
                </c:pt>
                <c:pt idx="15">
                  <c:v>24.982000000000049</c:v>
                </c:pt>
                <c:pt idx="16">
                  <c:v>24.993000000000009</c:v>
                </c:pt>
                <c:pt idx="17">
                  <c:v>24.999000000000027</c:v>
                </c:pt>
                <c:pt idx="18">
                  <c:v>25.005000000000013</c:v>
                </c:pt>
                <c:pt idx="19">
                  <c:v>25.011000000000031</c:v>
                </c:pt>
                <c:pt idx="20">
                  <c:v>25.040000000000003</c:v>
                </c:pt>
                <c:pt idx="21">
                  <c:v>25.071999999999974</c:v>
                </c:pt>
                <c:pt idx="22">
                  <c:v>25.104000000000038</c:v>
                </c:pt>
                <c:pt idx="23">
                  <c:v>25.135000000000012</c:v>
                </c:pt>
                <c:pt idx="24" formatCode="#,##0.00">
                  <c:v>25.164000000000009</c:v>
                </c:pt>
                <c:pt idx="25">
                  <c:v>25.192000000000014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5.4530000000000109</c:v>
                </c:pt>
                <c:pt idx="1">
                  <c:v>5.7210000000000267</c:v>
                </c:pt>
                <c:pt idx="2">
                  <c:v>6.8670000000000071</c:v>
                </c:pt>
                <c:pt idx="3">
                  <c:v>6.7619999999999996</c:v>
                </c:pt>
                <c:pt idx="4">
                  <c:v>7.6870000000000145</c:v>
                </c:pt>
                <c:pt idx="5">
                  <c:v>7.5750000000000117</c:v>
                </c:pt>
                <c:pt idx="6">
                  <c:v>5.8700000000000099</c:v>
                </c:pt>
                <c:pt idx="7">
                  <c:v>6.285999999999996</c:v>
                </c:pt>
                <c:pt idx="8">
                  <c:v>7.3489999999999913</c:v>
                </c:pt>
                <c:pt idx="9">
                  <c:v>5.5139999999999905</c:v>
                </c:pt>
                <c:pt idx="10">
                  <c:v>5.2780000000000049</c:v>
                </c:pt>
                <c:pt idx="11">
                  <c:v>5.3669999999999911</c:v>
                </c:pt>
                <c:pt idx="12">
                  <c:v>5.3149999999999906</c:v>
                </c:pt>
                <c:pt idx="13">
                  <c:v>5.3039999999999994</c:v>
                </c:pt>
                <c:pt idx="14">
                  <c:v>5.2749999999999853</c:v>
                </c:pt>
                <c:pt idx="15">
                  <c:v>5.2490000000000023</c:v>
                </c:pt>
                <c:pt idx="16">
                  <c:v>5.1929999999999898</c:v>
                </c:pt>
                <c:pt idx="17">
                  <c:v>5.1369999999999969</c:v>
                </c:pt>
                <c:pt idx="18">
                  <c:v>5.0820000000000096</c:v>
                </c:pt>
                <c:pt idx="19">
                  <c:v>5.026999999999985</c:v>
                </c:pt>
                <c:pt idx="20">
                  <c:v>4.9760000000000142</c:v>
                </c:pt>
                <c:pt idx="21">
                  <c:v>4.9239999999999959</c:v>
                </c:pt>
                <c:pt idx="22">
                  <c:v>4.8709999999999818</c:v>
                </c:pt>
                <c:pt idx="23">
                  <c:v>4.8180000000000138</c:v>
                </c:pt>
                <c:pt idx="24" formatCode="#,##0.00">
                  <c:v>4.7649999999999988</c:v>
                </c:pt>
                <c:pt idx="25">
                  <c:v>4.7119999999999962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35.941000000000088</c:v>
                </c:pt>
                <c:pt idx="1">
                  <c:v>37.678999999999988</c:v>
                </c:pt>
                <c:pt idx="2">
                  <c:v>34.981999999999978</c:v>
                </c:pt>
                <c:pt idx="3">
                  <c:v>33.833000000000027</c:v>
                </c:pt>
                <c:pt idx="4">
                  <c:v>34.804999999999943</c:v>
                </c:pt>
                <c:pt idx="5">
                  <c:v>39.046000000000156</c:v>
                </c:pt>
                <c:pt idx="6">
                  <c:v>34.610999999999883</c:v>
                </c:pt>
                <c:pt idx="7">
                  <c:v>39.314999999999969</c:v>
                </c:pt>
                <c:pt idx="8">
                  <c:v>40.211000000000077</c:v>
                </c:pt>
                <c:pt idx="9">
                  <c:v>38.372999999999983</c:v>
                </c:pt>
                <c:pt idx="10">
                  <c:v>38.603999999999949</c:v>
                </c:pt>
                <c:pt idx="11">
                  <c:v>38.18699999999987</c:v>
                </c:pt>
                <c:pt idx="12">
                  <c:v>37.507000000000197</c:v>
                </c:pt>
                <c:pt idx="13">
                  <c:v>36.706000000000131</c:v>
                </c:pt>
                <c:pt idx="14">
                  <c:v>36.204999999999963</c:v>
                </c:pt>
                <c:pt idx="15">
                  <c:v>35.712999999999823</c:v>
                </c:pt>
                <c:pt idx="16">
                  <c:v>35.304999999999964</c:v>
                </c:pt>
                <c:pt idx="17">
                  <c:v>34.892999999999844</c:v>
                </c:pt>
                <c:pt idx="18">
                  <c:v>34.504999999999917</c:v>
                </c:pt>
                <c:pt idx="19">
                  <c:v>34.136000000000202</c:v>
                </c:pt>
                <c:pt idx="20">
                  <c:v>33.803000000000154</c:v>
                </c:pt>
                <c:pt idx="21">
                  <c:v>33.468000000000032</c:v>
                </c:pt>
                <c:pt idx="22">
                  <c:v>33.145000000000081</c:v>
                </c:pt>
                <c:pt idx="23">
                  <c:v>32.83499999999998</c:v>
                </c:pt>
                <c:pt idx="24" formatCode="#,##0.00">
                  <c:v>32.536999999999978</c:v>
                </c:pt>
                <c:pt idx="25">
                  <c:v>32.257000000000055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35.047000000000111</c:v>
                </c:pt>
                <c:pt idx="1">
                  <c:v>36.080999999999861</c:v>
                </c:pt>
                <c:pt idx="2">
                  <c:v>34.770999999999979</c:v>
                </c:pt>
                <c:pt idx="3">
                  <c:v>29.696999999999985</c:v>
                </c:pt>
                <c:pt idx="4">
                  <c:v>35.275999999999854</c:v>
                </c:pt>
                <c:pt idx="5">
                  <c:v>35.251000000000069</c:v>
                </c:pt>
                <c:pt idx="6">
                  <c:v>38.302999999999948</c:v>
                </c:pt>
                <c:pt idx="7">
                  <c:v>37.257999999999903</c:v>
                </c:pt>
                <c:pt idx="8">
                  <c:v>35.737000000000023</c:v>
                </c:pt>
                <c:pt idx="9">
                  <c:v>34.611999999999938</c:v>
                </c:pt>
                <c:pt idx="10">
                  <c:v>34.021000000000015</c:v>
                </c:pt>
                <c:pt idx="11">
                  <c:v>33.404000000000003</c:v>
                </c:pt>
                <c:pt idx="12">
                  <c:v>33.548000000000044</c:v>
                </c:pt>
                <c:pt idx="13">
                  <c:v>33.877999999999979</c:v>
                </c:pt>
                <c:pt idx="14">
                  <c:v>34.182000000000009</c:v>
                </c:pt>
                <c:pt idx="15">
                  <c:v>34.369000000000014</c:v>
                </c:pt>
                <c:pt idx="16">
                  <c:v>34.518999999999913</c:v>
                </c:pt>
                <c:pt idx="17">
                  <c:v>34.588000000000108</c:v>
                </c:pt>
                <c:pt idx="18">
                  <c:v>34.694999999999972</c:v>
                </c:pt>
                <c:pt idx="19">
                  <c:v>34.781999999999954</c:v>
                </c:pt>
                <c:pt idx="20">
                  <c:v>34.909999999999997</c:v>
                </c:pt>
                <c:pt idx="21">
                  <c:v>35.043000000000191</c:v>
                </c:pt>
                <c:pt idx="22">
                  <c:v>35.184000000000054</c:v>
                </c:pt>
                <c:pt idx="23">
                  <c:v>35.329000000000079</c:v>
                </c:pt>
                <c:pt idx="24" formatCode="#,##0.00">
                  <c:v>35.477000000000032</c:v>
                </c:pt>
                <c:pt idx="25">
                  <c:v>35.626999999999988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81.837000000000032</c:v>
                </c:pt>
                <c:pt idx="1">
                  <c:v>85.753000000000185</c:v>
                </c:pt>
                <c:pt idx="2">
                  <c:v>84.185000000000016</c:v>
                </c:pt>
                <c:pt idx="3">
                  <c:v>79.614999999999952</c:v>
                </c:pt>
                <c:pt idx="4">
                  <c:v>82.407000000000124</c:v>
                </c:pt>
                <c:pt idx="5">
                  <c:v>82.774000000000044</c:v>
                </c:pt>
                <c:pt idx="6">
                  <c:v>88.075999999999922</c:v>
                </c:pt>
                <c:pt idx="7">
                  <c:v>85.369000000000128</c:v>
                </c:pt>
                <c:pt idx="8">
                  <c:v>77.589999999999989</c:v>
                </c:pt>
                <c:pt idx="9">
                  <c:v>84.952999999999989</c:v>
                </c:pt>
                <c:pt idx="10">
                  <c:v>81.490000000000009</c:v>
                </c:pt>
                <c:pt idx="11">
                  <c:v>81.984999999999914</c:v>
                </c:pt>
                <c:pt idx="12">
                  <c:v>82.152999999999992</c:v>
                </c:pt>
                <c:pt idx="13">
                  <c:v>82.162999999999954</c:v>
                </c:pt>
                <c:pt idx="14">
                  <c:v>82.317000000000135</c:v>
                </c:pt>
                <c:pt idx="15">
                  <c:v>82.538000000000082</c:v>
                </c:pt>
                <c:pt idx="16">
                  <c:v>82.685999999999879</c:v>
                </c:pt>
                <c:pt idx="17">
                  <c:v>82.816999999999936</c:v>
                </c:pt>
                <c:pt idx="18">
                  <c:v>82.939000000000107</c:v>
                </c:pt>
                <c:pt idx="19">
                  <c:v>83.05900000000004</c:v>
                </c:pt>
                <c:pt idx="20">
                  <c:v>83.199000000000012</c:v>
                </c:pt>
                <c:pt idx="21">
                  <c:v>83.348999999999876</c:v>
                </c:pt>
                <c:pt idx="22">
                  <c:v>83.496000000000038</c:v>
                </c:pt>
                <c:pt idx="23">
                  <c:v>83.683999999999955</c:v>
                </c:pt>
                <c:pt idx="24" formatCode="#,##0.00">
                  <c:v>83.86000000000034</c:v>
                </c:pt>
                <c:pt idx="25">
                  <c:v>84.031999999999783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26.057000000000048</c:v>
                </c:pt>
                <c:pt idx="1">
                  <c:v>25.71000000000004</c:v>
                </c:pt>
                <c:pt idx="2">
                  <c:v>25.547000000000001</c:v>
                </c:pt>
                <c:pt idx="3">
                  <c:v>26.365000000000013</c:v>
                </c:pt>
                <c:pt idx="4">
                  <c:v>24.041999999999906</c:v>
                </c:pt>
                <c:pt idx="5">
                  <c:v>26.086000000000006</c:v>
                </c:pt>
                <c:pt idx="6">
                  <c:v>27.757000000000016</c:v>
                </c:pt>
                <c:pt idx="7">
                  <c:v>29.551000000000037</c:v>
                </c:pt>
                <c:pt idx="8">
                  <c:v>28.911999999999988</c:v>
                </c:pt>
                <c:pt idx="9">
                  <c:v>25.812999999999953</c:v>
                </c:pt>
                <c:pt idx="10">
                  <c:v>28.585000000000033</c:v>
                </c:pt>
                <c:pt idx="11">
                  <c:v>29.529000000000089</c:v>
                </c:pt>
                <c:pt idx="12">
                  <c:v>29.425999999999977</c:v>
                </c:pt>
                <c:pt idx="13">
                  <c:v>29.451000000000018</c:v>
                </c:pt>
                <c:pt idx="14">
                  <c:v>29.564000000000018</c:v>
                </c:pt>
                <c:pt idx="15">
                  <c:v>29.63499999999998</c:v>
                </c:pt>
                <c:pt idx="16">
                  <c:v>29.674999999999997</c:v>
                </c:pt>
                <c:pt idx="17">
                  <c:v>29.711999999999964</c:v>
                </c:pt>
                <c:pt idx="18">
                  <c:v>29.747000000000082</c:v>
                </c:pt>
                <c:pt idx="19">
                  <c:v>29.783000000000005</c:v>
                </c:pt>
                <c:pt idx="20">
                  <c:v>29.824000000000073</c:v>
                </c:pt>
                <c:pt idx="21">
                  <c:v>29.859000000000037</c:v>
                </c:pt>
                <c:pt idx="22">
                  <c:v>29.891999999999971</c:v>
                </c:pt>
                <c:pt idx="23">
                  <c:v>29.924000000000046</c:v>
                </c:pt>
                <c:pt idx="24" formatCode="#,##0.00">
                  <c:v>29.953999999999994</c:v>
                </c:pt>
                <c:pt idx="25">
                  <c:v>29.984000000000073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30.378000000000014</c:v>
                </c:pt>
                <c:pt idx="1">
                  <c:v>30.033000000000015</c:v>
                </c:pt>
                <c:pt idx="2">
                  <c:v>30.156000000000017</c:v>
                </c:pt>
                <c:pt idx="3">
                  <c:v>32.835999999999963</c:v>
                </c:pt>
                <c:pt idx="4">
                  <c:v>31.104000000000038</c:v>
                </c:pt>
                <c:pt idx="5">
                  <c:v>34.146999999999942</c:v>
                </c:pt>
                <c:pt idx="6">
                  <c:v>37.771000000000036</c:v>
                </c:pt>
                <c:pt idx="7">
                  <c:v>39.007000000000012</c:v>
                </c:pt>
                <c:pt idx="8">
                  <c:v>37.133999999999965</c:v>
                </c:pt>
                <c:pt idx="9">
                  <c:v>35.470000000000013</c:v>
                </c:pt>
                <c:pt idx="10">
                  <c:v>34.062999999999946</c:v>
                </c:pt>
                <c:pt idx="11">
                  <c:v>32.06900000000001</c:v>
                </c:pt>
                <c:pt idx="12">
                  <c:v>32.768999999999998</c:v>
                </c:pt>
                <c:pt idx="13">
                  <c:v>33.317000000000021</c:v>
                </c:pt>
                <c:pt idx="14">
                  <c:v>34.005000000000067</c:v>
                </c:pt>
                <c:pt idx="15">
                  <c:v>34.481999999999964</c:v>
                </c:pt>
                <c:pt idx="16">
                  <c:v>34.873000000000033</c:v>
                </c:pt>
                <c:pt idx="17">
                  <c:v>35.220999999999982</c:v>
                </c:pt>
                <c:pt idx="18">
                  <c:v>35.545999999999971</c:v>
                </c:pt>
                <c:pt idx="19">
                  <c:v>35.854999999999933</c:v>
                </c:pt>
                <c:pt idx="20">
                  <c:v>36.154999999999909</c:v>
                </c:pt>
                <c:pt idx="21">
                  <c:v>36.437000000000026</c:v>
                </c:pt>
                <c:pt idx="22">
                  <c:v>36.707999999999991</c:v>
                </c:pt>
                <c:pt idx="23">
                  <c:v>36.966999999999892</c:v>
                </c:pt>
                <c:pt idx="24" formatCode="#,##0.00">
                  <c:v>37.211999999999961</c:v>
                </c:pt>
                <c:pt idx="25">
                  <c:v>37.443999999999917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2.5820000000000021</c:v>
                </c:pt>
                <c:pt idx="1">
                  <c:v>2.6650000000000023</c:v>
                </c:pt>
                <c:pt idx="2">
                  <c:v>2.6590000000000025</c:v>
                </c:pt>
                <c:pt idx="3">
                  <c:v>2.8100000000000049</c:v>
                </c:pt>
                <c:pt idx="4">
                  <c:v>2.9310000000000058</c:v>
                </c:pt>
                <c:pt idx="5">
                  <c:v>2.0880000000000023</c:v>
                </c:pt>
                <c:pt idx="6">
                  <c:v>2.5330000000000097</c:v>
                </c:pt>
                <c:pt idx="7">
                  <c:v>2.9090000000000047</c:v>
                </c:pt>
                <c:pt idx="8">
                  <c:v>1.6060000000000005</c:v>
                </c:pt>
                <c:pt idx="9">
                  <c:v>2.9180000000000041</c:v>
                </c:pt>
                <c:pt idx="10">
                  <c:v>2.202</c:v>
                </c:pt>
                <c:pt idx="11">
                  <c:v>2.1789999999999945</c:v>
                </c:pt>
                <c:pt idx="12">
                  <c:v>2.1729999999999952</c:v>
                </c:pt>
                <c:pt idx="13">
                  <c:v>2.1649999999999991</c:v>
                </c:pt>
                <c:pt idx="14">
                  <c:v>2.1609999999999965</c:v>
                </c:pt>
                <c:pt idx="15">
                  <c:v>2.1680000000000006</c:v>
                </c:pt>
                <c:pt idx="16">
                  <c:v>2.1720000000000037</c:v>
                </c:pt>
                <c:pt idx="17">
                  <c:v>2.1760000000000033</c:v>
                </c:pt>
                <c:pt idx="18">
                  <c:v>2.1800000000000033</c:v>
                </c:pt>
                <c:pt idx="19">
                  <c:v>2.1839999999999984</c:v>
                </c:pt>
                <c:pt idx="20">
                  <c:v>2.1879999999999988</c:v>
                </c:pt>
                <c:pt idx="21">
                  <c:v>2.1909999999999963</c:v>
                </c:pt>
                <c:pt idx="22">
                  <c:v>2.1940000000000022</c:v>
                </c:pt>
                <c:pt idx="23">
                  <c:v>2.1980000000000062</c:v>
                </c:pt>
                <c:pt idx="24" formatCode="#,##0.00">
                  <c:v>2.2009999999999996</c:v>
                </c:pt>
                <c:pt idx="25">
                  <c:v>2.2050000000000018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5.8370000000000104</c:v>
                </c:pt>
                <c:pt idx="1">
                  <c:v>4.6249999999999929</c:v>
                </c:pt>
                <c:pt idx="2">
                  <c:v>3.9830000000000019</c:v>
                </c:pt>
                <c:pt idx="3">
                  <c:v>5.6650000000000027</c:v>
                </c:pt>
                <c:pt idx="4">
                  <c:v>6.0129999999999963</c:v>
                </c:pt>
                <c:pt idx="5">
                  <c:v>5.3660000000000121</c:v>
                </c:pt>
                <c:pt idx="6">
                  <c:v>5.6760000000000197</c:v>
                </c:pt>
                <c:pt idx="7">
                  <c:v>7.809999999999989</c:v>
                </c:pt>
                <c:pt idx="8">
                  <c:v>7.4890000000000025</c:v>
                </c:pt>
                <c:pt idx="9">
                  <c:v>6.0440000000000023</c:v>
                </c:pt>
                <c:pt idx="10">
                  <c:v>5.4689999999999905</c:v>
                </c:pt>
                <c:pt idx="11">
                  <c:v>5.6219999999999866</c:v>
                </c:pt>
                <c:pt idx="12">
                  <c:v>5.668000000000009</c:v>
                </c:pt>
                <c:pt idx="13">
                  <c:v>5.7719999999999905</c:v>
                </c:pt>
                <c:pt idx="14">
                  <c:v>5.849999999999997</c:v>
                </c:pt>
                <c:pt idx="15">
                  <c:v>5.9120000000000053</c:v>
                </c:pt>
                <c:pt idx="16">
                  <c:v>5.9700000000000184</c:v>
                </c:pt>
                <c:pt idx="17">
                  <c:v>6.0180000000000025</c:v>
                </c:pt>
                <c:pt idx="18">
                  <c:v>6.0640000000000098</c:v>
                </c:pt>
                <c:pt idx="19">
                  <c:v>6.1080000000000005</c:v>
                </c:pt>
                <c:pt idx="20">
                  <c:v>6.1559999999999979</c:v>
                </c:pt>
                <c:pt idx="21">
                  <c:v>6.201999999999984</c:v>
                </c:pt>
                <c:pt idx="22">
                  <c:v>6.2470000000000203</c:v>
                </c:pt>
                <c:pt idx="23">
                  <c:v>6.2900000000000071</c:v>
                </c:pt>
                <c:pt idx="24" formatCode="#,##0.00">
                  <c:v>6.3289999999999846</c:v>
                </c:pt>
                <c:pt idx="25">
                  <c:v>6.3659999999999863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4.4620000000000006</c:v>
                </c:pt>
                <c:pt idx="1">
                  <c:v>5.2870000000000195</c:v>
                </c:pt>
                <c:pt idx="2">
                  <c:v>5.4279999999999928</c:v>
                </c:pt>
                <c:pt idx="3">
                  <c:v>4.5610000000000062</c:v>
                </c:pt>
                <c:pt idx="4">
                  <c:v>5.9789999999999841</c:v>
                </c:pt>
                <c:pt idx="5">
                  <c:v>6.1699999999999893</c:v>
                </c:pt>
                <c:pt idx="6">
                  <c:v>4.020999999999999</c:v>
                </c:pt>
                <c:pt idx="7">
                  <c:v>5.1860000000000044</c:v>
                </c:pt>
                <c:pt idx="8">
                  <c:v>4.722999999999991</c:v>
                </c:pt>
                <c:pt idx="9">
                  <c:v>4.488999999999999</c:v>
                </c:pt>
                <c:pt idx="10">
                  <c:v>4.9529999999999887</c:v>
                </c:pt>
                <c:pt idx="11">
                  <c:v>5.0420000000000069</c:v>
                </c:pt>
                <c:pt idx="12">
                  <c:v>5.0120000000000022</c:v>
                </c:pt>
                <c:pt idx="13">
                  <c:v>4.9779999999999962</c:v>
                </c:pt>
                <c:pt idx="14">
                  <c:v>4.9349999999999969</c:v>
                </c:pt>
                <c:pt idx="15">
                  <c:v>4.9030000000000049</c:v>
                </c:pt>
                <c:pt idx="16">
                  <c:v>4.8769999999999971</c:v>
                </c:pt>
                <c:pt idx="17">
                  <c:v>4.8499999999999961</c:v>
                </c:pt>
                <c:pt idx="18">
                  <c:v>4.8230000000000057</c:v>
                </c:pt>
                <c:pt idx="19">
                  <c:v>4.7960000000000003</c:v>
                </c:pt>
                <c:pt idx="20">
                  <c:v>4.771999999999978</c:v>
                </c:pt>
                <c:pt idx="21">
                  <c:v>4.743999999999998</c:v>
                </c:pt>
                <c:pt idx="22">
                  <c:v>4.7170000000000005</c:v>
                </c:pt>
                <c:pt idx="23">
                  <c:v>4.6899999999999959</c:v>
                </c:pt>
                <c:pt idx="24" formatCode="#,##0.00">
                  <c:v>4.6630000000000011</c:v>
                </c:pt>
                <c:pt idx="25">
                  <c:v>4.6360000000000046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5.8159999999999927</c:v>
                </c:pt>
                <c:pt idx="1">
                  <c:v>5.1690000000000209</c:v>
                </c:pt>
                <c:pt idx="2">
                  <c:v>4.9770000000000127</c:v>
                </c:pt>
                <c:pt idx="3">
                  <c:v>5.5400000000000134</c:v>
                </c:pt>
                <c:pt idx="4">
                  <c:v>6.08899999999998</c:v>
                </c:pt>
                <c:pt idx="5">
                  <c:v>5.7520000000000167</c:v>
                </c:pt>
                <c:pt idx="6">
                  <c:v>5.6969999999999894</c:v>
                </c:pt>
                <c:pt idx="7">
                  <c:v>5.665999999999995</c:v>
                </c:pt>
                <c:pt idx="8">
                  <c:v>6.0519999999999943</c:v>
                </c:pt>
                <c:pt idx="9">
                  <c:v>7.1070000000000002</c:v>
                </c:pt>
                <c:pt idx="10">
                  <c:v>7.6729999999999787</c:v>
                </c:pt>
                <c:pt idx="11">
                  <c:v>7.4890000000000132</c:v>
                </c:pt>
                <c:pt idx="12">
                  <c:v>7.3099999999999898</c:v>
                </c:pt>
                <c:pt idx="13">
                  <c:v>7.1899999999999951</c:v>
                </c:pt>
                <c:pt idx="14">
                  <c:v>7.1240000000000032</c:v>
                </c:pt>
                <c:pt idx="15">
                  <c:v>7.1520000000000108</c:v>
                </c:pt>
                <c:pt idx="16">
                  <c:v>7.1999999999999913</c:v>
                </c:pt>
                <c:pt idx="17">
                  <c:v>7.2559999999999993</c:v>
                </c:pt>
                <c:pt idx="18">
                  <c:v>7.3170000000000073</c:v>
                </c:pt>
                <c:pt idx="19">
                  <c:v>7.380999999999994</c:v>
                </c:pt>
                <c:pt idx="20">
                  <c:v>7.4460000000000237</c:v>
                </c:pt>
                <c:pt idx="21">
                  <c:v>7.5110000000000099</c:v>
                </c:pt>
                <c:pt idx="22">
                  <c:v>7.5759999999999863</c:v>
                </c:pt>
                <c:pt idx="23">
                  <c:v>7.6410000000000036</c:v>
                </c:pt>
                <c:pt idx="24" formatCode="#,##0.00">
                  <c:v>7.7049999999999956</c:v>
                </c:pt>
                <c:pt idx="25">
                  <c:v>7.7679999999999971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23.692</c:v>
                </c:pt>
                <c:pt idx="1">
                  <c:v>23.740999999999939</c:v>
                </c:pt>
                <c:pt idx="2">
                  <c:v>21.451000000000029</c:v>
                </c:pt>
                <c:pt idx="3">
                  <c:v>24.456000000000014</c:v>
                </c:pt>
                <c:pt idx="4">
                  <c:v>27.598000000000017</c:v>
                </c:pt>
                <c:pt idx="5">
                  <c:v>26.284000000000049</c:v>
                </c:pt>
                <c:pt idx="6">
                  <c:v>27.186000000000014</c:v>
                </c:pt>
                <c:pt idx="7">
                  <c:v>27.045999999999964</c:v>
                </c:pt>
                <c:pt idx="8">
                  <c:v>24.833000000000041</c:v>
                </c:pt>
                <c:pt idx="9">
                  <c:v>29.223000000000056</c:v>
                </c:pt>
                <c:pt idx="10">
                  <c:v>31.242000000000004</c:v>
                </c:pt>
                <c:pt idx="11">
                  <c:v>31.675999999999956</c:v>
                </c:pt>
                <c:pt idx="12">
                  <c:v>31.81000000000007</c:v>
                </c:pt>
                <c:pt idx="13">
                  <c:v>32.008999999999986</c:v>
                </c:pt>
                <c:pt idx="14">
                  <c:v>32.234000000000052</c:v>
                </c:pt>
                <c:pt idx="15">
                  <c:v>32.414999999999992</c:v>
                </c:pt>
                <c:pt idx="16">
                  <c:v>32.581999999999994</c:v>
                </c:pt>
                <c:pt idx="17">
                  <c:v>32.757000000000026</c:v>
                </c:pt>
                <c:pt idx="18">
                  <c:v>32.937999999999946</c:v>
                </c:pt>
                <c:pt idx="19">
                  <c:v>33.127000000000045</c:v>
                </c:pt>
                <c:pt idx="20">
                  <c:v>33.329000000000065</c:v>
                </c:pt>
                <c:pt idx="21">
                  <c:v>33.527000000000029</c:v>
                </c:pt>
                <c:pt idx="22">
                  <c:v>33.72500000000003</c:v>
                </c:pt>
                <c:pt idx="23">
                  <c:v>33.922999999999973</c:v>
                </c:pt>
                <c:pt idx="24" formatCode="#,##0.00">
                  <c:v>34.120999999999967</c:v>
                </c:pt>
                <c:pt idx="25">
                  <c:v>34.318999999999988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35.768999999999949</c:v>
                </c:pt>
                <c:pt idx="1">
                  <c:v>37.96</c:v>
                </c:pt>
                <c:pt idx="2">
                  <c:v>36.518000000000065</c:v>
                </c:pt>
                <c:pt idx="3">
                  <c:v>36.007999999999917</c:v>
                </c:pt>
                <c:pt idx="4">
                  <c:v>40.694999999999972</c:v>
                </c:pt>
                <c:pt idx="5">
                  <c:v>39.827999999999946</c:v>
                </c:pt>
                <c:pt idx="6">
                  <c:v>37.149000000000022</c:v>
                </c:pt>
                <c:pt idx="7">
                  <c:v>42.203999999999994</c:v>
                </c:pt>
                <c:pt idx="8">
                  <c:v>41.711000000000212</c:v>
                </c:pt>
                <c:pt idx="9">
                  <c:v>41.087999999999951</c:v>
                </c:pt>
                <c:pt idx="10">
                  <c:v>41.575000000000003</c:v>
                </c:pt>
                <c:pt idx="11">
                  <c:v>42.34100000000003</c:v>
                </c:pt>
                <c:pt idx="12">
                  <c:v>43.22699999999994</c:v>
                </c:pt>
                <c:pt idx="13">
                  <c:v>43.781999999999961</c:v>
                </c:pt>
                <c:pt idx="14">
                  <c:v>44.143000000000058</c:v>
                </c:pt>
                <c:pt idx="15">
                  <c:v>44.416999999999987</c:v>
                </c:pt>
                <c:pt idx="16">
                  <c:v>44.727999999999845</c:v>
                </c:pt>
                <c:pt idx="17">
                  <c:v>45.033999999999928</c:v>
                </c:pt>
                <c:pt idx="18">
                  <c:v>45.336999999999996</c:v>
                </c:pt>
                <c:pt idx="19">
                  <c:v>45.638999999999918</c:v>
                </c:pt>
                <c:pt idx="20">
                  <c:v>45.949999999999868</c:v>
                </c:pt>
                <c:pt idx="21">
                  <c:v>46.24899999999996</c:v>
                </c:pt>
                <c:pt idx="22">
                  <c:v>46.547000000000011</c:v>
                </c:pt>
                <c:pt idx="23">
                  <c:v>46.84499999999997</c:v>
                </c:pt>
                <c:pt idx="24" formatCode="#,##0.00">
                  <c:v>47.142999999999844</c:v>
                </c:pt>
                <c:pt idx="25">
                  <c:v>47.442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11.130000000000017</c:v>
                </c:pt>
                <c:pt idx="1">
                  <c:v>13.367999999999977</c:v>
                </c:pt>
                <c:pt idx="2">
                  <c:v>10.833999999999984</c:v>
                </c:pt>
                <c:pt idx="3">
                  <c:v>10.13799999999998</c:v>
                </c:pt>
                <c:pt idx="4">
                  <c:v>10.483000000000002</c:v>
                </c:pt>
                <c:pt idx="5">
                  <c:v>11.292000000000002</c:v>
                </c:pt>
                <c:pt idx="6">
                  <c:v>11.200000000000001</c:v>
                </c:pt>
                <c:pt idx="7">
                  <c:v>12.081000000000012</c:v>
                </c:pt>
                <c:pt idx="8">
                  <c:v>12.895000000000007</c:v>
                </c:pt>
                <c:pt idx="9">
                  <c:v>12.757000000000001</c:v>
                </c:pt>
                <c:pt idx="10">
                  <c:v>11.482000000000021</c:v>
                </c:pt>
                <c:pt idx="11">
                  <c:v>11.285</c:v>
                </c:pt>
                <c:pt idx="12">
                  <c:v>10.641999999999992</c:v>
                </c:pt>
                <c:pt idx="13">
                  <c:v>10.436999999999985</c:v>
                </c:pt>
                <c:pt idx="14">
                  <c:v>10.535000000000009</c:v>
                </c:pt>
                <c:pt idx="15">
                  <c:v>10.555000000000033</c:v>
                </c:pt>
                <c:pt idx="16">
                  <c:v>10.597</c:v>
                </c:pt>
                <c:pt idx="17">
                  <c:v>10.623000000000019</c:v>
                </c:pt>
                <c:pt idx="18">
                  <c:v>10.643000000000027</c:v>
                </c:pt>
                <c:pt idx="19">
                  <c:v>10.657999999999998</c:v>
                </c:pt>
                <c:pt idx="20">
                  <c:v>10.675000000000033</c:v>
                </c:pt>
                <c:pt idx="21">
                  <c:v>10.693999999999985</c:v>
                </c:pt>
                <c:pt idx="22">
                  <c:v>10.71300000000001</c:v>
                </c:pt>
                <c:pt idx="23">
                  <c:v>10.732000000000015</c:v>
                </c:pt>
                <c:pt idx="24" formatCode="#,##0.00">
                  <c:v>10.748000000000026</c:v>
                </c:pt>
                <c:pt idx="25">
                  <c:v>10.762999999999995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13.466000000000012</c:v>
                </c:pt>
                <c:pt idx="1">
                  <c:v>14.073000000000002</c:v>
                </c:pt>
                <c:pt idx="2">
                  <c:v>13.96000000000002</c:v>
                </c:pt>
                <c:pt idx="3">
                  <c:v>13.89300000000001</c:v>
                </c:pt>
                <c:pt idx="4">
                  <c:v>16.028000000000009</c:v>
                </c:pt>
                <c:pt idx="5">
                  <c:v>12.136999999999999</c:v>
                </c:pt>
                <c:pt idx="6">
                  <c:v>15.265000000000011</c:v>
                </c:pt>
                <c:pt idx="7">
                  <c:v>13.577</c:v>
                </c:pt>
                <c:pt idx="8">
                  <c:v>15.066999999999998</c:v>
                </c:pt>
                <c:pt idx="9">
                  <c:v>15.345999999999977</c:v>
                </c:pt>
                <c:pt idx="10">
                  <c:v>16.147999999999993</c:v>
                </c:pt>
                <c:pt idx="11">
                  <c:v>15.419999999999979</c:v>
                </c:pt>
                <c:pt idx="12">
                  <c:v>14.986000000000004</c:v>
                </c:pt>
                <c:pt idx="13">
                  <c:v>14.941999999999998</c:v>
                </c:pt>
                <c:pt idx="14">
                  <c:v>14.924000000000003</c:v>
                </c:pt>
                <c:pt idx="15">
                  <c:v>14.875999999999985</c:v>
                </c:pt>
                <c:pt idx="16">
                  <c:v>14.82199999999999</c:v>
                </c:pt>
                <c:pt idx="17">
                  <c:v>14.768999999999991</c:v>
                </c:pt>
                <c:pt idx="18">
                  <c:v>14.720999999999993</c:v>
                </c:pt>
                <c:pt idx="19">
                  <c:v>14.679999999999987</c:v>
                </c:pt>
                <c:pt idx="20">
                  <c:v>14.646999999999988</c:v>
                </c:pt>
                <c:pt idx="21">
                  <c:v>14.618000000000006</c:v>
                </c:pt>
                <c:pt idx="22">
                  <c:v>14.593</c:v>
                </c:pt>
                <c:pt idx="23">
                  <c:v>14.57100000000001</c:v>
                </c:pt>
                <c:pt idx="24" formatCode="#,##0.00">
                  <c:v>14.550999999999986</c:v>
                </c:pt>
                <c:pt idx="25">
                  <c:v>14.534999999999989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22.933</c:v>
                </c:pt>
                <c:pt idx="1">
                  <c:v>20.163999999999991</c:v>
                </c:pt>
                <c:pt idx="2">
                  <c:v>18.021999999999966</c:v>
                </c:pt>
                <c:pt idx="3">
                  <c:v>18.190000000000023</c:v>
                </c:pt>
                <c:pt idx="4">
                  <c:v>19.456999999999983</c:v>
                </c:pt>
                <c:pt idx="5">
                  <c:v>17.710000000000012</c:v>
                </c:pt>
                <c:pt idx="6">
                  <c:v>18.040000000000049</c:v>
                </c:pt>
                <c:pt idx="7">
                  <c:v>16.850000000000005</c:v>
                </c:pt>
                <c:pt idx="8">
                  <c:v>17.230000000000018</c:v>
                </c:pt>
                <c:pt idx="9">
                  <c:v>17.408999999999956</c:v>
                </c:pt>
                <c:pt idx="10">
                  <c:v>18.050999999999981</c:v>
                </c:pt>
                <c:pt idx="11">
                  <c:v>17.791999999999955</c:v>
                </c:pt>
                <c:pt idx="12">
                  <c:v>17.99100000000001</c:v>
                </c:pt>
                <c:pt idx="13">
                  <c:v>18.13099999999999</c:v>
                </c:pt>
                <c:pt idx="14">
                  <c:v>18.310999999999993</c:v>
                </c:pt>
                <c:pt idx="15">
                  <c:v>18.392000000000046</c:v>
                </c:pt>
                <c:pt idx="16">
                  <c:v>18.461000000000034</c:v>
                </c:pt>
                <c:pt idx="17">
                  <c:v>18.530999999999956</c:v>
                </c:pt>
                <c:pt idx="18">
                  <c:v>18.601999999999993</c:v>
                </c:pt>
                <c:pt idx="19">
                  <c:v>18.673000000000005</c:v>
                </c:pt>
                <c:pt idx="20">
                  <c:v>18.74400000000001</c:v>
                </c:pt>
                <c:pt idx="21">
                  <c:v>18.814000000000039</c:v>
                </c:pt>
                <c:pt idx="22">
                  <c:v>18.88400000000005</c:v>
                </c:pt>
                <c:pt idx="23">
                  <c:v>18.954000000000011</c:v>
                </c:pt>
                <c:pt idx="24" formatCode="#,##0.00">
                  <c:v>19.024000000000019</c:v>
                </c:pt>
                <c:pt idx="25">
                  <c:v>19.090999999999951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42.290000000000077</c:v>
                </c:pt>
                <c:pt idx="1">
                  <c:v>41.515999999999906</c:v>
                </c:pt>
                <c:pt idx="2">
                  <c:v>43.635999999999925</c:v>
                </c:pt>
                <c:pt idx="3">
                  <c:v>43.668999999999983</c:v>
                </c:pt>
                <c:pt idx="4">
                  <c:v>43.559000000000054</c:v>
                </c:pt>
                <c:pt idx="5">
                  <c:v>45.402999999999949</c:v>
                </c:pt>
                <c:pt idx="6">
                  <c:v>42.146999999999906</c:v>
                </c:pt>
                <c:pt idx="7">
                  <c:v>41.554999999999971</c:v>
                </c:pt>
                <c:pt idx="8">
                  <c:v>43.153999999999876</c:v>
                </c:pt>
                <c:pt idx="9">
                  <c:v>43.415000000000063</c:v>
                </c:pt>
                <c:pt idx="10">
                  <c:v>43.084999999999972</c:v>
                </c:pt>
                <c:pt idx="11">
                  <c:v>42.590999999999916</c:v>
                </c:pt>
                <c:pt idx="12">
                  <c:v>42.157000000000011</c:v>
                </c:pt>
                <c:pt idx="13">
                  <c:v>42.041999999999994</c:v>
                </c:pt>
                <c:pt idx="14">
                  <c:v>42.022000000000006</c:v>
                </c:pt>
                <c:pt idx="15">
                  <c:v>42.096000000000103</c:v>
                </c:pt>
                <c:pt idx="16">
                  <c:v>42.111999999999966</c:v>
                </c:pt>
                <c:pt idx="17">
                  <c:v>42.130000000000059</c:v>
                </c:pt>
                <c:pt idx="18">
                  <c:v>42.153999999999904</c:v>
                </c:pt>
                <c:pt idx="19">
                  <c:v>42.186999999999941</c:v>
                </c:pt>
                <c:pt idx="20">
                  <c:v>42.253999999999969</c:v>
                </c:pt>
                <c:pt idx="21">
                  <c:v>42.318000000000033</c:v>
                </c:pt>
                <c:pt idx="22">
                  <c:v>42.375999999999934</c:v>
                </c:pt>
                <c:pt idx="23">
                  <c:v>42.432999999999922</c:v>
                </c:pt>
                <c:pt idx="24" formatCode="#,##0.00">
                  <c:v>42.483000000000054</c:v>
                </c:pt>
                <c:pt idx="25">
                  <c:v>42.527000000000022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65.320000000000007</c:v>
                </c:pt>
                <c:pt idx="1">
                  <c:v>65.266999999999953</c:v>
                </c:pt>
                <c:pt idx="2">
                  <c:v>61.980999999999923</c:v>
                </c:pt>
                <c:pt idx="3">
                  <c:v>59.690000000000133</c:v>
                </c:pt>
                <c:pt idx="4">
                  <c:v>63.155999999999921</c:v>
                </c:pt>
                <c:pt idx="5">
                  <c:v>62.687999999999896</c:v>
                </c:pt>
                <c:pt idx="6">
                  <c:v>64.697999999999837</c:v>
                </c:pt>
                <c:pt idx="7">
                  <c:v>68.268999999999892</c:v>
                </c:pt>
                <c:pt idx="8">
                  <c:v>66.531000000000034</c:v>
                </c:pt>
                <c:pt idx="9">
                  <c:v>66.518000000000015</c:v>
                </c:pt>
                <c:pt idx="10">
                  <c:v>65.409999999999826</c:v>
                </c:pt>
                <c:pt idx="11">
                  <c:v>66.42499999999994</c:v>
                </c:pt>
                <c:pt idx="12">
                  <c:v>67.206999999999837</c:v>
                </c:pt>
                <c:pt idx="13">
                  <c:v>67.89899999999983</c:v>
                </c:pt>
                <c:pt idx="14">
                  <c:v>68.681000000000139</c:v>
                </c:pt>
                <c:pt idx="15">
                  <c:v>69.248000000000047</c:v>
                </c:pt>
                <c:pt idx="16">
                  <c:v>69.690000000000026</c:v>
                </c:pt>
                <c:pt idx="17">
                  <c:v>70.094000000000037</c:v>
                </c:pt>
                <c:pt idx="18">
                  <c:v>70.481999999999999</c:v>
                </c:pt>
                <c:pt idx="19">
                  <c:v>70.86400000000009</c:v>
                </c:pt>
                <c:pt idx="20">
                  <c:v>71.236999999999966</c:v>
                </c:pt>
                <c:pt idx="21">
                  <c:v>71.600000000000023</c:v>
                </c:pt>
                <c:pt idx="22">
                  <c:v>71.955999999999989</c:v>
                </c:pt>
                <c:pt idx="23">
                  <c:v>72.310000000000045</c:v>
                </c:pt>
                <c:pt idx="24" formatCode="#,##0.00">
                  <c:v>72.663999999999817</c:v>
                </c:pt>
                <c:pt idx="25">
                  <c:v>73.017000000000152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17.247999999999987</c:v>
                </c:pt>
                <c:pt idx="1">
                  <c:v>20.988000000000032</c:v>
                </c:pt>
                <c:pt idx="2">
                  <c:v>23.626000000000005</c:v>
                </c:pt>
                <c:pt idx="3">
                  <c:v>21.206000000000017</c:v>
                </c:pt>
                <c:pt idx="4">
                  <c:v>18.76600000000002</c:v>
                </c:pt>
                <c:pt idx="5">
                  <c:v>19.640000000000011</c:v>
                </c:pt>
                <c:pt idx="6">
                  <c:v>19.928000000000026</c:v>
                </c:pt>
                <c:pt idx="7">
                  <c:v>21.581000000000031</c:v>
                </c:pt>
                <c:pt idx="8">
                  <c:v>21.871000000000024</c:v>
                </c:pt>
                <c:pt idx="9">
                  <c:v>18.652999999999963</c:v>
                </c:pt>
                <c:pt idx="10">
                  <c:v>21.362000000000005</c:v>
                </c:pt>
                <c:pt idx="11">
                  <c:v>21.168000000000003</c:v>
                </c:pt>
                <c:pt idx="12">
                  <c:v>21.084999999999994</c:v>
                </c:pt>
                <c:pt idx="13">
                  <c:v>21.094000000000065</c:v>
                </c:pt>
                <c:pt idx="14">
                  <c:v>21.235000000000024</c:v>
                </c:pt>
                <c:pt idx="15">
                  <c:v>21.268000000000018</c:v>
                </c:pt>
                <c:pt idx="16">
                  <c:v>21.285000000000004</c:v>
                </c:pt>
                <c:pt idx="17">
                  <c:v>21.275999999999957</c:v>
                </c:pt>
                <c:pt idx="18">
                  <c:v>21.248000000000019</c:v>
                </c:pt>
                <c:pt idx="19">
                  <c:v>21.213000000000026</c:v>
                </c:pt>
                <c:pt idx="20">
                  <c:v>21.182999999999971</c:v>
                </c:pt>
                <c:pt idx="21">
                  <c:v>21.147000000000059</c:v>
                </c:pt>
                <c:pt idx="22">
                  <c:v>21.109999999999985</c:v>
                </c:pt>
                <c:pt idx="23">
                  <c:v>21.07200000000001</c:v>
                </c:pt>
                <c:pt idx="24">
                  <c:v>21.032999999999973</c:v>
                </c:pt>
                <c:pt idx="25">
                  <c:v>20.994999999999941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62.335000000000093</c:v>
                </c:pt>
                <c:pt idx="1">
                  <c:v>63.039999999999992</c:v>
                </c:pt>
                <c:pt idx="2">
                  <c:v>62.527000000000044</c:v>
                </c:pt>
                <c:pt idx="3">
                  <c:v>61.847000000000051</c:v>
                </c:pt>
                <c:pt idx="4">
                  <c:v>63.708999999999904</c:v>
                </c:pt>
                <c:pt idx="5">
                  <c:v>68.989000000000161</c:v>
                </c:pt>
                <c:pt idx="6">
                  <c:v>65.387999999999892</c:v>
                </c:pt>
                <c:pt idx="7">
                  <c:v>71.400999999999897</c:v>
                </c:pt>
                <c:pt idx="8">
                  <c:v>74.370000000000033</c:v>
                </c:pt>
                <c:pt idx="9">
                  <c:v>67.950999999999993</c:v>
                </c:pt>
                <c:pt idx="10">
                  <c:v>68.033999999999963</c:v>
                </c:pt>
                <c:pt idx="11">
                  <c:v>67.930999999999941</c:v>
                </c:pt>
                <c:pt idx="12">
                  <c:v>67.491000000000241</c:v>
                </c:pt>
                <c:pt idx="13">
                  <c:v>66.895000000000167</c:v>
                </c:pt>
                <c:pt idx="14">
                  <c:v>66.451999999999884</c:v>
                </c:pt>
                <c:pt idx="15">
                  <c:v>65.943999999999875</c:v>
                </c:pt>
                <c:pt idx="16">
                  <c:v>65.490999999999957</c:v>
                </c:pt>
                <c:pt idx="17">
                  <c:v>65.028999999999868</c:v>
                </c:pt>
                <c:pt idx="18">
                  <c:v>64.591999999999942</c:v>
                </c:pt>
                <c:pt idx="19">
                  <c:v>64.17400000000022</c:v>
                </c:pt>
                <c:pt idx="20">
                  <c:v>63.819000000000173</c:v>
                </c:pt>
                <c:pt idx="21">
                  <c:v>63.463999999999999</c:v>
                </c:pt>
                <c:pt idx="22">
                  <c:v>63.120000000000104</c:v>
                </c:pt>
                <c:pt idx="23">
                  <c:v>62.788000000000004</c:v>
                </c:pt>
                <c:pt idx="24">
                  <c:v>62.465999999999987</c:v>
                </c:pt>
                <c:pt idx="25">
                  <c:v>62.161000000000065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35.047000000000111</c:v>
                </c:pt>
                <c:pt idx="1">
                  <c:v>36.080999999999861</c:v>
                </c:pt>
                <c:pt idx="2">
                  <c:v>34.770999999999979</c:v>
                </c:pt>
                <c:pt idx="3">
                  <c:v>29.696999999999985</c:v>
                </c:pt>
                <c:pt idx="4">
                  <c:v>35.275999999999854</c:v>
                </c:pt>
                <c:pt idx="5">
                  <c:v>35.251000000000069</c:v>
                </c:pt>
                <c:pt idx="6">
                  <c:v>38.302999999999948</c:v>
                </c:pt>
                <c:pt idx="7">
                  <c:v>37.257999999999903</c:v>
                </c:pt>
                <c:pt idx="8">
                  <c:v>35.737000000000023</c:v>
                </c:pt>
                <c:pt idx="9">
                  <c:v>34.611999999999938</c:v>
                </c:pt>
                <c:pt idx="10">
                  <c:v>34.021000000000015</c:v>
                </c:pt>
                <c:pt idx="11">
                  <c:v>33.404000000000003</c:v>
                </c:pt>
                <c:pt idx="12">
                  <c:v>33.548000000000044</c:v>
                </c:pt>
                <c:pt idx="13">
                  <c:v>33.877999999999979</c:v>
                </c:pt>
                <c:pt idx="14">
                  <c:v>34.182000000000009</c:v>
                </c:pt>
                <c:pt idx="15">
                  <c:v>34.369000000000014</c:v>
                </c:pt>
                <c:pt idx="16">
                  <c:v>34.518999999999913</c:v>
                </c:pt>
                <c:pt idx="17">
                  <c:v>34.588000000000108</c:v>
                </c:pt>
                <c:pt idx="18">
                  <c:v>34.694999999999972</c:v>
                </c:pt>
                <c:pt idx="19">
                  <c:v>34.781999999999954</c:v>
                </c:pt>
                <c:pt idx="20">
                  <c:v>34.909999999999997</c:v>
                </c:pt>
                <c:pt idx="21">
                  <c:v>35.043000000000191</c:v>
                </c:pt>
                <c:pt idx="22">
                  <c:v>35.184000000000054</c:v>
                </c:pt>
                <c:pt idx="23">
                  <c:v>35.329000000000079</c:v>
                </c:pt>
                <c:pt idx="24" formatCode="#,##0.00">
                  <c:v>35.477000000000032</c:v>
                </c:pt>
                <c:pt idx="25">
                  <c:v>35.626999999999988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138.27200000000011</c:v>
                </c:pt>
                <c:pt idx="1">
                  <c:v>141.49600000000024</c:v>
                </c:pt>
                <c:pt idx="2">
                  <c:v>139.88800000000003</c:v>
                </c:pt>
                <c:pt idx="3">
                  <c:v>138.81599999999992</c:v>
                </c:pt>
                <c:pt idx="4">
                  <c:v>137.55300000000005</c:v>
                </c:pt>
                <c:pt idx="5">
                  <c:v>143.00699999999998</c:v>
                </c:pt>
                <c:pt idx="6">
                  <c:v>153.60399999999998</c:v>
                </c:pt>
                <c:pt idx="7">
                  <c:v>153.92700000000016</c:v>
                </c:pt>
                <c:pt idx="8">
                  <c:v>143.63599999999994</c:v>
                </c:pt>
                <c:pt idx="9">
                  <c:v>146.23599999999993</c:v>
                </c:pt>
                <c:pt idx="10">
                  <c:v>144.13799999999998</c:v>
                </c:pt>
                <c:pt idx="11">
                  <c:v>143.58300000000003</c:v>
                </c:pt>
                <c:pt idx="12">
                  <c:v>144.34799999999996</c:v>
                </c:pt>
                <c:pt idx="13">
                  <c:v>144.93099999999998</c:v>
                </c:pt>
                <c:pt idx="14">
                  <c:v>145.88600000000022</c:v>
                </c:pt>
                <c:pt idx="15">
                  <c:v>146.65500000000003</c:v>
                </c:pt>
                <c:pt idx="16">
                  <c:v>147.23399999999992</c:v>
                </c:pt>
                <c:pt idx="17">
                  <c:v>147.74999999999989</c:v>
                </c:pt>
                <c:pt idx="18">
                  <c:v>148.23200000000017</c:v>
                </c:pt>
                <c:pt idx="19">
                  <c:v>148.69699999999997</c:v>
                </c:pt>
                <c:pt idx="20">
                  <c:v>149.178</c:v>
                </c:pt>
                <c:pt idx="21">
                  <c:v>149.64499999999992</c:v>
                </c:pt>
                <c:pt idx="22">
                  <c:v>150.096</c:v>
                </c:pt>
                <c:pt idx="23">
                  <c:v>150.5749999999999</c:v>
                </c:pt>
                <c:pt idx="24">
                  <c:v>151.02600000000029</c:v>
                </c:pt>
                <c:pt idx="25">
                  <c:v>151.45999999999975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102.75399999999999</c:v>
                </c:pt>
                <c:pt idx="1">
                  <c:v>106.88799999999996</c:v>
                </c:pt>
                <c:pt idx="2">
                  <c:v>99.810000000000116</c:v>
                </c:pt>
                <c:pt idx="3">
                  <c:v>103.07099999999996</c:v>
                </c:pt>
                <c:pt idx="4">
                  <c:v>115.81599999999996</c:v>
                </c:pt>
                <c:pt idx="5">
                  <c:v>108.91700000000002</c:v>
                </c:pt>
                <c:pt idx="6">
                  <c:v>108.72700000000007</c:v>
                </c:pt>
                <c:pt idx="7">
                  <c:v>116.47899999999996</c:v>
                </c:pt>
                <c:pt idx="8">
                  <c:v>114.37600000000025</c:v>
                </c:pt>
                <c:pt idx="9">
                  <c:v>118.97199999999999</c:v>
                </c:pt>
                <c:pt idx="10">
                  <c:v>120.74399999999997</c:v>
                </c:pt>
                <c:pt idx="11">
                  <c:v>121.05399999999996</c:v>
                </c:pt>
                <c:pt idx="12">
                  <c:v>120.82800000000002</c:v>
                </c:pt>
                <c:pt idx="13">
                  <c:v>121.27499999999991</c:v>
                </c:pt>
                <c:pt idx="14">
                  <c:v>121.90600000000012</c:v>
                </c:pt>
                <c:pt idx="15">
                  <c:v>122.39800000000002</c:v>
                </c:pt>
                <c:pt idx="16">
                  <c:v>122.94799999999984</c:v>
                </c:pt>
                <c:pt idx="17">
                  <c:v>123.48299999999996</c:v>
                </c:pt>
                <c:pt idx="18">
                  <c:v>124.02299999999998</c:v>
                </c:pt>
                <c:pt idx="19">
                  <c:v>124.57299999999995</c:v>
                </c:pt>
                <c:pt idx="20">
                  <c:v>125.16299999999995</c:v>
                </c:pt>
                <c:pt idx="21">
                  <c:v>125.73599999999998</c:v>
                </c:pt>
                <c:pt idx="22">
                  <c:v>126.31200000000007</c:v>
                </c:pt>
                <c:pt idx="23">
                  <c:v>126.88999999999999</c:v>
                </c:pt>
                <c:pt idx="24">
                  <c:v>127.46099999999981</c:v>
                </c:pt>
                <c:pt idx="25">
                  <c:v>128.03399999999996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130.54300000000006</c:v>
                </c:pt>
                <c:pt idx="1">
                  <c:v>126.94699999999985</c:v>
                </c:pt>
                <c:pt idx="2">
                  <c:v>123.63899999999981</c:v>
                </c:pt>
                <c:pt idx="3">
                  <c:v>121.54900000000015</c:v>
                </c:pt>
                <c:pt idx="4">
                  <c:v>126.17199999999995</c:v>
                </c:pt>
                <c:pt idx="5">
                  <c:v>125.80099999999985</c:v>
                </c:pt>
                <c:pt idx="6">
                  <c:v>124.88499999999979</c:v>
                </c:pt>
                <c:pt idx="7">
                  <c:v>126.67399999999986</c:v>
                </c:pt>
                <c:pt idx="8">
                  <c:v>126.91499999999994</c:v>
                </c:pt>
                <c:pt idx="9">
                  <c:v>127.34200000000004</c:v>
                </c:pt>
                <c:pt idx="10">
                  <c:v>126.54599999999978</c:v>
                </c:pt>
                <c:pt idx="11">
                  <c:v>126.80799999999981</c:v>
                </c:pt>
                <c:pt idx="12">
                  <c:v>127.35499999999986</c:v>
                </c:pt>
                <c:pt idx="13">
                  <c:v>128.07199999999983</c:v>
                </c:pt>
                <c:pt idx="14">
                  <c:v>129.01400000000012</c:v>
                </c:pt>
                <c:pt idx="15">
                  <c:v>129.73600000000019</c:v>
                </c:pt>
                <c:pt idx="16">
                  <c:v>130.26300000000003</c:v>
                </c:pt>
                <c:pt idx="17">
                  <c:v>130.75500000000005</c:v>
                </c:pt>
                <c:pt idx="18">
                  <c:v>131.23799999999989</c:v>
                </c:pt>
                <c:pt idx="19">
                  <c:v>131.72400000000005</c:v>
                </c:pt>
                <c:pt idx="20">
                  <c:v>132.23499999999996</c:v>
                </c:pt>
                <c:pt idx="21">
                  <c:v>132.73200000000008</c:v>
                </c:pt>
                <c:pt idx="22">
                  <c:v>133.21599999999998</c:v>
                </c:pt>
                <c:pt idx="23">
                  <c:v>133.69699999999997</c:v>
                </c:pt>
                <c:pt idx="24">
                  <c:v>134.17099999999988</c:v>
                </c:pt>
                <c:pt idx="25">
                  <c:v>134.63500000000013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25.079694181676782</c:v>
                </c:pt>
                <c:pt idx="1">
                  <c:v>24.579436529440869</c:v>
                </c:pt>
                <c:pt idx="2">
                  <c:v>25.264021076650589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21.713699026126132</c:v>
                </c:pt>
                <c:pt idx="1">
                  <c:v>23.452495411240285</c:v>
                </c:pt>
                <c:pt idx="2">
                  <c:v>24.025355030474078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28.509883274688235</c:v>
                </c:pt>
                <c:pt idx="1">
                  <c:v>27.996387262185717</c:v>
                </c:pt>
                <c:pt idx="2">
                  <c:v>28.421202750172604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7.027641271518438</c:v>
                </c:pt>
                <c:pt idx="1">
                  <c:v>6.6080082354883576</c:v>
                </c:pt>
                <c:pt idx="2">
                  <c:v>6.6853439216981423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13.75365078099304</c:v>
                </c:pt>
                <c:pt idx="1">
                  <c:v>13.214462605250125</c:v>
                </c:pt>
                <c:pt idx="2">
                  <c:v>11.664402377878542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3.9154314649973596</c:v>
                </c:pt>
                <c:pt idx="1">
                  <c:v>4.1492099563946461</c:v>
                </c:pt>
                <c:pt idx="2">
                  <c:v>3.9396748431260598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0.74499999999993349</c:v>
                </c:pt>
                <c:pt idx="1">
                  <c:v>11.826999999999956</c:v>
                </c:pt>
                <c:pt idx="2">
                  <c:v>1.1310000000000002</c:v>
                </c:pt>
                <c:pt idx="3">
                  <c:v>-1.2300000000000537</c:v>
                </c:pt>
                <c:pt idx="4">
                  <c:v>-0.95500000000019725</c:v>
                </c:pt>
                <c:pt idx="5">
                  <c:v>1.7219999999999942</c:v>
                </c:pt>
                <c:pt idx="7">
                  <c:v>13.239999999999554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8.0890000000003539</c:v>
                </c:pt>
                <c:pt idx="1">
                  <c:v>7.289999999999992</c:v>
                </c:pt>
                <c:pt idx="2">
                  <c:v>7.3219999999997754</c:v>
                </c:pt>
                <c:pt idx="3">
                  <c:v>1.6059999999999732</c:v>
                </c:pt>
                <c:pt idx="4">
                  <c:v>-5.8729999999998981</c:v>
                </c:pt>
                <c:pt idx="5">
                  <c:v>-0.36700000000006483</c:v>
                </c:pt>
                <c:pt idx="7">
                  <c:v>18.067000000000132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0.23020070827648453</c:v>
                </c:pt>
                <c:pt idx="2">
                  <c:v>-0.41705970496231926</c:v>
                </c:pt>
                <c:pt idx="3">
                  <c:v>-1.5771558375438866</c:v>
                </c:pt>
                <c:pt idx="4">
                  <c:v>-0.62041193663990857</c:v>
                </c:pt>
                <c:pt idx="6">
                  <c:v>0.13304654485135625</c:v>
                </c:pt>
                <c:pt idx="7">
                  <c:v>0.9984240699584479</c:v>
                </c:pt>
                <c:pt idx="8">
                  <c:v>0.56477019653886629</c:v>
                </c:pt>
                <c:pt idx="10">
                  <c:v>2.5027303042239657</c:v>
                </c:pt>
                <c:pt idx="11">
                  <c:v>-0.87948360928992164</c:v>
                </c:pt>
                <c:pt idx="12">
                  <c:v>-0.1050396217455063</c:v>
                </c:pt>
                <c:pt idx="14">
                  <c:v>-0.73042026704230878</c:v>
                </c:pt>
                <c:pt idx="15">
                  <c:v>4.0950932897354519E-2</c:v>
                </c:pt>
                <c:pt idx="16">
                  <c:v>1.0274167824968261</c:v>
                </c:pt>
                <c:pt idx="17">
                  <c:v>0.79853601570356592</c:v>
                </c:pt>
                <c:pt idx="19">
                  <c:v>-0.90590145174933578</c:v>
                </c:pt>
                <c:pt idx="20">
                  <c:v>-0.86637317106229572</c:v>
                </c:pt>
                <c:pt idx="21">
                  <c:v>-0.70007917934656883</c:v>
                </c:pt>
                <c:pt idx="22">
                  <c:v>-0.39756015604579531</c:v>
                </c:pt>
                <c:pt idx="23">
                  <c:v>-0.7119765843605852</c:v>
                </c:pt>
                <c:pt idx="25">
                  <c:v>-1.2385840530200642</c:v>
                </c:pt>
                <c:pt idx="26">
                  <c:v>-0.97988713027726826</c:v>
                </c:pt>
                <c:pt idx="27">
                  <c:v>-1.0253510624594009</c:v>
                </c:pt>
                <c:pt idx="29">
                  <c:v>-9.684217911128945E-2</c:v>
                </c:pt>
                <c:pt idx="30">
                  <c:v>-7.8888807469057465E-2</c:v>
                </c:pt>
                <c:pt idx="31">
                  <c:v>1.9107494256659585</c:v>
                </c:pt>
                <c:pt idx="32">
                  <c:v>0.60866624305517814</c:v>
                </c:pt>
                <c:pt idx="33">
                  <c:v>-0.63766699833097684</c:v>
                </c:pt>
                <c:pt idx="34">
                  <c:v>0.14886818097510357</c:v>
                </c:pt>
                <c:pt idx="36">
                  <c:v>1.4850014943423417</c:v>
                </c:pt>
                <c:pt idx="37">
                  <c:v>0.23771057343178192</c:v>
                </c:pt>
                <c:pt idx="38">
                  <c:v>0.9669941439148122</c:v>
                </c:pt>
                <c:pt idx="39">
                  <c:v>1.0669118965406676</c:v>
                </c:pt>
                <c:pt idx="40">
                  <c:v>1.0265318368229304</c:v>
                </c:pt>
                <c:pt idx="42">
                  <c:v>2.3137440146827171</c:v>
                </c:pt>
                <c:pt idx="43">
                  <c:v>-3.5587041746887316E-3</c:v>
                </c:pt>
                <c:pt idx="44">
                  <c:v>0.82458314319255877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0.52241841326519101</c:v>
                </c:pt>
                <c:pt idx="2">
                  <c:v>-2.114144663853601</c:v>
                </c:pt>
                <c:pt idx="3">
                  <c:v>-3.9262590316106571</c:v>
                </c:pt>
                <c:pt idx="4">
                  <c:v>-2.4694193430712885</c:v>
                </c:pt>
                <c:pt idx="6">
                  <c:v>0.27134416467289313</c:v>
                </c:pt>
                <c:pt idx="7">
                  <c:v>-3.2210524187519907</c:v>
                </c:pt>
                <c:pt idx="8">
                  <c:v>-1.511204107547004</c:v>
                </c:pt>
                <c:pt idx="10">
                  <c:v>1.8390107502346931</c:v>
                </c:pt>
                <c:pt idx="11">
                  <c:v>-2.3015589344122511</c:v>
                </c:pt>
                <c:pt idx="12">
                  <c:v>-1.5931957129812768</c:v>
                </c:pt>
                <c:pt idx="14">
                  <c:v>1.2108134803670678</c:v>
                </c:pt>
                <c:pt idx="15">
                  <c:v>4.0584862318848058</c:v>
                </c:pt>
                <c:pt idx="16">
                  <c:v>-0.29797770549253588</c:v>
                </c:pt>
                <c:pt idx="17">
                  <c:v>0.61438147536538867</c:v>
                </c:pt>
                <c:pt idx="19">
                  <c:v>-3.7326736949015449</c:v>
                </c:pt>
                <c:pt idx="20">
                  <c:v>-5.1065324044704541</c:v>
                </c:pt>
                <c:pt idx="21">
                  <c:v>-2.8325377263822338</c:v>
                </c:pt>
                <c:pt idx="22">
                  <c:v>2.2594732904816395</c:v>
                </c:pt>
                <c:pt idx="23">
                  <c:v>-2.6618840760696982</c:v>
                </c:pt>
                <c:pt idx="25">
                  <c:v>-1.7761307986914998</c:v>
                </c:pt>
                <c:pt idx="26">
                  <c:v>0.36164605380952786</c:v>
                </c:pt>
                <c:pt idx="27">
                  <c:v>-4.0499508970959219E-2</c:v>
                </c:pt>
                <c:pt idx="29">
                  <c:v>2.4244049337648788</c:v>
                </c:pt>
                <c:pt idx="30">
                  <c:v>0.79171661370618374</c:v>
                </c:pt>
                <c:pt idx="31">
                  <c:v>1.0164800942692898</c:v>
                </c:pt>
                <c:pt idx="32">
                  <c:v>3.064405536878656</c:v>
                </c:pt>
                <c:pt idx="33">
                  <c:v>5.4353762200296085</c:v>
                </c:pt>
                <c:pt idx="34">
                  <c:v>2.6666227509600349</c:v>
                </c:pt>
                <c:pt idx="36">
                  <c:v>5.6873590351056214</c:v>
                </c:pt>
                <c:pt idx="37">
                  <c:v>1.1971804388174467</c:v>
                </c:pt>
                <c:pt idx="38">
                  <c:v>2.9741458051443903</c:v>
                </c:pt>
                <c:pt idx="39">
                  <c:v>3.8519040692554407</c:v>
                </c:pt>
                <c:pt idx="40">
                  <c:v>3.6378923559100551</c:v>
                </c:pt>
                <c:pt idx="42">
                  <c:v>2.5825455496633509</c:v>
                </c:pt>
                <c:pt idx="43">
                  <c:v>4.2130831413350833</c:v>
                </c:pt>
                <c:pt idx="44">
                  <c:v>3.6724578134125663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6.9317715885824782</c:v>
                </c:pt>
                <c:pt idx="1">
                  <c:v>2.1052480191232643</c:v>
                </c:pt>
                <c:pt idx="2">
                  <c:v>4.8382525725855103</c:v>
                </c:pt>
                <c:pt idx="3">
                  <c:v>3.0220630348834838</c:v>
                </c:pt>
                <c:pt idx="4">
                  <c:v>1.1194562136248329</c:v>
                </c:pt>
                <c:pt idx="5">
                  <c:v>7.4812000392184785</c:v>
                </c:pt>
                <c:pt idx="6">
                  <c:v>2.3869806616007878</c:v>
                </c:pt>
                <c:pt idx="7">
                  <c:v>1.3813356806288208</c:v>
                </c:pt>
                <c:pt idx="8">
                  <c:v>0.2830026938720005</c:v>
                </c:pt>
                <c:pt idx="9">
                  <c:v>0.25574989066025289</c:v>
                </c:pt>
                <c:pt idx="10">
                  <c:v>3.2768941951742363</c:v>
                </c:pt>
                <c:pt idx="11">
                  <c:v>0.75337949017845318</c:v>
                </c:pt>
                <c:pt idx="12">
                  <c:v>-0.8573109926126623</c:v>
                </c:pt>
                <c:pt idx="13">
                  <c:v>1.0581690158672696</c:v>
                </c:pt>
                <c:pt idx="14">
                  <c:v>-2.8332646204329741</c:v>
                </c:pt>
                <c:pt idx="15">
                  <c:v>-3.3368214439310933</c:v>
                </c:pt>
                <c:pt idx="16">
                  <c:v>-1.9009829125197655</c:v>
                </c:pt>
                <c:pt idx="17">
                  <c:v>-0.65266702763073425</c:v>
                </c:pt>
                <c:pt idx="18">
                  <c:v>2.3368141533151743</c:v>
                </c:pt>
                <c:pt idx="19">
                  <c:v>3.3168711078410351E-2</c:v>
                </c:pt>
                <c:pt idx="20">
                  <c:v>-4.2832408722423025</c:v>
                </c:pt>
                <c:pt idx="21">
                  <c:v>0.70540476920964501</c:v>
                </c:pt>
                <c:pt idx="22">
                  <c:v>-3.566466110992522</c:v>
                </c:pt>
                <c:pt idx="23">
                  <c:v>0.28787788852750751</c:v>
                </c:pt>
                <c:pt idx="24">
                  <c:v>-2.3662224270947814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-1.9841594676428542E-2</c:v>
                </c:pt>
                <c:pt idx="1">
                  <c:v>7.1992374640097232</c:v>
                </c:pt>
                <c:pt idx="2">
                  <c:v>4.8484784907509173</c:v>
                </c:pt>
                <c:pt idx="3">
                  <c:v>3.4429388423280578</c:v>
                </c:pt>
                <c:pt idx="4">
                  <c:v>0.70258974452267253</c:v>
                </c:pt>
                <c:pt idx="5">
                  <c:v>7.6620220813672439</c:v>
                </c:pt>
                <c:pt idx="6">
                  <c:v>-0.9392819624325508</c:v>
                </c:pt>
                <c:pt idx="7">
                  <c:v>0.93968212963893905</c:v>
                </c:pt>
                <c:pt idx="8">
                  <c:v>1.8842565947712462</c:v>
                </c:pt>
                <c:pt idx="9">
                  <c:v>-7.7845438919270649E-2</c:v>
                </c:pt>
                <c:pt idx="10">
                  <c:v>-0.41885388824067959</c:v>
                </c:pt>
                <c:pt idx="11">
                  <c:v>-5.7833827371627109</c:v>
                </c:pt>
                <c:pt idx="12">
                  <c:v>-1.559417567311157</c:v>
                </c:pt>
                <c:pt idx="13">
                  <c:v>-0.58065739760631274</c:v>
                </c:pt>
                <c:pt idx="14">
                  <c:v>-1.8341137940435104</c:v>
                </c:pt>
                <c:pt idx="15">
                  <c:v>-1.3627100231333529</c:v>
                </c:pt>
                <c:pt idx="16">
                  <c:v>-1.1578145789575016</c:v>
                </c:pt>
                <c:pt idx="17">
                  <c:v>7.1941919194566637</c:v>
                </c:pt>
                <c:pt idx="18">
                  <c:v>7.9806066802854403E-2</c:v>
                </c:pt>
                <c:pt idx="19">
                  <c:v>-5.914177631601425E-2</c:v>
                </c:pt>
                <c:pt idx="20">
                  <c:v>-4.3051473754540694</c:v>
                </c:pt>
                <c:pt idx="21">
                  <c:v>3.635881594598219</c:v>
                </c:pt>
                <c:pt idx="22">
                  <c:v>3.222226242443508</c:v>
                </c:pt>
                <c:pt idx="23">
                  <c:v>0.43091257998220911</c:v>
                </c:pt>
                <c:pt idx="24">
                  <c:v>-2.2640465529604015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9.0370196077057372</c:v>
                </c:pt>
                <c:pt idx="1">
                  <c:v>16.460971860312313</c:v>
                </c:pt>
                <c:pt idx="2">
                  <c:v>7.583963121936101</c:v>
                </c:pt>
                <c:pt idx="3">
                  <c:v>-0.10393150243420735</c:v>
                </c:pt>
                <c:pt idx="4">
                  <c:v>-7.0128999610165579</c:v>
                </c:pt>
                <c:pt idx="5">
                  <c:v>1.7173158367628503</c:v>
                </c:pt>
                <c:pt idx="6">
                  <c:v>-3.5778361030326593</c:v>
                </c:pt>
                <c:pt idx="7">
                  <c:v>-3.2785882224650109</c:v>
                </c:pt>
                <c:pt idx="8">
                  <c:v>-7.5860146377691038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7.1793958693332982</c:v>
                </c:pt>
                <c:pt idx="1">
                  <c:v>16.656029158968892</c:v>
                </c:pt>
                <c:pt idx="2">
                  <c:v>1.387957434817686</c:v>
                </c:pt>
                <c:pt idx="3">
                  <c:v>-7.3428003044738688</c:v>
                </c:pt>
                <c:pt idx="4">
                  <c:v>-4.9352957937406785</c:v>
                </c:pt>
                <c:pt idx="5">
                  <c:v>7.2148562099435125</c:v>
                </c:pt>
                <c:pt idx="6">
                  <c:v>-0.6692657808558522</c:v>
                </c:pt>
                <c:pt idx="7">
                  <c:v>3.6531388224257171</c:v>
                </c:pt>
                <c:pt idx="8">
                  <c:v>-5.0770156164185138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26.039097768455168</c:v>
                </c:pt>
                <c:pt idx="1">
                  <c:v>28.686458448555751</c:v>
                </c:pt>
                <c:pt idx="2">
                  <c:v>28.84163466686034</c:v>
                </c:pt>
                <c:pt idx="3">
                  <c:v>28.163943847534622</c:v>
                </c:pt>
                <c:pt idx="4">
                  <c:v>28.72964474018681</c:v>
                </c:pt>
                <c:pt idx="5">
                  <c:v>30.247562792471228</c:v>
                </c:pt>
                <c:pt idx="6">
                  <c:v>32.318679479805681</c:v>
                </c:pt>
                <c:pt idx="7">
                  <c:v>34.188942838094697</c:v>
                </c:pt>
                <c:pt idx="8">
                  <c:v>33.950605193001813</c:v>
                </c:pt>
                <c:pt idx="9">
                  <c:v>35.435168332564437</c:v>
                </c:pt>
                <c:pt idx="10">
                  <c:v>37.179334381053707</c:v>
                </c:pt>
                <c:pt idx="11">
                  <c:v>32.95630446521686</c:v>
                </c:pt>
                <c:pt idx="12">
                  <c:v>33.239228046363422</c:v>
                </c:pt>
                <c:pt idx="13">
                  <c:v>33.536218194859863</c:v>
                </c:pt>
                <c:pt idx="14">
                  <c:v>33.897512314830216</c:v>
                </c:pt>
                <c:pt idx="15">
                  <c:v>34.209866247611856</c:v>
                </c:pt>
                <c:pt idx="16">
                  <c:v>34.503977931667457</c:v>
                </c:pt>
                <c:pt idx="17">
                  <c:v>34.783186947528819</c:v>
                </c:pt>
                <c:pt idx="18">
                  <c:v>35.063581396702808</c:v>
                </c:pt>
                <c:pt idx="19">
                  <c:v>35.343823670549888</c:v>
                </c:pt>
                <c:pt idx="20">
                  <c:v>35.645521817199999</c:v>
                </c:pt>
                <c:pt idx="21">
                  <c:v>35.944744445479579</c:v>
                </c:pt>
                <c:pt idx="22">
                  <c:v>36.235919006033107</c:v>
                </c:pt>
                <c:pt idx="23">
                  <c:v>36.531178710086941</c:v>
                </c:pt>
                <c:pt idx="24">
                  <c:v>36.843993195718298</c:v>
                </c:pt>
                <c:pt idx="25">
                  <c:v>37.159492786377278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13.737953232613641</c:v>
                </c:pt>
                <c:pt idx="1">
                  <c:v>15.005074685248234</c:v>
                </c:pt>
                <c:pt idx="2">
                  <c:v>15.201762816822022</c:v>
                </c:pt>
                <c:pt idx="3">
                  <c:v>14.786053045161223</c:v>
                </c:pt>
                <c:pt idx="4">
                  <c:v>16.143069631073377</c:v>
                </c:pt>
                <c:pt idx="5">
                  <c:v>15.483032384061451</c:v>
                </c:pt>
                <c:pt idx="6">
                  <c:v>15.073903610276064</c:v>
                </c:pt>
                <c:pt idx="7">
                  <c:v>16.493367687909871</c:v>
                </c:pt>
                <c:pt idx="8">
                  <c:v>15.654208741768779</c:v>
                </c:pt>
                <c:pt idx="9">
                  <c:v>16.781545972413856</c:v>
                </c:pt>
                <c:pt idx="10">
                  <c:v>17.588280403184715</c:v>
                </c:pt>
                <c:pt idx="11">
                  <c:v>20.338374960502087</c:v>
                </c:pt>
                <c:pt idx="12">
                  <c:v>20.612310069648917</c:v>
                </c:pt>
                <c:pt idx="13">
                  <c:v>20.918066878714232</c:v>
                </c:pt>
                <c:pt idx="14">
                  <c:v>21.279230166997134</c:v>
                </c:pt>
                <c:pt idx="15">
                  <c:v>21.593919800033682</c:v>
                </c:pt>
                <c:pt idx="16">
                  <c:v>21.900982389304488</c:v>
                </c:pt>
                <c:pt idx="17">
                  <c:v>22.219204938685191</c:v>
                </c:pt>
                <c:pt idx="18">
                  <c:v>22.529890713298613</c:v>
                </c:pt>
                <c:pt idx="19">
                  <c:v>22.834266713228487</c:v>
                </c:pt>
                <c:pt idx="20">
                  <c:v>23.149470060438276</c:v>
                </c:pt>
                <c:pt idx="21">
                  <c:v>23.477081321491134</c:v>
                </c:pt>
                <c:pt idx="22">
                  <c:v>23.795509714707524</c:v>
                </c:pt>
                <c:pt idx="23">
                  <c:v>24.123332856019765</c:v>
                </c:pt>
                <c:pt idx="24">
                  <c:v>24.452639662543188</c:v>
                </c:pt>
                <c:pt idx="25">
                  <c:v>24.787517867194438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22.362488614189964</c:v>
                </c:pt>
                <c:pt idx="1">
                  <c:v>20.992223124475977</c:v>
                </c:pt>
                <c:pt idx="2">
                  <c:v>20.891016096397575</c:v>
                </c:pt>
                <c:pt idx="3">
                  <c:v>20.64508648596042</c:v>
                </c:pt>
                <c:pt idx="4">
                  <c:v>22.963654934878274</c:v>
                </c:pt>
                <c:pt idx="5">
                  <c:v>23.259155279282144</c:v>
                </c:pt>
                <c:pt idx="6">
                  <c:v>24.007174062997343</c:v>
                </c:pt>
                <c:pt idx="7">
                  <c:v>24.453552817073533</c:v>
                </c:pt>
                <c:pt idx="8">
                  <c:v>25.908613539988895</c:v>
                </c:pt>
                <c:pt idx="9">
                  <c:v>26.194759519288677</c:v>
                </c:pt>
                <c:pt idx="10">
                  <c:v>28.097407851867654</c:v>
                </c:pt>
                <c:pt idx="11">
                  <c:v>28.073036795181956</c:v>
                </c:pt>
                <c:pt idx="12">
                  <c:v>28.371704275757718</c:v>
                </c:pt>
                <c:pt idx="13">
                  <c:v>28.735042293708322</c:v>
                </c:pt>
                <c:pt idx="14">
                  <c:v>29.150734681422009</c:v>
                </c:pt>
                <c:pt idx="15">
                  <c:v>29.512514996027363</c:v>
                </c:pt>
                <c:pt idx="16">
                  <c:v>29.854906440263132</c:v>
                </c:pt>
                <c:pt idx="17">
                  <c:v>30.180437162772289</c:v>
                </c:pt>
                <c:pt idx="18">
                  <c:v>30.517569616146837</c:v>
                </c:pt>
                <c:pt idx="19">
                  <c:v>30.845984646357202</c:v>
                </c:pt>
                <c:pt idx="20">
                  <c:v>31.196643510549126</c:v>
                </c:pt>
                <c:pt idx="21">
                  <c:v>31.545860036476206</c:v>
                </c:pt>
                <c:pt idx="22">
                  <c:v>31.894685818276979</c:v>
                </c:pt>
                <c:pt idx="23">
                  <c:v>32.237822776465855</c:v>
                </c:pt>
                <c:pt idx="24">
                  <c:v>32.592305516479293</c:v>
                </c:pt>
                <c:pt idx="25">
                  <c:v>32.945886342618572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18.549962758864201</c:v>
                </c:pt>
                <c:pt idx="1">
                  <c:v>19.401912585812269</c:v>
                </c:pt>
                <c:pt idx="2">
                  <c:v>18.949625607496781</c:v>
                </c:pt>
                <c:pt idx="3">
                  <c:v>18.168646682755778</c:v>
                </c:pt>
                <c:pt idx="4">
                  <c:v>19.438109673456427</c:v>
                </c:pt>
                <c:pt idx="5">
                  <c:v>19.148814719960839</c:v>
                </c:pt>
                <c:pt idx="6">
                  <c:v>20.147145923280871</c:v>
                </c:pt>
                <c:pt idx="7">
                  <c:v>21.632074927423609</c:v>
                </c:pt>
                <c:pt idx="8">
                  <c:v>21.311057761619253</c:v>
                </c:pt>
                <c:pt idx="9">
                  <c:v>21.995438768546169</c:v>
                </c:pt>
                <c:pt idx="10">
                  <c:v>22.170877754844323</c:v>
                </c:pt>
                <c:pt idx="11">
                  <c:v>22.770629950788852</c:v>
                </c:pt>
                <c:pt idx="12">
                  <c:v>22.937616081980341</c:v>
                </c:pt>
                <c:pt idx="13">
                  <c:v>23.166109060253238</c:v>
                </c:pt>
                <c:pt idx="14">
                  <c:v>23.407471704896054</c:v>
                </c:pt>
                <c:pt idx="15">
                  <c:v>23.61444481947391</c:v>
                </c:pt>
                <c:pt idx="16">
                  <c:v>23.802561445001839</c:v>
                </c:pt>
                <c:pt idx="17">
                  <c:v>24.014575848306844</c:v>
                </c:pt>
                <c:pt idx="18">
                  <c:v>24.226238297245715</c:v>
                </c:pt>
                <c:pt idx="19">
                  <c:v>24.414477308283477</c:v>
                </c:pt>
                <c:pt idx="20">
                  <c:v>24.621396039526683</c:v>
                </c:pt>
                <c:pt idx="21">
                  <c:v>24.81755839049432</c:v>
                </c:pt>
                <c:pt idx="22">
                  <c:v>25.016625018579738</c:v>
                </c:pt>
                <c:pt idx="23">
                  <c:v>25.211207555768365</c:v>
                </c:pt>
                <c:pt idx="24">
                  <c:v>25.399394592409855</c:v>
                </c:pt>
                <c:pt idx="25">
                  <c:v>25.613816597172381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18.604224356237768</c:v>
                </c:pt>
                <c:pt idx="1">
                  <c:v>18.221285339489075</c:v>
                </c:pt>
                <c:pt idx="2">
                  <c:v>18.588603565604437</c:v>
                </c:pt>
                <c:pt idx="3">
                  <c:v>18.372631118720946</c:v>
                </c:pt>
                <c:pt idx="4">
                  <c:v>18.294657321842617</c:v>
                </c:pt>
                <c:pt idx="5">
                  <c:v>18.259091469867244</c:v>
                </c:pt>
                <c:pt idx="6">
                  <c:v>17.758110491050175</c:v>
                </c:pt>
                <c:pt idx="7">
                  <c:v>16.827601263370681</c:v>
                </c:pt>
                <c:pt idx="8">
                  <c:v>17.778468566175601</c:v>
                </c:pt>
                <c:pt idx="9">
                  <c:v>18.576127910613074</c:v>
                </c:pt>
                <c:pt idx="10">
                  <c:v>19.378547683492076</c:v>
                </c:pt>
                <c:pt idx="11">
                  <c:v>19.140477005041237</c:v>
                </c:pt>
                <c:pt idx="12">
                  <c:v>19.02954846998513</c:v>
                </c:pt>
                <c:pt idx="13">
                  <c:v>19.075691955766256</c:v>
                </c:pt>
                <c:pt idx="14">
                  <c:v>19.164484243287696</c:v>
                </c:pt>
                <c:pt idx="15">
                  <c:v>19.234043118672339</c:v>
                </c:pt>
                <c:pt idx="16">
                  <c:v>19.301130910015537</c:v>
                </c:pt>
                <c:pt idx="17">
                  <c:v>19.363474738565216</c:v>
                </c:pt>
                <c:pt idx="18">
                  <c:v>19.444539814128206</c:v>
                </c:pt>
                <c:pt idx="19">
                  <c:v>19.535644411768256</c:v>
                </c:pt>
                <c:pt idx="20">
                  <c:v>19.651840341685951</c:v>
                </c:pt>
                <c:pt idx="21">
                  <c:v>19.746571158144455</c:v>
                </c:pt>
                <c:pt idx="22">
                  <c:v>19.82973938163131</c:v>
                </c:pt>
                <c:pt idx="23">
                  <c:v>19.914165979194241</c:v>
                </c:pt>
                <c:pt idx="24">
                  <c:v>19.997302526259475</c:v>
                </c:pt>
                <c:pt idx="25">
                  <c:v>20.081137428014749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24.889418351813553</c:v>
                </c:pt>
                <c:pt idx="1">
                  <c:v>23.752202982608939</c:v>
                </c:pt>
                <c:pt idx="2">
                  <c:v>22.344159138721114</c:v>
                </c:pt>
                <c:pt idx="3">
                  <c:v>22.730525126986308</c:v>
                </c:pt>
                <c:pt idx="4">
                  <c:v>24.769976738138144</c:v>
                </c:pt>
                <c:pt idx="5">
                  <c:v>23.480998931358553</c:v>
                </c:pt>
                <c:pt idx="6">
                  <c:v>25.411701808052317</c:v>
                </c:pt>
                <c:pt idx="7">
                  <c:v>25.683227493773632</c:v>
                </c:pt>
                <c:pt idx="8">
                  <c:v>26.647413796100203</c:v>
                </c:pt>
                <c:pt idx="9">
                  <c:v>27.176276573598042</c:v>
                </c:pt>
                <c:pt idx="10">
                  <c:v>30.962198970577031</c:v>
                </c:pt>
                <c:pt idx="11">
                  <c:v>32.41896836513331</c:v>
                </c:pt>
                <c:pt idx="12">
                  <c:v>32.752321887782479</c:v>
                </c:pt>
                <c:pt idx="13">
                  <c:v>33.181285707965166</c:v>
                </c:pt>
                <c:pt idx="14">
                  <c:v>33.683965731375515</c:v>
                </c:pt>
                <c:pt idx="15">
                  <c:v>34.131217553829309</c:v>
                </c:pt>
                <c:pt idx="16">
                  <c:v>34.570270538706879</c:v>
                </c:pt>
                <c:pt idx="17">
                  <c:v>35.00362268828551</c:v>
                </c:pt>
                <c:pt idx="18">
                  <c:v>35.436892549925822</c:v>
                </c:pt>
                <c:pt idx="19">
                  <c:v>35.874674750667317</c:v>
                </c:pt>
                <c:pt idx="20">
                  <c:v>36.331155843269443</c:v>
                </c:pt>
                <c:pt idx="21">
                  <c:v>36.801579149478378</c:v>
                </c:pt>
                <c:pt idx="22">
                  <c:v>37.245459543599665</c:v>
                </c:pt>
                <c:pt idx="23">
                  <c:v>37.6982686786504</c:v>
                </c:pt>
                <c:pt idx="24">
                  <c:v>38.16189602246655</c:v>
                </c:pt>
                <c:pt idx="25">
                  <c:v>38.624221051944275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8.4139604562159853</c:v>
                </c:pt>
                <c:pt idx="1">
                  <c:v>8.0503194029323097</c:v>
                </c:pt>
                <c:pt idx="2">
                  <c:v>8.1822401368710889</c:v>
                </c:pt>
                <c:pt idx="3">
                  <c:v>8.151721340039094</c:v>
                </c:pt>
                <c:pt idx="4">
                  <c:v>8.0265526419711239</c:v>
                </c:pt>
                <c:pt idx="5">
                  <c:v>7.8788112683670892</c:v>
                </c:pt>
                <c:pt idx="6">
                  <c:v>8.2594265112665592</c:v>
                </c:pt>
                <c:pt idx="7">
                  <c:v>9.3580074829238828</c:v>
                </c:pt>
                <c:pt idx="8">
                  <c:v>9.5479753494650907</c:v>
                </c:pt>
                <c:pt idx="9">
                  <c:v>9.0640058563672952</c:v>
                </c:pt>
                <c:pt idx="10">
                  <c:v>10.265791929967877</c:v>
                </c:pt>
                <c:pt idx="11">
                  <c:v>8.5899990226282483</c:v>
                </c:pt>
                <c:pt idx="12">
                  <c:v>8.6442014795692579</c:v>
                </c:pt>
                <c:pt idx="13">
                  <c:v>8.6959915760715401</c:v>
                </c:pt>
                <c:pt idx="14">
                  <c:v>8.7623363276437853</c:v>
                </c:pt>
                <c:pt idx="15">
                  <c:v>8.8206570346540616</c:v>
                </c:pt>
                <c:pt idx="16">
                  <c:v>8.8700609644481823</c:v>
                </c:pt>
                <c:pt idx="17">
                  <c:v>8.9105571156201275</c:v>
                </c:pt>
                <c:pt idx="18">
                  <c:v>8.9515566363079575</c:v>
                </c:pt>
                <c:pt idx="19">
                  <c:v>8.9901351776809104</c:v>
                </c:pt>
                <c:pt idx="20">
                  <c:v>9.0435986993727617</c:v>
                </c:pt>
                <c:pt idx="21">
                  <c:v>9.0959537996384974</c:v>
                </c:pt>
                <c:pt idx="22">
                  <c:v>9.1486535827392892</c:v>
                </c:pt>
                <c:pt idx="23">
                  <c:v>9.2080212719217922</c:v>
                </c:pt>
                <c:pt idx="24">
                  <c:v>9.2653770988671695</c:v>
                </c:pt>
                <c:pt idx="25">
                  <c:v>9.3265099675353262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7.0328000313434496</c:v>
                </c:pt>
                <c:pt idx="1">
                  <c:v>8.9567277951979776</c:v>
                </c:pt>
                <c:pt idx="2">
                  <c:v>8.5214861996522107</c:v>
                </c:pt>
                <c:pt idx="3">
                  <c:v>8.0166026815317117</c:v>
                </c:pt>
                <c:pt idx="4">
                  <c:v>8.5033026710342341</c:v>
                </c:pt>
                <c:pt idx="5">
                  <c:v>8.4794949970886453</c:v>
                </c:pt>
                <c:pt idx="6">
                  <c:v>8.6583732406822271</c:v>
                </c:pt>
                <c:pt idx="7">
                  <c:v>8.9383630478753666</c:v>
                </c:pt>
                <c:pt idx="8">
                  <c:v>9.6697002907252703</c:v>
                </c:pt>
                <c:pt idx="9">
                  <c:v>9.6209059892435427</c:v>
                </c:pt>
                <c:pt idx="10">
                  <c:v>9.8608306777174661</c:v>
                </c:pt>
                <c:pt idx="11">
                  <c:v>9.5096957434030553</c:v>
                </c:pt>
                <c:pt idx="12">
                  <c:v>9.5878639353058919</c:v>
                </c:pt>
                <c:pt idx="13">
                  <c:v>9.6932670054443264</c:v>
                </c:pt>
                <c:pt idx="14">
                  <c:v>9.8044595981160789</c:v>
                </c:pt>
                <c:pt idx="15">
                  <c:v>9.9023043142830982</c:v>
                </c:pt>
                <c:pt idx="16">
                  <c:v>9.989594231517728</c:v>
                </c:pt>
                <c:pt idx="17">
                  <c:v>10.075731232850291</c:v>
                </c:pt>
                <c:pt idx="18">
                  <c:v>10.154226043167689</c:v>
                </c:pt>
                <c:pt idx="19">
                  <c:v>10.238665804601327</c:v>
                </c:pt>
                <c:pt idx="20">
                  <c:v>10.340648901511397</c:v>
                </c:pt>
                <c:pt idx="21">
                  <c:v>10.447664112335362</c:v>
                </c:pt>
                <c:pt idx="22">
                  <c:v>10.539911951071851</c:v>
                </c:pt>
                <c:pt idx="23">
                  <c:v>10.626529354317462</c:v>
                </c:pt>
                <c:pt idx="24">
                  <c:v>10.714634665741473</c:v>
                </c:pt>
                <c:pt idx="25">
                  <c:v>10.800512807356405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5.4005664419396098</c:v>
                </c:pt>
                <c:pt idx="1">
                  <c:v>5.7496853493878808</c:v>
                </c:pt>
                <c:pt idx="2">
                  <c:v>5.5031327570420272</c:v>
                </c:pt>
                <c:pt idx="3">
                  <c:v>5.1883694028971821</c:v>
                </c:pt>
                <c:pt idx="4">
                  <c:v>5.6197702267841549</c:v>
                </c:pt>
                <c:pt idx="5">
                  <c:v>5.4562316961422113</c:v>
                </c:pt>
                <c:pt idx="6">
                  <c:v>5.7763741229156933</c:v>
                </c:pt>
                <c:pt idx="7">
                  <c:v>5.3270209431310729</c:v>
                </c:pt>
                <c:pt idx="8">
                  <c:v>5.4987201052088963</c:v>
                </c:pt>
                <c:pt idx="9">
                  <c:v>5.4434429140666705</c:v>
                </c:pt>
                <c:pt idx="10">
                  <c:v>5.7392343900142118</c:v>
                </c:pt>
                <c:pt idx="11">
                  <c:v>6.2657642520860231</c:v>
                </c:pt>
                <c:pt idx="12">
                  <c:v>6.3784626222537115</c:v>
                </c:pt>
                <c:pt idx="13">
                  <c:v>6.4919459851381056</c:v>
                </c:pt>
                <c:pt idx="14">
                  <c:v>6.6234297430943183</c:v>
                </c:pt>
                <c:pt idx="15">
                  <c:v>6.7282627454417989</c:v>
                </c:pt>
                <c:pt idx="16">
                  <c:v>6.824382425466835</c:v>
                </c:pt>
                <c:pt idx="17">
                  <c:v>6.913724763476476</c:v>
                </c:pt>
                <c:pt idx="18">
                  <c:v>6.9974411024067402</c:v>
                </c:pt>
                <c:pt idx="19">
                  <c:v>7.0920311704645815</c:v>
                </c:pt>
                <c:pt idx="20">
                  <c:v>7.1783150359169667</c:v>
                </c:pt>
                <c:pt idx="21">
                  <c:v>7.2582304056476943</c:v>
                </c:pt>
                <c:pt idx="22">
                  <c:v>7.3301351782654729</c:v>
                </c:pt>
                <c:pt idx="23">
                  <c:v>7.4295788886781011</c:v>
                </c:pt>
                <c:pt idx="24">
                  <c:v>7.5192505946862722</c:v>
                </c:pt>
                <c:pt idx="25">
                  <c:v>7.6234909847854579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4.6462547409621928</c:v>
                </c:pt>
                <c:pt idx="1">
                  <c:v>5.9032291087832114</c:v>
                </c:pt>
                <c:pt idx="2">
                  <c:v>5.7605248751086471</c:v>
                </c:pt>
                <c:pt idx="3">
                  <c:v>5.3708886314174888</c:v>
                </c:pt>
                <c:pt idx="4">
                  <c:v>5.6333456975662068</c:v>
                </c:pt>
                <c:pt idx="5">
                  <c:v>6.3591490193584983</c:v>
                </c:pt>
                <c:pt idx="6">
                  <c:v>6.3103650904246971</c:v>
                </c:pt>
                <c:pt idx="7">
                  <c:v>7.3883895473419638</c:v>
                </c:pt>
                <c:pt idx="8">
                  <c:v>6.4894604636285269</c:v>
                </c:pt>
                <c:pt idx="9">
                  <c:v>6.4279469411592736</c:v>
                </c:pt>
                <c:pt idx="10">
                  <c:v>6.6148989100187512</c:v>
                </c:pt>
                <c:pt idx="11">
                  <c:v>5.9972712521391101</c:v>
                </c:pt>
                <c:pt idx="12">
                  <c:v>5.9229166727677853</c:v>
                </c:pt>
                <c:pt idx="13">
                  <c:v>5.9350302457373436</c:v>
                </c:pt>
                <c:pt idx="14">
                  <c:v>5.9988467944223078</c:v>
                </c:pt>
                <c:pt idx="15">
                  <c:v>6.0526422105531674</c:v>
                </c:pt>
                <c:pt idx="16">
                  <c:v>6.0989480547340307</c:v>
                </c:pt>
                <c:pt idx="17">
                  <c:v>6.1430136013181889</c:v>
                </c:pt>
                <c:pt idx="18">
                  <c:v>6.1902221390243088</c:v>
                </c:pt>
                <c:pt idx="19">
                  <c:v>6.2405478669005179</c:v>
                </c:pt>
                <c:pt idx="20">
                  <c:v>6.2943068699104714</c:v>
                </c:pt>
                <c:pt idx="21">
                  <c:v>6.3557989280069629</c:v>
                </c:pt>
                <c:pt idx="22">
                  <c:v>6.4006958657456821</c:v>
                </c:pt>
                <c:pt idx="23">
                  <c:v>6.444719981516049</c:v>
                </c:pt>
                <c:pt idx="24">
                  <c:v>6.491127704992552</c:v>
                </c:pt>
                <c:pt idx="25">
                  <c:v>6.5370534710994805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25.954275655474358</c:v>
                </c:pt>
                <c:pt idx="1">
                  <c:v>24.28151585916871</c:v>
                </c:pt>
                <c:pt idx="2">
                  <c:v>24.475103570303094</c:v>
                </c:pt>
                <c:pt idx="3">
                  <c:v>23.764523594026112</c:v>
                </c:pt>
                <c:pt idx="4">
                  <c:v>26.005503229512648</c:v>
                </c:pt>
                <c:pt idx="5">
                  <c:v>25.753198468545147</c:v>
                </c:pt>
                <c:pt idx="6">
                  <c:v>25.749004697337845</c:v>
                </c:pt>
                <c:pt idx="7">
                  <c:v>27.265947603883586</c:v>
                </c:pt>
                <c:pt idx="8">
                  <c:v>26.779697372579097</c:v>
                </c:pt>
                <c:pt idx="9">
                  <c:v>27.235394929472136</c:v>
                </c:pt>
                <c:pt idx="10">
                  <c:v>29.030092663719383</c:v>
                </c:pt>
                <c:pt idx="11">
                  <c:v>27.047161488902912</c:v>
                </c:pt>
                <c:pt idx="12">
                  <c:v>27.153132868890321</c:v>
                </c:pt>
                <c:pt idx="13">
                  <c:v>27.292665185759127</c:v>
                </c:pt>
                <c:pt idx="14">
                  <c:v>27.476153063548264</c:v>
                </c:pt>
                <c:pt idx="15">
                  <c:v>27.601425170249001</c:v>
                </c:pt>
                <c:pt idx="16">
                  <c:v>27.712375269323683</c:v>
                </c:pt>
                <c:pt idx="17">
                  <c:v>27.808500909425948</c:v>
                </c:pt>
                <c:pt idx="18">
                  <c:v>27.894201186523571</c:v>
                </c:pt>
                <c:pt idx="19">
                  <c:v>27.979405007327042</c:v>
                </c:pt>
                <c:pt idx="20">
                  <c:v>28.076187121528402</c:v>
                </c:pt>
                <c:pt idx="21">
                  <c:v>28.177097927579538</c:v>
                </c:pt>
                <c:pt idx="22">
                  <c:v>28.273132798092831</c:v>
                </c:pt>
                <c:pt idx="23">
                  <c:v>28.377888518398169</c:v>
                </c:pt>
                <c:pt idx="24">
                  <c:v>28.4913162980802</c:v>
                </c:pt>
                <c:pt idx="25">
                  <c:v>28.611238775478704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39.719436543854229</c:v>
                </c:pt>
                <c:pt idx="1">
                  <c:v>40.775334447837956</c:v>
                </c:pt>
                <c:pt idx="2">
                  <c:v>39.904797922803283</c:v>
                </c:pt>
                <c:pt idx="3">
                  <c:v>38.730500806746598</c:v>
                </c:pt>
                <c:pt idx="4">
                  <c:v>40.471415936775855</c:v>
                </c:pt>
                <c:pt idx="5">
                  <c:v>41.363649282321632</c:v>
                </c:pt>
                <c:pt idx="6">
                  <c:v>39.778933448069438</c:v>
                </c:pt>
                <c:pt idx="7">
                  <c:v>42.419182863801218</c:v>
                </c:pt>
                <c:pt idx="8">
                  <c:v>41.118529742029708</c:v>
                </c:pt>
                <c:pt idx="9">
                  <c:v>40.242010662428164</c:v>
                </c:pt>
                <c:pt idx="10">
                  <c:v>42.117028772500085</c:v>
                </c:pt>
                <c:pt idx="11">
                  <c:v>38.898735029247511</c:v>
                </c:pt>
                <c:pt idx="12">
                  <c:v>38.695901896405971</c:v>
                </c:pt>
                <c:pt idx="13">
                  <c:v>38.547400464158329</c:v>
                </c:pt>
                <c:pt idx="14">
                  <c:v>38.492426970496901</c:v>
                </c:pt>
                <c:pt idx="15">
                  <c:v>38.342901717253248</c:v>
                </c:pt>
                <c:pt idx="16">
                  <c:v>38.190164445143068</c:v>
                </c:pt>
                <c:pt idx="17">
                  <c:v>38.029548477747916</c:v>
                </c:pt>
                <c:pt idx="18">
                  <c:v>37.814665470531381</c:v>
                </c:pt>
                <c:pt idx="19">
                  <c:v>37.60356686399642</c:v>
                </c:pt>
                <c:pt idx="20">
                  <c:v>37.412491674567157</c:v>
                </c:pt>
                <c:pt idx="21">
                  <c:v>37.219797405912267</c:v>
                </c:pt>
                <c:pt idx="22">
                  <c:v>37.017737720016463</c:v>
                </c:pt>
                <c:pt idx="23">
                  <c:v>36.808302460503363</c:v>
                </c:pt>
                <c:pt idx="24">
                  <c:v>36.585823601757532</c:v>
                </c:pt>
                <c:pt idx="25">
                  <c:v>36.333646035337374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11.499062377083742</c:v>
                </c:pt>
                <c:pt idx="1">
                  <c:v>10.860353507490281</c:v>
                </c:pt>
                <c:pt idx="2">
                  <c:v>10.320356799056519</c:v>
                </c:pt>
                <c:pt idx="3">
                  <c:v>10.846918474667905</c:v>
                </c:pt>
                <c:pt idx="4">
                  <c:v>10.737490860694702</c:v>
                </c:pt>
                <c:pt idx="5">
                  <c:v>10.00276116276134</c:v>
                </c:pt>
                <c:pt idx="6">
                  <c:v>9.4835060931502042</c:v>
                </c:pt>
                <c:pt idx="7">
                  <c:v>10.186184262634063</c:v>
                </c:pt>
                <c:pt idx="8">
                  <c:v>10.218725007268075</c:v>
                </c:pt>
                <c:pt idx="9">
                  <c:v>9.3039196961606603</c:v>
                </c:pt>
                <c:pt idx="10">
                  <c:v>9.1454501701486777</c:v>
                </c:pt>
                <c:pt idx="11">
                  <c:v>10.085607932812277</c:v>
                </c:pt>
                <c:pt idx="12">
                  <c:v>9.9470163580227258</c:v>
                </c:pt>
                <c:pt idx="13">
                  <c:v>9.8125037192582187</c:v>
                </c:pt>
                <c:pt idx="14">
                  <c:v>9.7192462803401529</c:v>
                </c:pt>
                <c:pt idx="15">
                  <c:v>9.5969602958228073</c:v>
                </c:pt>
                <c:pt idx="16">
                  <c:v>9.4524009449204893</c:v>
                </c:pt>
                <c:pt idx="17">
                  <c:v>9.3000317058716302</c:v>
                </c:pt>
                <c:pt idx="18">
                  <c:v>9.1766024034235389</c:v>
                </c:pt>
                <c:pt idx="19">
                  <c:v>9.0038324673629617</c:v>
                </c:pt>
                <c:pt idx="20">
                  <c:v>8.7599072931998698</c:v>
                </c:pt>
                <c:pt idx="21">
                  <c:v>8.4620137031893687</c:v>
                </c:pt>
                <c:pt idx="22">
                  <c:v>8.2798499118872222</c:v>
                </c:pt>
                <c:pt idx="23">
                  <c:v>8.0682474235722985</c:v>
                </c:pt>
                <c:pt idx="24">
                  <c:v>7.8335449936803787</c:v>
                </c:pt>
                <c:pt idx="25">
                  <c:v>7.5860326028375207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8.3044106928676005</c:v>
                </c:pt>
                <c:pt idx="1">
                  <c:v>11.239013645105103</c:v>
                </c:pt>
                <c:pt idx="2">
                  <c:v>11.20632995420201</c:v>
                </c:pt>
                <c:pt idx="3">
                  <c:v>9.2938648458100914</c:v>
                </c:pt>
                <c:pt idx="4">
                  <c:v>8.0644234639563273</c:v>
                </c:pt>
                <c:pt idx="5">
                  <c:v>8.9526980313788833</c:v>
                </c:pt>
                <c:pt idx="6">
                  <c:v>9.7353991269067972</c:v>
                </c:pt>
                <c:pt idx="7">
                  <c:v>10.552601243394232</c:v>
                </c:pt>
                <c:pt idx="8">
                  <c:v>9.2652940192855393</c:v>
                </c:pt>
                <c:pt idx="9">
                  <c:v>8.6102939294166152</c:v>
                </c:pt>
                <c:pt idx="10">
                  <c:v>10.010867047246153</c:v>
                </c:pt>
                <c:pt idx="11">
                  <c:v>9.5877855006236619</c:v>
                </c:pt>
                <c:pt idx="12">
                  <c:v>9.5438319740553137</c:v>
                </c:pt>
                <c:pt idx="13">
                  <c:v>9.5222418574658256</c:v>
                </c:pt>
                <c:pt idx="14">
                  <c:v>9.5106463675344983</c:v>
                </c:pt>
                <c:pt idx="15">
                  <c:v>9.4883125311540883</c:v>
                </c:pt>
                <c:pt idx="16">
                  <c:v>9.4576469298009851</c:v>
                </c:pt>
                <c:pt idx="17">
                  <c:v>9.4114229051773997</c:v>
                </c:pt>
                <c:pt idx="18">
                  <c:v>9.3941455699053691</c:v>
                </c:pt>
                <c:pt idx="19">
                  <c:v>9.3936667739703932</c:v>
                </c:pt>
                <c:pt idx="20">
                  <c:v>9.3963899837086498</c:v>
                </c:pt>
                <c:pt idx="21">
                  <c:v>9.3989357607598514</c:v>
                </c:pt>
                <c:pt idx="22">
                  <c:v>9.4011997496075104</c:v>
                </c:pt>
                <c:pt idx="23">
                  <c:v>9.4113210990832759</c:v>
                </c:pt>
                <c:pt idx="24">
                  <c:v>9.4205987712662598</c:v>
                </c:pt>
                <c:pt idx="25">
                  <c:v>9.4302096496398402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20.065425593148042</c:v>
                </c:pt>
                <c:pt idx="1">
                  <c:v>20.84262936150779</c:v>
                </c:pt>
                <c:pt idx="2">
                  <c:v>20.099650045326388</c:v>
                </c:pt>
                <c:pt idx="3">
                  <c:v>18.852042687549453</c:v>
                </c:pt>
                <c:pt idx="4">
                  <c:v>21.66901898920754</c:v>
                </c:pt>
                <c:pt idx="5">
                  <c:v>21.170991389265154</c:v>
                </c:pt>
                <c:pt idx="6">
                  <c:v>20.701769773925278</c:v>
                </c:pt>
                <c:pt idx="7">
                  <c:v>21.473844989777575</c:v>
                </c:pt>
                <c:pt idx="8">
                  <c:v>20.352959540926467</c:v>
                </c:pt>
                <c:pt idx="9">
                  <c:v>20.612383160737199</c:v>
                </c:pt>
                <c:pt idx="10">
                  <c:v>18.33772676883218</c:v>
                </c:pt>
                <c:pt idx="11">
                  <c:v>18.25871597060674</c:v>
                </c:pt>
                <c:pt idx="12">
                  <c:v>18.112536659567759</c:v>
                </c:pt>
                <c:pt idx="13">
                  <c:v>17.950483287109986</c:v>
                </c:pt>
                <c:pt idx="14">
                  <c:v>17.840798407609636</c:v>
                </c:pt>
                <c:pt idx="15">
                  <c:v>17.728895753284693</c:v>
                </c:pt>
                <c:pt idx="16">
                  <c:v>17.606065589699529</c:v>
                </c:pt>
                <c:pt idx="17">
                  <c:v>17.47545798169482</c:v>
                </c:pt>
                <c:pt idx="18">
                  <c:v>17.349563815025988</c:v>
                </c:pt>
                <c:pt idx="19">
                  <c:v>17.224211960836751</c:v>
                </c:pt>
                <c:pt idx="20">
                  <c:v>17.106355607781953</c:v>
                </c:pt>
                <c:pt idx="21">
                  <c:v>16.984679518681141</c:v>
                </c:pt>
                <c:pt idx="22">
                  <c:v>16.862051376380471</c:v>
                </c:pt>
                <c:pt idx="23">
                  <c:v>16.742237906949878</c:v>
                </c:pt>
                <c:pt idx="24">
                  <c:v>16.621328042306782</c:v>
                </c:pt>
                <c:pt idx="25">
                  <c:v>16.50361297478867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15.612698009700008</c:v>
                </c:pt>
                <c:pt idx="1">
                  <c:v>15.712486818972662</c:v>
                </c:pt>
                <c:pt idx="2">
                  <c:v>15.514959165937695</c:v>
                </c:pt>
                <c:pt idx="3">
                  <c:v>13.737203086520738</c:v>
                </c:pt>
                <c:pt idx="4">
                  <c:v>15.361042833002507</c:v>
                </c:pt>
                <c:pt idx="5">
                  <c:v>14.473440541060747</c:v>
                </c:pt>
                <c:pt idx="6">
                  <c:v>14.823978808058119</c:v>
                </c:pt>
                <c:pt idx="7">
                  <c:v>15.395861442781543</c:v>
                </c:pt>
                <c:pt idx="8">
                  <c:v>14.653702785786555</c:v>
                </c:pt>
                <c:pt idx="9">
                  <c:v>13.659114038381423</c:v>
                </c:pt>
                <c:pt idx="10">
                  <c:v>11.136619097129653</c:v>
                </c:pt>
                <c:pt idx="11">
                  <c:v>11.871771272281027</c:v>
                </c:pt>
                <c:pt idx="12">
                  <c:v>11.669000486062442</c:v>
                </c:pt>
                <c:pt idx="13">
                  <c:v>11.477690656671957</c:v>
                </c:pt>
                <c:pt idx="14">
                  <c:v>11.328948190472476</c:v>
                </c:pt>
                <c:pt idx="15">
                  <c:v>11.195533552373597</c:v>
                </c:pt>
                <c:pt idx="16">
                  <c:v>11.061227087486738</c:v>
                </c:pt>
                <c:pt idx="17">
                  <c:v>10.918641483061188</c:v>
                </c:pt>
                <c:pt idx="18">
                  <c:v>10.772180633210562</c:v>
                </c:pt>
                <c:pt idx="19">
                  <c:v>10.62373994972387</c:v>
                </c:pt>
                <c:pt idx="20">
                  <c:v>10.477001358106389</c:v>
                </c:pt>
                <c:pt idx="21">
                  <c:v>10.332861293075236</c:v>
                </c:pt>
                <c:pt idx="22">
                  <c:v>10.191680510957548</c:v>
                </c:pt>
                <c:pt idx="23">
                  <c:v>10.052002965918545</c:v>
                </c:pt>
                <c:pt idx="24">
                  <c:v>9.9121947719694798</c:v>
                </c:pt>
                <c:pt idx="25">
                  <c:v>9.7739090739963004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9.9154096168490398</c:v>
                </c:pt>
                <c:pt idx="1">
                  <c:v>10.235409879450254</c:v>
                </c:pt>
                <c:pt idx="2">
                  <c:v>10.144863269407031</c:v>
                </c:pt>
                <c:pt idx="3">
                  <c:v>10.151040641579094</c:v>
                </c:pt>
                <c:pt idx="4">
                  <c:v>10.099315562059894</c:v>
                </c:pt>
                <c:pt idx="5">
                  <c:v>10.974938041399669</c:v>
                </c:pt>
                <c:pt idx="6">
                  <c:v>10.821732149766735</c:v>
                </c:pt>
                <c:pt idx="7">
                  <c:v>10.919912936984876</c:v>
                </c:pt>
                <c:pt idx="8">
                  <c:v>10.306511121849068</c:v>
                </c:pt>
                <c:pt idx="9">
                  <c:v>9.3555248091092693</c:v>
                </c:pt>
                <c:pt idx="10">
                  <c:v>9.0739551288799039</c:v>
                </c:pt>
                <c:pt idx="11">
                  <c:v>8.8844707248258263</c:v>
                </c:pt>
                <c:pt idx="12">
                  <c:v>8.7990519900483672</c:v>
                </c:pt>
                <c:pt idx="13">
                  <c:v>8.7193671755578119</c:v>
                </c:pt>
                <c:pt idx="14">
                  <c:v>8.6622601215110553</c:v>
                </c:pt>
                <c:pt idx="15">
                  <c:v>8.6062293926898139</c:v>
                </c:pt>
                <c:pt idx="16">
                  <c:v>8.5515576726119704</c:v>
                </c:pt>
                <c:pt idx="17">
                  <c:v>8.4837882209116238</c:v>
                </c:pt>
                <c:pt idx="18">
                  <c:v>8.3992396598149277</c:v>
                </c:pt>
                <c:pt idx="19">
                  <c:v>8.3118158576204078</c:v>
                </c:pt>
                <c:pt idx="20">
                  <c:v>8.2381587716991689</c:v>
                </c:pt>
                <c:pt idx="21">
                  <c:v>8.1744995679462296</c:v>
                </c:pt>
                <c:pt idx="22">
                  <c:v>8.1105179533928808</c:v>
                </c:pt>
                <c:pt idx="23">
                  <c:v>8.0497098620527421</c:v>
                </c:pt>
                <c:pt idx="24">
                  <c:v>7.9842476328378282</c:v>
                </c:pt>
                <c:pt idx="25">
                  <c:v>7.9161405499224022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43.200516472834707</c:v>
                </c:pt>
                <c:pt idx="1">
                  <c:v>41.180823580991621</c:v>
                </c:pt>
                <c:pt idx="2">
                  <c:v>40.745072870915692</c:v>
                </c:pt>
                <c:pt idx="3">
                  <c:v>40.493643884324143</c:v>
                </c:pt>
                <c:pt idx="4">
                  <c:v>43.280938760271823</c:v>
                </c:pt>
                <c:pt idx="5">
                  <c:v>44.06827943212275</c:v>
                </c:pt>
                <c:pt idx="6">
                  <c:v>44.325589740462647</c:v>
                </c:pt>
                <c:pt idx="7">
                  <c:v>45.668150940051682</c:v>
                </c:pt>
                <c:pt idx="8">
                  <c:v>44.535520091137514</c:v>
                </c:pt>
                <c:pt idx="9">
                  <c:v>44.697965228436082</c:v>
                </c:pt>
                <c:pt idx="10">
                  <c:v>43.415612404492016</c:v>
                </c:pt>
                <c:pt idx="11">
                  <c:v>45.000222337648331</c:v>
                </c:pt>
                <c:pt idx="12">
                  <c:v>45.382070323596608</c:v>
                </c:pt>
                <c:pt idx="13">
                  <c:v>45.853593803530856</c:v>
                </c:pt>
                <c:pt idx="14">
                  <c:v>46.350016945182226</c:v>
                </c:pt>
                <c:pt idx="15">
                  <c:v>46.79866478974909</c:v>
                </c:pt>
                <c:pt idx="16">
                  <c:v>47.189571193274652</c:v>
                </c:pt>
                <c:pt idx="17">
                  <c:v>47.556712586331955</c:v>
                </c:pt>
                <c:pt idx="18">
                  <c:v>47.907476037643825</c:v>
                </c:pt>
                <c:pt idx="19">
                  <c:v>48.270805039591785</c:v>
                </c:pt>
                <c:pt idx="20">
                  <c:v>48.642706374844856</c:v>
                </c:pt>
                <c:pt idx="21">
                  <c:v>49.025847694070208</c:v>
                </c:pt>
                <c:pt idx="22">
                  <c:v>49.421266117884706</c:v>
                </c:pt>
                <c:pt idx="23">
                  <c:v>49.812265150949351</c:v>
                </c:pt>
                <c:pt idx="24">
                  <c:v>50.211033741248343</c:v>
                </c:pt>
                <c:pt idx="25">
                  <c:v>50.60980432394868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10.969560671641633</c:v>
                </c:pt>
                <c:pt idx="1">
                  <c:v>12.224852058338717</c:v>
                </c:pt>
                <c:pt idx="2">
                  <c:v>11.401113452918544</c:v>
                </c:pt>
                <c:pt idx="3">
                  <c:v>12.361779553119426</c:v>
                </c:pt>
                <c:pt idx="4">
                  <c:v>12.120099212050892</c:v>
                </c:pt>
                <c:pt idx="5">
                  <c:v>10.618128366267884</c:v>
                </c:pt>
                <c:pt idx="6">
                  <c:v>13.240707231896717</c:v>
                </c:pt>
                <c:pt idx="7">
                  <c:v>12.193498198504152</c:v>
                </c:pt>
                <c:pt idx="8">
                  <c:v>11.696493316434143</c:v>
                </c:pt>
                <c:pt idx="9">
                  <c:v>13.411998144831491</c:v>
                </c:pt>
                <c:pt idx="10">
                  <c:v>12.954942519583058</c:v>
                </c:pt>
                <c:pt idx="11">
                  <c:v>12.680152645135019</c:v>
                </c:pt>
                <c:pt idx="12">
                  <c:v>12.593785580222276</c:v>
                </c:pt>
                <c:pt idx="13">
                  <c:v>12.62604238121077</c:v>
                </c:pt>
                <c:pt idx="14">
                  <c:v>12.696331787236501</c:v>
                </c:pt>
                <c:pt idx="15">
                  <c:v>12.749664950023567</c:v>
                </c:pt>
                <c:pt idx="16">
                  <c:v>12.794144780767216</c:v>
                </c:pt>
                <c:pt idx="17">
                  <c:v>12.833294728029932</c:v>
                </c:pt>
                <c:pt idx="18">
                  <c:v>12.864081422207795</c:v>
                </c:pt>
                <c:pt idx="19">
                  <c:v>12.89336184230854</c:v>
                </c:pt>
                <c:pt idx="20">
                  <c:v>12.925296164425228</c:v>
                </c:pt>
                <c:pt idx="21">
                  <c:v>12.955510186526499</c:v>
                </c:pt>
                <c:pt idx="22">
                  <c:v>12.973419345470559</c:v>
                </c:pt>
                <c:pt idx="23">
                  <c:v>12.993573208203573</c:v>
                </c:pt>
                <c:pt idx="24">
                  <c:v>13.012740526116417</c:v>
                </c:pt>
                <c:pt idx="25">
                  <c:v>13.034748586385913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0.84110049634013972</c:v>
                </c:pt>
                <c:pt idx="1">
                  <c:v>0.55833733872599445</c:v>
                </c:pt>
                <c:pt idx="2">
                  <c:v>0.52118154340133171</c:v>
                </c:pt>
                <c:pt idx="3">
                  <c:v>0.49049318074313031</c:v>
                </c:pt>
                <c:pt idx="4">
                  <c:v>0.59047727469600741</c:v>
                </c:pt>
                <c:pt idx="5">
                  <c:v>0.53476700853324499</c:v>
                </c:pt>
                <c:pt idx="6">
                  <c:v>0.44448110731501783</c:v>
                </c:pt>
                <c:pt idx="7">
                  <c:v>0.47362097005126391</c:v>
                </c:pt>
                <c:pt idx="8">
                  <c:v>0.47715512036676699</c:v>
                </c:pt>
                <c:pt idx="9">
                  <c:v>0.43819173345182444</c:v>
                </c:pt>
                <c:pt idx="10">
                  <c:v>0.56793571961165534</c:v>
                </c:pt>
                <c:pt idx="11">
                  <c:v>0.43696579080042175</c:v>
                </c:pt>
                <c:pt idx="12">
                  <c:v>0.44333973939644972</c:v>
                </c:pt>
                <c:pt idx="13">
                  <c:v>0.44911564988098085</c:v>
                </c:pt>
                <c:pt idx="14">
                  <c:v>0.45614077348991178</c:v>
                </c:pt>
                <c:pt idx="15">
                  <c:v>0.46174851659817256</c:v>
                </c:pt>
                <c:pt idx="16">
                  <c:v>0.46650430292566047</c:v>
                </c:pt>
                <c:pt idx="17">
                  <c:v>0.47090513044698618</c:v>
                </c:pt>
                <c:pt idx="18">
                  <c:v>0.47516363101482434</c:v>
                </c:pt>
                <c:pt idx="19">
                  <c:v>0.48030557650289851</c:v>
                </c:pt>
                <c:pt idx="20">
                  <c:v>0.48503278555972112</c:v>
                </c:pt>
                <c:pt idx="21">
                  <c:v>0.48947673019837612</c:v>
                </c:pt>
                <c:pt idx="22">
                  <c:v>0.49343862150484374</c:v>
                </c:pt>
                <c:pt idx="23">
                  <c:v>0.49870321116208849</c:v>
                </c:pt>
                <c:pt idx="24">
                  <c:v>0.50326379573253877</c:v>
                </c:pt>
                <c:pt idx="25">
                  <c:v>0.50879394329564109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35.593601828834224</c:v>
                </c:pt>
                <c:pt idx="1">
                  <c:v>39.97146173809692</c:v>
                </c:pt>
                <c:pt idx="2">
                  <c:v>38.090918569115217</c:v>
                </c:pt>
                <c:pt idx="3">
                  <c:v>37.844961370795538</c:v>
                </c:pt>
                <c:pt idx="4">
                  <c:v>39.006830507672255</c:v>
                </c:pt>
                <c:pt idx="5">
                  <c:v>38.973525313793104</c:v>
                </c:pt>
                <c:pt idx="6">
                  <c:v>39.617152560141292</c:v>
                </c:pt>
                <c:pt idx="7">
                  <c:v>38.171214690337983</c:v>
                </c:pt>
                <c:pt idx="8">
                  <c:v>35.75080481977524</c:v>
                </c:pt>
                <c:pt idx="9">
                  <c:v>35.582072392355379</c:v>
                </c:pt>
                <c:pt idx="10">
                  <c:v>34.690284441550801</c:v>
                </c:pt>
                <c:pt idx="11">
                  <c:v>32.471780132632006</c:v>
                </c:pt>
                <c:pt idx="12">
                  <c:v>32.403409292991981</c:v>
                </c:pt>
                <c:pt idx="13">
                  <c:v>32.309524361481181</c:v>
                </c:pt>
                <c:pt idx="14">
                  <c:v>32.265151513256761</c:v>
                </c:pt>
                <c:pt idx="15">
                  <c:v>32.149879617910202</c:v>
                </c:pt>
                <c:pt idx="16">
                  <c:v>32.005283408593485</c:v>
                </c:pt>
                <c:pt idx="17">
                  <c:v>31.840565711524814</c:v>
                </c:pt>
                <c:pt idx="18">
                  <c:v>31.662297695042255</c:v>
                </c:pt>
                <c:pt idx="19">
                  <c:v>31.477630595102763</c:v>
                </c:pt>
                <c:pt idx="20">
                  <c:v>31.293065877421721</c:v>
                </c:pt>
                <c:pt idx="21">
                  <c:v>31.088457198733927</c:v>
                </c:pt>
                <c:pt idx="22">
                  <c:v>30.913052926904918</c:v>
                </c:pt>
                <c:pt idx="23">
                  <c:v>30.736748443934498</c:v>
                </c:pt>
                <c:pt idx="24">
                  <c:v>30.56383204242815</c:v>
                </c:pt>
                <c:pt idx="25">
                  <c:v>30.385137066096732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6.9127816265147368</c:v>
                </c:pt>
                <c:pt idx="1">
                  <c:v>6.9635573114934086</c:v>
                </c:pt>
                <c:pt idx="2">
                  <c:v>6.7482745793313699</c:v>
                </c:pt>
                <c:pt idx="3">
                  <c:v>6.7393759335671328</c:v>
                </c:pt>
                <c:pt idx="4">
                  <c:v>6.763600325906947</c:v>
                </c:pt>
                <c:pt idx="5">
                  <c:v>7.3945468569015489</c:v>
                </c:pt>
                <c:pt idx="6">
                  <c:v>6.99915473128996</c:v>
                </c:pt>
                <c:pt idx="7">
                  <c:v>7.9893734814824402</c:v>
                </c:pt>
                <c:pt idx="8">
                  <c:v>8.0426629247156409</c:v>
                </c:pt>
                <c:pt idx="9">
                  <c:v>7.8513039895321342</c:v>
                </c:pt>
                <c:pt idx="10">
                  <c:v>8.0999516261111939</c:v>
                </c:pt>
                <c:pt idx="11">
                  <c:v>9.7125508246498953</c:v>
                </c:pt>
                <c:pt idx="12">
                  <c:v>9.8604004282974547</c:v>
                </c:pt>
                <c:pt idx="13">
                  <c:v>10.007824708991258</c:v>
                </c:pt>
                <c:pt idx="14">
                  <c:v>10.176510868863064</c:v>
                </c:pt>
                <c:pt idx="15">
                  <c:v>10.329460229226864</c:v>
                </c:pt>
                <c:pt idx="16">
                  <c:v>10.467372364766193</c:v>
                </c:pt>
                <c:pt idx="17">
                  <c:v>10.599896541930837</c:v>
                </c:pt>
                <c:pt idx="18">
                  <c:v>10.731496806549716</c:v>
                </c:pt>
                <c:pt idx="19">
                  <c:v>10.862797579440338</c:v>
                </c:pt>
                <c:pt idx="20">
                  <c:v>11.000227982361487</c:v>
                </c:pt>
                <c:pt idx="21">
                  <c:v>11.144713054926985</c:v>
                </c:pt>
                <c:pt idx="22">
                  <c:v>11.28735464094931</c:v>
                </c:pt>
                <c:pt idx="23">
                  <c:v>11.434137558170967</c:v>
                </c:pt>
                <c:pt idx="24">
                  <c:v>11.583938588242495</c:v>
                </c:pt>
                <c:pt idx="25">
                  <c:v>11.735833220709413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22.339727560409706</c:v>
                </c:pt>
                <c:pt idx="1">
                  <c:v>20.929943769542788</c:v>
                </c:pt>
                <c:pt idx="2">
                  <c:v>21.508646263574317</c:v>
                </c:pt>
                <c:pt idx="3">
                  <c:v>21.791583736663465</c:v>
                </c:pt>
                <c:pt idx="4">
                  <c:v>22.72373438852582</c:v>
                </c:pt>
                <c:pt idx="5">
                  <c:v>23.617997881207213</c:v>
                </c:pt>
                <c:pt idx="6">
                  <c:v>23.538407367572781</c:v>
                </c:pt>
                <c:pt idx="7">
                  <c:v>24.486965408365151</c:v>
                </c:pt>
                <c:pt idx="8">
                  <c:v>24.156648232825024</c:v>
                </c:pt>
                <c:pt idx="9">
                  <c:v>22.62114101211484</c:v>
                </c:pt>
                <c:pt idx="10">
                  <c:v>20.051531770214691</c:v>
                </c:pt>
                <c:pt idx="11">
                  <c:v>24.116666747462002</c:v>
                </c:pt>
                <c:pt idx="12">
                  <c:v>24.098042665479142</c:v>
                </c:pt>
                <c:pt idx="13">
                  <c:v>24.0265273794232</c:v>
                </c:pt>
                <c:pt idx="14">
                  <c:v>23.979325975001842</c:v>
                </c:pt>
                <c:pt idx="15">
                  <c:v>23.907090575305215</c:v>
                </c:pt>
                <c:pt idx="16">
                  <c:v>23.838384825624015</c:v>
                </c:pt>
                <c:pt idx="17">
                  <c:v>23.72235831193186</c:v>
                </c:pt>
                <c:pt idx="18">
                  <c:v>23.693865310012882</c:v>
                </c:pt>
                <c:pt idx="19">
                  <c:v>23.670417292122259</c:v>
                </c:pt>
                <c:pt idx="20">
                  <c:v>23.646555195636047</c:v>
                </c:pt>
                <c:pt idx="21">
                  <c:v>23.609501632757034</c:v>
                </c:pt>
                <c:pt idx="22">
                  <c:v>23.556591947575946</c:v>
                </c:pt>
                <c:pt idx="23">
                  <c:v>23.488050952242567</c:v>
                </c:pt>
                <c:pt idx="24">
                  <c:v>23.387434807220888</c:v>
                </c:pt>
                <c:pt idx="25">
                  <c:v>23.273758012658199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21.96065038212528</c:v>
                </c:pt>
                <c:pt idx="1">
                  <c:v>21.32791887139506</c:v>
                </c:pt>
                <c:pt idx="2">
                  <c:v>20.45243206248923</c:v>
                </c:pt>
                <c:pt idx="3">
                  <c:v>20.727561225901454</c:v>
                </c:pt>
                <c:pt idx="4">
                  <c:v>20.098119832827233</c:v>
                </c:pt>
                <c:pt idx="5">
                  <c:v>21.103814233060543</c:v>
                </c:pt>
                <c:pt idx="6">
                  <c:v>22.812018526298179</c:v>
                </c:pt>
                <c:pt idx="7">
                  <c:v>23.655838786855949</c:v>
                </c:pt>
                <c:pt idx="8">
                  <c:v>23.331061074126115</c:v>
                </c:pt>
                <c:pt idx="9">
                  <c:v>21.870825096494297</c:v>
                </c:pt>
                <c:pt idx="10">
                  <c:v>21.391692121588051</c:v>
                </c:pt>
                <c:pt idx="11">
                  <c:v>22.398518151549947</c:v>
                </c:pt>
                <c:pt idx="12">
                  <c:v>22.236486234142557</c:v>
                </c:pt>
                <c:pt idx="13">
                  <c:v>22.210930789278102</c:v>
                </c:pt>
                <c:pt idx="14">
                  <c:v>22.248387993631148</c:v>
                </c:pt>
                <c:pt idx="15">
                  <c:v>22.244470763916592</c:v>
                </c:pt>
                <c:pt idx="16">
                  <c:v>22.220451126503466</c:v>
                </c:pt>
                <c:pt idx="17">
                  <c:v>22.177225821575991</c:v>
                </c:pt>
                <c:pt idx="18">
                  <c:v>22.134642204934163</c:v>
                </c:pt>
                <c:pt idx="19">
                  <c:v>22.091952853895897</c:v>
                </c:pt>
                <c:pt idx="20">
                  <c:v>22.060707232786832</c:v>
                </c:pt>
                <c:pt idx="21">
                  <c:v>22.030404596692762</c:v>
                </c:pt>
                <c:pt idx="22">
                  <c:v>21.980669793880768</c:v>
                </c:pt>
                <c:pt idx="23">
                  <c:v>21.930447094221385</c:v>
                </c:pt>
                <c:pt idx="24">
                  <c:v>21.877625597779705</c:v>
                </c:pt>
                <c:pt idx="25">
                  <c:v>21.82260470157026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11.537460020005676</c:v>
                </c:pt>
                <c:pt idx="1">
                  <c:v>12.039825593836717</c:v>
                </c:pt>
                <c:pt idx="2">
                  <c:v>11.749745352442403</c:v>
                </c:pt>
                <c:pt idx="3">
                  <c:v>11.553980935698604</c:v>
                </c:pt>
                <c:pt idx="4">
                  <c:v>12.138714796790216</c:v>
                </c:pt>
                <c:pt idx="5">
                  <c:v>13.037691425580576</c:v>
                </c:pt>
                <c:pt idx="6">
                  <c:v>13.437311100684537</c:v>
                </c:pt>
                <c:pt idx="7">
                  <c:v>12.571219265730866</c:v>
                </c:pt>
                <c:pt idx="8">
                  <c:v>12.38993702993956</c:v>
                </c:pt>
                <c:pt idx="9">
                  <c:v>11.543826331138636</c:v>
                </c:pt>
                <c:pt idx="10">
                  <c:v>10.671468998485794</c:v>
                </c:pt>
                <c:pt idx="11">
                  <c:v>9.0927101819905385</c:v>
                </c:pt>
                <c:pt idx="12">
                  <c:v>9.0696171235248784</c:v>
                </c:pt>
                <c:pt idx="13">
                  <c:v>9.0381028593962984</c:v>
                </c:pt>
                <c:pt idx="14">
                  <c:v>9.0163091555359411</c:v>
                </c:pt>
                <c:pt idx="15">
                  <c:v>8.9801406274598072</c:v>
                </c:pt>
                <c:pt idx="16">
                  <c:v>8.9398378334477169</c:v>
                </c:pt>
                <c:pt idx="17">
                  <c:v>8.9158309597805481</c:v>
                </c:pt>
                <c:pt idx="18">
                  <c:v>8.8532045074211059</c:v>
                </c:pt>
                <c:pt idx="19">
                  <c:v>8.7881604797502284</c:v>
                </c:pt>
                <c:pt idx="20">
                  <c:v>8.727273835548635</c:v>
                </c:pt>
                <c:pt idx="21">
                  <c:v>8.6660061795094379</c:v>
                </c:pt>
                <c:pt idx="22">
                  <c:v>8.6015976756229549</c:v>
                </c:pt>
                <c:pt idx="23">
                  <c:v>8.5375309542518245</c:v>
                </c:pt>
                <c:pt idx="24">
                  <c:v>8.4736437908027202</c:v>
                </c:pt>
                <c:pt idx="25">
                  <c:v>8.407422445525393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52.096155699681333</c:v>
                </c:pt>
                <c:pt idx="1">
                  <c:v>51.577417395554022</c:v>
                </c:pt>
                <c:pt idx="2">
                  <c:v>48.5933687181994</c:v>
                </c:pt>
                <c:pt idx="3">
                  <c:v>49.212057679282395</c:v>
                </c:pt>
                <c:pt idx="4">
                  <c:v>50.039189749118044</c:v>
                </c:pt>
                <c:pt idx="5">
                  <c:v>51.51223000784293</c:v>
                </c:pt>
                <c:pt idx="6">
                  <c:v>51.604599196372995</c:v>
                </c:pt>
                <c:pt idx="7">
                  <c:v>53.606034866444844</c:v>
                </c:pt>
                <c:pt idx="8">
                  <c:v>51.373073993273131</c:v>
                </c:pt>
                <c:pt idx="9">
                  <c:v>50.01441606807871</c:v>
                </c:pt>
                <c:pt idx="10">
                  <c:v>46.29243779716861</c:v>
                </c:pt>
                <c:pt idx="11">
                  <c:v>47.343663456711248</c:v>
                </c:pt>
                <c:pt idx="12">
                  <c:v>47.171202837881111</c:v>
                </c:pt>
                <c:pt idx="13">
                  <c:v>46.8723368171676</c:v>
                </c:pt>
                <c:pt idx="14">
                  <c:v>46.683874280204584</c:v>
                </c:pt>
                <c:pt idx="15">
                  <c:v>46.388748676402834</c:v>
                </c:pt>
                <c:pt idx="16">
                  <c:v>46.070196893984892</c:v>
                </c:pt>
                <c:pt idx="17">
                  <c:v>45.72928948714776</c:v>
                </c:pt>
                <c:pt idx="18">
                  <c:v>45.39301533838325</c:v>
                </c:pt>
                <c:pt idx="19">
                  <c:v>45.077078339945558</c:v>
                </c:pt>
                <c:pt idx="20">
                  <c:v>44.787745621442859</c:v>
                </c:pt>
                <c:pt idx="21">
                  <c:v>44.516155802248527</c:v>
                </c:pt>
                <c:pt idx="22">
                  <c:v>44.23710384922051</c:v>
                </c:pt>
                <c:pt idx="23">
                  <c:v>43.985007137766402</c:v>
                </c:pt>
                <c:pt idx="24">
                  <c:v>43.733511418365921</c:v>
                </c:pt>
                <c:pt idx="25">
                  <c:v>43.479468733710497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39.777051001068813</c:v>
                </c:pt>
                <c:pt idx="1">
                  <c:v>43.691533133803986</c:v>
                </c:pt>
                <c:pt idx="2">
                  <c:v>44.043397483682362</c:v>
                </c:pt>
                <c:pt idx="3">
                  <c:v>42.949996892695843</c:v>
                </c:pt>
                <c:pt idx="4">
                  <c:v>44.872714371260187</c:v>
                </c:pt>
                <c:pt idx="5">
                  <c:v>45.730595176532681</c:v>
                </c:pt>
                <c:pt idx="6">
                  <c:v>47.392583090081743</c:v>
                </c:pt>
                <c:pt idx="7">
                  <c:v>50.682310526004571</c:v>
                </c:pt>
                <c:pt idx="8">
                  <c:v>49.60481393477059</c:v>
                </c:pt>
                <c:pt idx="9">
                  <c:v>52.216714304978296</c:v>
                </c:pt>
                <c:pt idx="10">
                  <c:v>54.767614784238418</c:v>
                </c:pt>
                <c:pt idx="11">
                  <c:v>53.294679425718947</c:v>
                </c:pt>
                <c:pt idx="12">
                  <c:v>53.851538116012335</c:v>
                </c:pt>
                <c:pt idx="13">
                  <c:v>54.454285073574098</c:v>
                </c:pt>
                <c:pt idx="14">
                  <c:v>55.176742481827347</c:v>
                </c:pt>
                <c:pt idx="15">
                  <c:v>55.803786047645538</c:v>
                </c:pt>
                <c:pt idx="16">
                  <c:v>56.404960320971945</c:v>
                </c:pt>
                <c:pt idx="17">
                  <c:v>57.002391886214014</c:v>
                </c:pt>
                <c:pt idx="18">
                  <c:v>57.593472110001422</c:v>
                </c:pt>
                <c:pt idx="19">
                  <c:v>58.178090383778375</c:v>
                </c:pt>
                <c:pt idx="20">
                  <c:v>58.794991877638275</c:v>
                </c:pt>
                <c:pt idx="21">
                  <c:v>59.421825766970713</c:v>
                </c:pt>
                <c:pt idx="22">
                  <c:v>60.031428720740635</c:v>
                </c:pt>
                <c:pt idx="23">
                  <c:v>60.654511566106706</c:v>
                </c:pt>
                <c:pt idx="24">
                  <c:v>61.296632858261489</c:v>
                </c:pt>
                <c:pt idx="25">
                  <c:v>61.947010653571716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84.406094081105493</c:v>
                </c:pt>
                <c:pt idx="1">
                  <c:v>82.36762403238626</c:v>
                </c:pt>
                <c:pt idx="2">
                  <c:v>80.773404408219903</c:v>
                </c:pt>
                <c:pt idx="3">
                  <c:v>79.916889414423451</c:v>
                </c:pt>
                <c:pt idx="4">
                  <c:v>85.466398668315463</c:v>
                </c:pt>
                <c:pt idx="5">
                  <c:v>84.148060400468779</c:v>
                </c:pt>
                <c:pt idx="6">
                  <c:v>87.324132285380699</c:v>
                </c:pt>
                <c:pt idx="7">
                  <c:v>88.596456501641455</c:v>
                </c:pt>
                <c:pt idx="8">
                  <c:v>91.645553663883959</c:v>
                </c:pt>
                <c:pt idx="9">
                  <c:v>93.942602772045973</c:v>
                </c:pt>
                <c:pt idx="10">
                  <c:v>100.60903226078109</c:v>
                </c:pt>
                <c:pt idx="11">
                  <c:v>102.40311211614535</c:v>
                </c:pt>
                <c:pt idx="12">
                  <c:v>103.09119071550566</c:v>
                </c:pt>
                <c:pt idx="13">
                  <c:v>104.15812901769297</c:v>
                </c:pt>
                <c:pt idx="14">
                  <c:v>105.40665636098126</c:v>
                </c:pt>
                <c:pt idx="15">
                  <c:v>106.49222048800291</c:v>
                </c:pt>
                <c:pt idx="16">
                  <c:v>107.52886933398739</c:v>
                </c:pt>
                <c:pt idx="17">
                  <c:v>108.56211043792985</c:v>
                </c:pt>
                <c:pt idx="18">
                  <c:v>109.62524027744658</c:v>
                </c:pt>
                <c:pt idx="19">
                  <c:v>110.67078111707625</c:v>
                </c:pt>
                <c:pt idx="20">
                  <c:v>111.80103573503121</c:v>
                </c:pt>
                <c:pt idx="21">
                  <c:v>112.91156873459337</c:v>
                </c:pt>
                <c:pt idx="22">
                  <c:v>113.98650976208769</c:v>
                </c:pt>
                <c:pt idx="23">
                  <c:v>115.06146499007886</c:v>
                </c:pt>
                <c:pt idx="24">
                  <c:v>116.15089865761517</c:v>
                </c:pt>
                <c:pt idx="25">
                  <c:v>117.26506141974998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51.447857325935594</c:v>
                </c:pt>
                <c:pt idx="1">
                  <c:v>52.941477515470091</c:v>
                </c:pt>
                <c:pt idx="2">
                  <c:v>52.442487538977069</c:v>
                </c:pt>
                <c:pt idx="3">
                  <c:v>50.492105649911586</c:v>
                </c:pt>
                <c:pt idx="4">
                  <c:v>53.788474466868365</c:v>
                </c:pt>
                <c:pt idx="5">
                  <c:v>53.92688544950159</c:v>
                </c:pt>
                <c:pt idx="6">
                  <c:v>54.753543662627024</c:v>
                </c:pt>
                <c:pt idx="7">
                  <c:v>58.277728625155873</c:v>
                </c:pt>
                <c:pt idx="8">
                  <c:v>57.985553581606879</c:v>
                </c:pt>
                <c:pt idx="9">
                  <c:v>57.79169663030892</c:v>
                </c:pt>
                <c:pt idx="10">
                  <c:v>61.510848571437691</c:v>
                </c:pt>
                <c:pt idx="11">
                  <c:v>57.40989175915935</c:v>
                </c:pt>
                <c:pt idx="12">
                  <c:v>57.686577578786967</c:v>
                </c:pt>
                <c:pt idx="13">
                  <c:v>58.108899998150449</c:v>
                </c:pt>
                <c:pt idx="14">
                  <c:v>58.665225526824756</c:v>
                </c:pt>
                <c:pt idx="15">
                  <c:v>59.105291475181133</c:v>
                </c:pt>
                <c:pt idx="16">
                  <c:v>59.495360945490461</c:v>
                </c:pt>
                <c:pt idx="17">
                  <c:v>59.851527622691037</c:v>
                </c:pt>
                <c:pt idx="18">
                  <c:v>60.187647107430266</c:v>
                </c:pt>
                <c:pt idx="19">
                  <c:v>60.540785026974376</c:v>
                </c:pt>
                <c:pt idx="20">
                  <c:v>60.933056628239996</c:v>
                </c:pt>
                <c:pt idx="21">
                  <c:v>61.334745173208056</c:v>
                </c:pt>
                <c:pt idx="22">
                  <c:v>61.692529375915129</c:v>
                </c:pt>
                <c:pt idx="23">
                  <c:v>62.086738014831582</c:v>
                </c:pt>
                <c:pt idx="24">
                  <c:v>62.481706362367667</c:v>
                </c:pt>
                <c:pt idx="25">
                  <c:v>62.898806006255377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51.218498920937975</c:v>
                </c:pt>
                <c:pt idx="1">
                  <c:v>51.635687955328237</c:v>
                </c:pt>
                <c:pt idx="2">
                  <c:v>50.225154721859802</c:v>
                </c:pt>
                <c:pt idx="3">
                  <c:v>49.577419281414507</c:v>
                </c:pt>
                <c:pt idx="4">
                  <c:v>51.208906797470561</c:v>
                </c:pt>
                <c:pt idx="5">
                  <c:v>51.36641044508297</c:v>
                </c:pt>
                <c:pt idx="6">
                  <c:v>49.262439541219642</c:v>
                </c:pt>
                <c:pt idx="7">
                  <c:v>52.605367126435283</c:v>
                </c:pt>
                <c:pt idx="8">
                  <c:v>51.337254749297784</c:v>
                </c:pt>
                <c:pt idx="9">
                  <c:v>49.545930358588826</c:v>
                </c:pt>
                <c:pt idx="10">
                  <c:v>51.262478942648762</c:v>
                </c:pt>
                <c:pt idx="11">
                  <c:v>48.984342962059785</c:v>
                </c:pt>
                <c:pt idx="12">
                  <c:v>48.642918254428693</c:v>
                </c:pt>
                <c:pt idx="13">
                  <c:v>48.359904183416546</c:v>
                </c:pt>
                <c:pt idx="14">
                  <c:v>48.211673250837052</c:v>
                </c:pt>
                <c:pt idx="15">
                  <c:v>47.939862013076052</c:v>
                </c:pt>
                <c:pt idx="16">
                  <c:v>47.64256539006356</c:v>
                </c:pt>
                <c:pt idx="17">
                  <c:v>47.329580183619548</c:v>
                </c:pt>
                <c:pt idx="18">
                  <c:v>46.991267873954918</c:v>
                </c:pt>
                <c:pt idx="19">
                  <c:v>46.607399331359382</c:v>
                </c:pt>
                <c:pt idx="20">
                  <c:v>46.172398967767023</c:v>
                </c:pt>
                <c:pt idx="21">
                  <c:v>45.681811109101638</c:v>
                </c:pt>
                <c:pt idx="22">
                  <c:v>45.297587631903681</c:v>
                </c:pt>
                <c:pt idx="23">
                  <c:v>44.876549884075658</c:v>
                </c:pt>
                <c:pt idx="24">
                  <c:v>44.419368595437909</c:v>
                </c:pt>
                <c:pt idx="25">
                  <c:v>43.919678638174894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53.897943912564692</c:v>
                </c:pt>
                <c:pt idx="1">
                  <c:v>58.029539705035809</c:v>
                </c:pt>
                <c:pt idx="2">
                  <c:v>56.965802434873126</c:v>
                </c:pt>
                <c:pt idx="3">
                  <c:v>52.034151261459378</c:v>
                </c:pt>
                <c:pt idx="4">
                  <c:v>55.193800848226267</c:v>
                </c:pt>
                <c:pt idx="5">
                  <c:v>55.572068003104448</c:v>
                </c:pt>
                <c:pt idx="6">
                  <c:v>56.082879858656923</c:v>
                </c:pt>
                <c:pt idx="7">
                  <c:v>58.342220612938235</c:v>
                </c:pt>
                <c:pt idx="8">
                  <c:v>54.578467467847631</c:v>
                </c:pt>
                <c:pt idx="9">
                  <c:v>52.23731593764451</c:v>
                </c:pt>
                <c:pt idx="10">
                  <c:v>48.55916804208789</c:v>
                </c:pt>
                <c:pt idx="11">
                  <c:v>48.602743468337259</c:v>
                </c:pt>
                <c:pt idx="12">
                  <c:v>48.124421109733888</c:v>
                </c:pt>
                <c:pt idx="13">
                  <c:v>47.669782976805585</c:v>
                </c:pt>
                <c:pt idx="14">
                  <c:v>47.342653087127665</c:v>
                </c:pt>
                <c:pt idx="15">
                  <c:v>47.018971229502192</c:v>
                </c:pt>
                <c:pt idx="16">
                  <c:v>46.676497279599225</c:v>
                </c:pt>
                <c:pt idx="17">
                  <c:v>46.289310590845034</c:v>
                </c:pt>
                <c:pt idx="18">
                  <c:v>45.915129677956841</c:v>
                </c:pt>
                <c:pt idx="19">
                  <c:v>45.553434542151422</c:v>
                </c:pt>
                <c:pt idx="20">
                  <c:v>45.217905721296155</c:v>
                </c:pt>
                <c:pt idx="21">
                  <c:v>44.890976140462456</c:v>
                </c:pt>
                <c:pt idx="22">
                  <c:v>44.56544959033841</c:v>
                </c:pt>
                <c:pt idx="23">
                  <c:v>44.255271834004446</c:v>
                </c:pt>
                <c:pt idx="24">
                  <c:v>43.938369218380352</c:v>
                </c:pt>
                <c:pt idx="25">
                  <c:v>43.623872248347212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55.011177640816477</c:v>
                </c:pt>
                <c:pt idx="1">
                  <c:v>53.964012978056331</c:v>
                </c:pt>
                <c:pt idx="2">
                  <c:v>52.667367867235569</c:v>
                </c:pt>
                <c:pt idx="3">
                  <c:v>53.345916618186699</c:v>
                </c:pt>
                <c:pt idx="4">
                  <c:v>55.991515247018718</c:v>
                </c:pt>
                <c:pt idx="5">
                  <c:v>55.221174806923877</c:v>
                </c:pt>
                <c:pt idx="6">
                  <c:v>58.010778079674388</c:v>
                </c:pt>
                <c:pt idx="7">
                  <c:v>58.335270108607098</c:v>
                </c:pt>
                <c:pt idx="8">
                  <c:v>56.709168527938424</c:v>
                </c:pt>
                <c:pt idx="9">
                  <c:v>58.548155106719399</c:v>
                </c:pt>
                <c:pt idx="10">
                  <c:v>56.938490643686727</c:v>
                </c:pt>
                <c:pt idx="11">
                  <c:v>58.11734077358377</c:v>
                </c:pt>
                <c:pt idx="12">
                  <c:v>58.419195643215332</c:v>
                </c:pt>
                <c:pt idx="13">
                  <c:v>58.928751834622602</c:v>
                </c:pt>
                <c:pt idx="14">
                  <c:v>59.502489505908642</c:v>
                </c:pt>
                <c:pt idx="15">
                  <c:v>60.010078256370825</c:v>
                </c:pt>
                <c:pt idx="16">
                  <c:v>60.450220276967535</c:v>
                </c:pt>
                <c:pt idx="17">
                  <c:v>60.860912444808875</c:v>
                </c:pt>
                <c:pt idx="18">
                  <c:v>61.246721090866444</c:v>
                </c:pt>
                <c:pt idx="19">
                  <c:v>61.644472458403229</c:v>
                </c:pt>
                <c:pt idx="20">
                  <c:v>62.053035324829807</c:v>
                </c:pt>
                <c:pt idx="21">
                  <c:v>62.47083461079508</c:v>
                </c:pt>
                <c:pt idx="22">
                  <c:v>62.88812408486011</c:v>
                </c:pt>
                <c:pt idx="23">
                  <c:v>63.30454157031501</c:v>
                </c:pt>
                <c:pt idx="24">
                  <c:v>63.727038063097297</c:v>
                </c:pt>
                <c:pt idx="25">
                  <c:v>64.153346853630239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42.50638345534896</c:v>
                </c:pt>
                <c:pt idx="1">
                  <c:v>46.935019049590331</c:v>
                </c:pt>
                <c:pt idx="2">
                  <c:v>44.83919314844659</c:v>
                </c:pt>
                <c:pt idx="3">
                  <c:v>44.58433730436267</c:v>
                </c:pt>
                <c:pt idx="4">
                  <c:v>45.770430833579205</c:v>
                </c:pt>
                <c:pt idx="5">
                  <c:v>46.368072170694653</c:v>
                </c:pt>
                <c:pt idx="6">
                  <c:v>46.616307291431255</c:v>
                </c:pt>
                <c:pt idx="7">
                  <c:v>46.160588171820422</c:v>
                </c:pt>
                <c:pt idx="8">
                  <c:v>43.793467744490883</c:v>
                </c:pt>
                <c:pt idx="9">
                  <c:v>43.433376381887513</c:v>
                </c:pt>
                <c:pt idx="10">
                  <c:v>42.790236067661994</c:v>
                </c:pt>
                <c:pt idx="11">
                  <c:v>42.184330957281901</c:v>
                </c:pt>
                <c:pt idx="12">
                  <c:v>42.263809721289434</c:v>
                </c:pt>
                <c:pt idx="13">
                  <c:v>42.317349070472439</c:v>
                </c:pt>
                <c:pt idx="14">
                  <c:v>42.441662382119823</c:v>
                </c:pt>
                <c:pt idx="15">
                  <c:v>42.479339847137069</c:v>
                </c:pt>
                <c:pt idx="16">
                  <c:v>42.472655773359676</c:v>
                </c:pt>
                <c:pt idx="17">
                  <c:v>42.440462253455649</c:v>
                </c:pt>
                <c:pt idx="18">
                  <c:v>42.393794501591969</c:v>
                </c:pt>
                <c:pt idx="19">
                  <c:v>42.340428174543099</c:v>
                </c:pt>
                <c:pt idx="20">
                  <c:v>42.293293859783205</c:v>
                </c:pt>
                <c:pt idx="21">
                  <c:v>42.233170253660916</c:v>
                </c:pt>
                <c:pt idx="22">
                  <c:v>42.200407567854228</c:v>
                </c:pt>
                <c:pt idx="23">
                  <c:v>42.170886002105462</c:v>
                </c:pt>
                <c:pt idx="24">
                  <c:v>42.147770630670642</c:v>
                </c:pt>
                <c:pt idx="25">
                  <c:v>42.120970286806141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44.300377942534986</c:v>
                </c:pt>
                <c:pt idx="1">
                  <c:v>42.257862640937844</c:v>
                </c:pt>
                <c:pt idx="2">
                  <c:v>41.961078326063543</c:v>
                </c:pt>
                <c:pt idx="3">
                  <c:v>42.519144962564923</c:v>
                </c:pt>
                <c:pt idx="4">
                  <c:v>42.82185422135305</c:v>
                </c:pt>
                <c:pt idx="5">
                  <c:v>44.721812114267756</c:v>
                </c:pt>
                <c:pt idx="6">
                  <c:v>46.350425893870963</c:v>
                </c:pt>
                <c:pt idx="7">
                  <c:v>48.142804195221103</c:v>
                </c:pt>
                <c:pt idx="8">
                  <c:v>47.487709306951139</c:v>
                </c:pt>
                <c:pt idx="9">
                  <c:v>44.491966108609134</c:v>
                </c:pt>
                <c:pt idx="10">
                  <c:v>41.443223891802745</c:v>
                </c:pt>
                <c:pt idx="11">
                  <c:v>46.515184899011949</c:v>
                </c:pt>
                <c:pt idx="12">
                  <c:v>46.334528899621702</c:v>
                </c:pt>
                <c:pt idx="13">
                  <c:v>46.237458168701302</c:v>
                </c:pt>
                <c:pt idx="14">
                  <c:v>46.22771396863299</c:v>
                </c:pt>
                <c:pt idx="15">
                  <c:v>46.151561339221807</c:v>
                </c:pt>
                <c:pt idx="16">
                  <c:v>46.058835952127481</c:v>
                </c:pt>
                <c:pt idx="17">
                  <c:v>45.899584133507851</c:v>
                </c:pt>
                <c:pt idx="18">
                  <c:v>45.828507514947049</c:v>
                </c:pt>
                <c:pt idx="19">
                  <c:v>45.762370146018156</c:v>
                </c:pt>
                <c:pt idx="20">
                  <c:v>45.707262428422879</c:v>
                </c:pt>
                <c:pt idx="21">
                  <c:v>45.639906229449792</c:v>
                </c:pt>
                <c:pt idx="22">
                  <c:v>45.537261741456717</c:v>
                </c:pt>
                <c:pt idx="23">
                  <c:v>45.418498046463952</c:v>
                </c:pt>
                <c:pt idx="24">
                  <c:v>45.265060405000597</c:v>
                </c:pt>
                <c:pt idx="25">
                  <c:v>45.096362714228462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63.633615719687008</c:v>
                </c:pt>
                <c:pt idx="1">
                  <c:v>63.617242989390739</c:v>
                </c:pt>
                <c:pt idx="2">
                  <c:v>60.343114070641803</c:v>
                </c:pt>
                <c:pt idx="3">
                  <c:v>60.766038614980999</c:v>
                </c:pt>
                <c:pt idx="4">
                  <c:v>62.177904545908262</c:v>
                </c:pt>
                <c:pt idx="5">
                  <c:v>64.549921433423506</c:v>
                </c:pt>
                <c:pt idx="6">
                  <c:v>65.041910297057527</c:v>
                </c:pt>
                <c:pt idx="7">
                  <c:v>66.177254132175705</c:v>
                </c:pt>
                <c:pt idx="8">
                  <c:v>63.763011023212691</c:v>
                </c:pt>
                <c:pt idx="9">
                  <c:v>61.558242399217349</c:v>
                </c:pt>
                <c:pt idx="10">
                  <c:v>56.963906795654403</c:v>
                </c:pt>
                <c:pt idx="11">
                  <c:v>56.436373638701788</c:v>
                </c:pt>
                <c:pt idx="12">
                  <c:v>56.24081996140599</c:v>
                </c:pt>
                <c:pt idx="13">
                  <c:v>55.910439676563897</c:v>
                </c:pt>
                <c:pt idx="14">
                  <c:v>55.700183435740527</c:v>
                </c:pt>
                <c:pt idx="15">
                  <c:v>55.368889303862645</c:v>
                </c:pt>
                <c:pt idx="16">
                  <c:v>55.010034727432611</c:v>
                </c:pt>
                <c:pt idx="17">
                  <c:v>54.64512044692831</c:v>
                </c:pt>
                <c:pt idx="18">
                  <c:v>54.246219845804355</c:v>
                </c:pt>
                <c:pt idx="19">
                  <c:v>53.86523881969579</c:v>
                </c:pt>
                <c:pt idx="20">
                  <c:v>53.515019456991496</c:v>
                </c:pt>
                <c:pt idx="21">
                  <c:v>53.182161981757964</c:v>
                </c:pt>
                <c:pt idx="22">
                  <c:v>52.838701524843465</c:v>
                </c:pt>
                <c:pt idx="23">
                  <c:v>52.522538092018223</c:v>
                </c:pt>
                <c:pt idx="24">
                  <c:v>52.20715520916864</c:v>
                </c:pt>
                <c:pt idx="25">
                  <c:v>51.886891179235889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39.777051001068813</c:v>
                </c:pt>
                <c:pt idx="1">
                  <c:v>43.691533133803986</c:v>
                </c:pt>
                <c:pt idx="2">
                  <c:v>44.043397483682362</c:v>
                </c:pt>
                <c:pt idx="3">
                  <c:v>42.949996892695843</c:v>
                </c:pt>
                <c:pt idx="4">
                  <c:v>44.872714371260187</c:v>
                </c:pt>
                <c:pt idx="5">
                  <c:v>45.730595176532681</c:v>
                </c:pt>
                <c:pt idx="6">
                  <c:v>47.392583090081743</c:v>
                </c:pt>
                <c:pt idx="7">
                  <c:v>50.682310526004571</c:v>
                </c:pt>
                <c:pt idx="8">
                  <c:v>49.60481393477059</c:v>
                </c:pt>
                <c:pt idx="9">
                  <c:v>52.216714304978296</c:v>
                </c:pt>
                <c:pt idx="10">
                  <c:v>54.767614784238418</c:v>
                </c:pt>
                <c:pt idx="11">
                  <c:v>53.294679425718947</c:v>
                </c:pt>
                <c:pt idx="12">
                  <c:v>53.851538116012335</c:v>
                </c:pt>
                <c:pt idx="13">
                  <c:v>54.454285073574098</c:v>
                </c:pt>
                <c:pt idx="14">
                  <c:v>55.176742481827347</c:v>
                </c:pt>
                <c:pt idx="15">
                  <c:v>55.803786047645538</c:v>
                </c:pt>
                <c:pt idx="16">
                  <c:v>56.404960320971945</c:v>
                </c:pt>
                <c:pt idx="17">
                  <c:v>57.002391886214014</c:v>
                </c:pt>
                <c:pt idx="18">
                  <c:v>57.593472110001422</c:v>
                </c:pt>
                <c:pt idx="19">
                  <c:v>58.178090383778375</c:v>
                </c:pt>
                <c:pt idx="20">
                  <c:v>58.794991877638275</c:v>
                </c:pt>
                <c:pt idx="21">
                  <c:v>59.421825766970713</c:v>
                </c:pt>
                <c:pt idx="22">
                  <c:v>60.031428720740635</c:v>
                </c:pt>
                <c:pt idx="23">
                  <c:v>60.654511566106706</c:v>
                </c:pt>
                <c:pt idx="24">
                  <c:v>61.296632858261489</c:v>
                </c:pt>
                <c:pt idx="25">
                  <c:v>61.947010653571716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84.406094081105493</c:v>
                </c:pt>
                <c:pt idx="1">
                  <c:v>82.36762403238626</c:v>
                </c:pt>
                <c:pt idx="2">
                  <c:v>80.773404408219903</c:v>
                </c:pt>
                <c:pt idx="3">
                  <c:v>79.916889414423451</c:v>
                </c:pt>
                <c:pt idx="4">
                  <c:v>85.466398668315463</c:v>
                </c:pt>
                <c:pt idx="5">
                  <c:v>84.148060400468779</c:v>
                </c:pt>
                <c:pt idx="6">
                  <c:v>87.324132285380699</c:v>
                </c:pt>
                <c:pt idx="7">
                  <c:v>88.596456501641455</c:v>
                </c:pt>
                <c:pt idx="8">
                  <c:v>91.645553663883959</c:v>
                </c:pt>
                <c:pt idx="9">
                  <c:v>93.942602772045973</c:v>
                </c:pt>
                <c:pt idx="10">
                  <c:v>100.60903226078109</c:v>
                </c:pt>
                <c:pt idx="11">
                  <c:v>102.40311211614535</c:v>
                </c:pt>
                <c:pt idx="12">
                  <c:v>103.09119071550566</c:v>
                </c:pt>
                <c:pt idx="13">
                  <c:v>104.15812901769297</c:v>
                </c:pt>
                <c:pt idx="14">
                  <c:v>105.40665636098126</c:v>
                </c:pt>
                <c:pt idx="15">
                  <c:v>106.49222048800291</c:v>
                </c:pt>
                <c:pt idx="16">
                  <c:v>107.52886933398739</c:v>
                </c:pt>
                <c:pt idx="17">
                  <c:v>108.56211043792985</c:v>
                </c:pt>
                <c:pt idx="18">
                  <c:v>109.62524027744658</c:v>
                </c:pt>
                <c:pt idx="19">
                  <c:v>110.67078111707625</c:v>
                </c:pt>
                <c:pt idx="20">
                  <c:v>111.80103573503121</c:v>
                </c:pt>
                <c:pt idx="21">
                  <c:v>112.91156873459337</c:v>
                </c:pt>
                <c:pt idx="22">
                  <c:v>113.98650976208769</c:v>
                </c:pt>
                <c:pt idx="23">
                  <c:v>115.06146499007886</c:v>
                </c:pt>
                <c:pt idx="24">
                  <c:v>116.15089865761517</c:v>
                </c:pt>
                <c:pt idx="25">
                  <c:v>117.26506141974998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51.447857325935594</c:v>
                </c:pt>
                <c:pt idx="1">
                  <c:v>52.941477515470091</c:v>
                </c:pt>
                <c:pt idx="2">
                  <c:v>52.442487538977069</c:v>
                </c:pt>
                <c:pt idx="3">
                  <c:v>50.492105649911586</c:v>
                </c:pt>
                <c:pt idx="4">
                  <c:v>53.788474466868365</c:v>
                </c:pt>
                <c:pt idx="5">
                  <c:v>53.92688544950159</c:v>
                </c:pt>
                <c:pt idx="6">
                  <c:v>54.753543662627024</c:v>
                </c:pt>
                <c:pt idx="7">
                  <c:v>58.277728625155873</c:v>
                </c:pt>
                <c:pt idx="8">
                  <c:v>57.985553581606879</c:v>
                </c:pt>
                <c:pt idx="9">
                  <c:v>57.79169663030892</c:v>
                </c:pt>
                <c:pt idx="10">
                  <c:v>61.510848571437691</c:v>
                </c:pt>
                <c:pt idx="11">
                  <c:v>57.40989175915935</c:v>
                </c:pt>
                <c:pt idx="12">
                  <c:v>57.686577578786967</c:v>
                </c:pt>
                <c:pt idx="13">
                  <c:v>58.108899998150449</c:v>
                </c:pt>
                <c:pt idx="14">
                  <c:v>58.665225526824756</c:v>
                </c:pt>
                <c:pt idx="15">
                  <c:v>59.105291475181133</c:v>
                </c:pt>
                <c:pt idx="16">
                  <c:v>59.495360945490461</c:v>
                </c:pt>
                <c:pt idx="17">
                  <c:v>59.851527622691037</c:v>
                </c:pt>
                <c:pt idx="18">
                  <c:v>60.187647107430266</c:v>
                </c:pt>
                <c:pt idx="19">
                  <c:v>60.540785026974376</c:v>
                </c:pt>
                <c:pt idx="20">
                  <c:v>60.933056628239996</c:v>
                </c:pt>
                <c:pt idx="21">
                  <c:v>61.334745173208056</c:v>
                </c:pt>
                <c:pt idx="22">
                  <c:v>61.692529375915129</c:v>
                </c:pt>
                <c:pt idx="23">
                  <c:v>62.086738014831582</c:v>
                </c:pt>
                <c:pt idx="24">
                  <c:v>62.481706362367667</c:v>
                </c:pt>
                <c:pt idx="25">
                  <c:v>62.898806006255377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51.218498920937975</c:v>
                </c:pt>
                <c:pt idx="1">
                  <c:v>51.635687955328237</c:v>
                </c:pt>
                <c:pt idx="2">
                  <c:v>50.225154721859802</c:v>
                </c:pt>
                <c:pt idx="3">
                  <c:v>49.577419281414507</c:v>
                </c:pt>
                <c:pt idx="4">
                  <c:v>51.208906797470561</c:v>
                </c:pt>
                <c:pt idx="5">
                  <c:v>51.36641044508297</c:v>
                </c:pt>
                <c:pt idx="6">
                  <c:v>49.262439541219642</c:v>
                </c:pt>
                <c:pt idx="7">
                  <c:v>52.605367126435283</c:v>
                </c:pt>
                <c:pt idx="8">
                  <c:v>51.337254749297784</c:v>
                </c:pt>
                <c:pt idx="9">
                  <c:v>49.545930358588826</c:v>
                </c:pt>
                <c:pt idx="10">
                  <c:v>51.262478942648762</c:v>
                </c:pt>
                <c:pt idx="11">
                  <c:v>48.984342962059785</c:v>
                </c:pt>
                <c:pt idx="12">
                  <c:v>48.642918254428693</c:v>
                </c:pt>
                <c:pt idx="13">
                  <c:v>48.359904183416546</c:v>
                </c:pt>
                <c:pt idx="14">
                  <c:v>48.211673250837052</c:v>
                </c:pt>
                <c:pt idx="15">
                  <c:v>47.939862013076052</c:v>
                </c:pt>
                <c:pt idx="16">
                  <c:v>47.64256539006356</c:v>
                </c:pt>
                <c:pt idx="17">
                  <c:v>47.329580183619548</c:v>
                </c:pt>
                <c:pt idx="18">
                  <c:v>46.991267873954918</c:v>
                </c:pt>
                <c:pt idx="19">
                  <c:v>46.607399331359382</c:v>
                </c:pt>
                <c:pt idx="20">
                  <c:v>46.172398967767023</c:v>
                </c:pt>
                <c:pt idx="21">
                  <c:v>45.681811109101638</c:v>
                </c:pt>
                <c:pt idx="22">
                  <c:v>45.297587631903681</c:v>
                </c:pt>
                <c:pt idx="23">
                  <c:v>44.876549884075658</c:v>
                </c:pt>
                <c:pt idx="24">
                  <c:v>44.419368595437909</c:v>
                </c:pt>
                <c:pt idx="25">
                  <c:v>43.919678638174894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53.897943912564692</c:v>
                </c:pt>
                <c:pt idx="1">
                  <c:v>58.029539705035809</c:v>
                </c:pt>
                <c:pt idx="2">
                  <c:v>56.965802434873126</c:v>
                </c:pt>
                <c:pt idx="3">
                  <c:v>52.034151261459378</c:v>
                </c:pt>
                <c:pt idx="4">
                  <c:v>55.193800848226267</c:v>
                </c:pt>
                <c:pt idx="5">
                  <c:v>55.572068003104448</c:v>
                </c:pt>
                <c:pt idx="6">
                  <c:v>56.082879858656923</c:v>
                </c:pt>
                <c:pt idx="7">
                  <c:v>58.342220612938235</c:v>
                </c:pt>
                <c:pt idx="8">
                  <c:v>54.578467467847631</c:v>
                </c:pt>
                <c:pt idx="9">
                  <c:v>52.23731593764451</c:v>
                </c:pt>
                <c:pt idx="10">
                  <c:v>48.55916804208789</c:v>
                </c:pt>
                <c:pt idx="11">
                  <c:v>48.602743468337259</c:v>
                </c:pt>
                <c:pt idx="12">
                  <c:v>48.124421109733888</c:v>
                </c:pt>
                <c:pt idx="13">
                  <c:v>47.669782976805585</c:v>
                </c:pt>
                <c:pt idx="14">
                  <c:v>47.342653087127665</c:v>
                </c:pt>
                <c:pt idx="15">
                  <c:v>47.018971229502192</c:v>
                </c:pt>
                <c:pt idx="16">
                  <c:v>46.676497279599225</c:v>
                </c:pt>
                <c:pt idx="17">
                  <c:v>46.289310590845034</c:v>
                </c:pt>
                <c:pt idx="18">
                  <c:v>45.915129677956841</c:v>
                </c:pt>
                <c:pt idx="19">
                  <c:v>45.553434542151422</c:v>
                </c:pt>
                <c:pt idx="20">
                  <c:v>45.217905721296155</c:v>
                </c:pt>
                <c:pt idx="21">
                  <c:v>44.890976140462456</c:v>
                </c:pt>
                <c:pt idx="22">
                  <c:v>44.56544959033841</c:v>
                </c:pt>
                <c:pt idx="23">
                  <c:v>44.255271834004446</c:v>
                </c:pt>
                <c:pt idx="24">
                  <c:v>43.938369218380352</c:v>
                </c:pt>
                <c:pt idx="25">
                  <c:v>43.623872248347212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55.011177640816477</c:v>
                </c:pt>
                <c:pt idx="1">
                  <c:v>53.964012978056331</c:v>
                </c:pt>
                <c:pt idx="2">
                  <c:v>52.667367867235569</c:v>
                </c:pt>
                <c:pt idx="3">
                  <c:v>53.345916618186699</c:v>
                </c:pt>
                <c:pt idx="4">
                  <c:v>55.991515247018718</c:v>
                </c:pt>
                <c:pt idx="5">
                  <c:v>55.221174806923877</c:v>
                </c:pt>
                <c:pt idx="6">
                  <c:v>58.010778079674388</c:v>
                </c:pt>
                <c:pt idx="7">
                  <c:v>58.335270108607098</c:v>
                </c:pt>
                <c:pt idx="8">
                  <c:v>56.709168527938424</c:v>
                </c:pt>
                <c:pt idx="9">
                  <c:v>58.548155106719399</c:v>
                </c:pt>
                <c:pt idx="10">
                  <c:v>56.938490643686727</c:v>
                </c:pt>
                <c:pt idx="11">
                  <c:v>58.11734077358377</c:v>
                </c:pt>
                <c:pt idx="12">
                  <c:v>58.419195643215332</c:v>
                </c:pt>
                <c:pt idx="13">
                  <c:v>58.928751834622602</c:v>
                </c:pt>
                <c:pt idx="14">
                  <c:v>59.502489505908642</c:v>
                </c:pt>
                <c:pt idx="15">
                  <c:v>60.010078256370825</c:v>
                </c:pt>
                <c:pt idx="16">
                  <c:v>60.450220276967535</c:v>
                </c:pt>
                <c:pt idx="17">
                  <c:v>60.860912444808875</c:v>
                </c:pt>
                <c:pt idx="18">
                  <c:v>61.246721090866444</c:v>
                </c:pt>
                <c:pt idx="19">
                  <c:v>61.644472458403229</c:v>
                </c:pt>
                <c:pt idx="20">
                  <c:v>62.053035324829807</c:v>
                </c:pt>
                <c:pt idx="21">
                  <c:v>62.47083461079508</c:v>
                </c:pt>
                <c:pt idx="22">
                  <c:v>62.88812408486011</c:v>
                </c:pt>
                <c:pt idx="23">
                  <c:v>63.30454157031501</c:v>
                </c:pt>
                <c:pt idx="24">
                  <c:v>63.727038063097297</c:v>
                </c:pt>
                <c:pt idx="25">
                  <c:v>64.153346853630239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42.50638345534896</c:v>
                </c:pt>
                <c:pt idx="1">
                  <c:v>46.935019049590331</c:v>
                </c:pt>
                <c:pt idx="2">
                  <c:v>44.83919314844659</c:v>
                </c:pt>
                <c:pt idx="3">
                  <c:v>44.58433730436267</c:v>
                </c:pt>
                <c:pt idx="4">
                  <c:v>45.770430833579205</c:v>
                </c:pt>
                <c:pt idx="5">
                  <c:v>46.368072170694653</c:v>
                </c:pt>
                <c:pt idx="6">
                  <c:v>46.616307291431255</c:v>
                </c:pt>
                <c:pt idx="7">
                  <c:v>46.160588171820422</c:v>
                </c:pt>
                <c:pt idx="8">
                  <c:v>43.793467744490883</c:v>
                </c:pt>
                <c:pt idx="9">
                  <c:v>43.433376381887513</c:v>
                </c:pt>
                <c:pt idx="10">
                  <c:v>42.790236067661994</c:v>
                </c:pt>
                <c:pt idx="11">
                  <c:v>42.184330957281901</c:v>
                </c:pt>
                <c:pt idx="12">
                  <c:v>42.263809721289434</c:v>
                </c:pt>
                <c:pt idx="13">
                  <c:v>42.317349070472439</c:v>
                </c:pt>
                <c:pt idx="14">
                  <c:v>42.441662382119823</c:v>
                </c:pt>
                <c:pt idx="15">
                  <c:v>42.479339847137069</c:v>
                </c:pt>
                <c:pt idx="16">
                  <c:v>42.472655773359676</c:v>
                </c:pt>
                <c:pt idx="17">
                  <c:v>42.440462253455649</c:v>
                </c:pt>
                <c:pt idx="18">
                  <c:v>42.393794501591969</c:v>
                </c:pt>
                <c:pt idx="19">
                  <c:v>42.340428174543099</c:v>
                </c:pt>
                <c:pt idx="20">
                  <c:v>42.293293859783205</c:v>
                </c:pt>
                <c:pt idx="21">
                  <c:v>42.233170253660916</c:v>
                </c:pt>
                <c:pt idx="22">
                  <c:v>42.200407567854228</c:v>
                </c:pt>
                <c:pt idx="23">
                  <c:v>42.170886002105462</c:v>
                </c:pt>
                <c:pt idx="24">
                  <c:v>42.147770630670642</c:v>
                </c:pt>
                <c:pt idx="25">
                  <c:v>42.120970286806141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44.300377942534986</c:v>
                </c:pt>
                <c:pt idx="1">
                  <c:v>42.257862640937844</c:v>
                </c:pt>
                <c:pt idx="2">
                  <c:v>41.961078326063543</c:v>
                </c:pt>
                <c:pt idx="3">
                  <c:v>42.519144962564923</c:v>
                </c:pt>
                <c:pt idx="4">
                  <c:v>42.82185422135305</c:v>
                </c:pt>
                <c:pt idx="5">
                  <c:v>44.721812114267756</c:v>
                </c:pt>
                <c:pt idx="6">
                  <c:v>46.350425893870963</c:v>
                </c:pt>
                <c:pt idx="7">
                  <c:v>48.142804195221103</c:v>
                </c:pt>
                <c:pt idx="8">
                  <c:v>47.487709306951139</c:v>
                </c:pt>
                <c:pt idx="9">
                  <c:v>44.491966108609134</c:v>
                </c:pt>
                <c:pt idx="10">
                  <c:v>41.443223891802745</c:v>
                </c:pt>
                <c:pt idx="11">
                  <c:v>46.515184899011949</c:v>
                </c:pt>
                <c:pt idx="12">
                  <c:v>46.334528899621702</c:v>
                </c:pt>
                <c:pt idx="13">
                  <c:v>46.237458168701302</c:v>
                </c:pt>
                <c:pt idx="14">
                  <c:v>46.22771396863299</c:v>
                </c:pt>
                <c:pt idx="15">
                  <c:v>46.151561339221807</c:v>
                </c:pt>
                <c:pt idx="16">
                  <c:v>46.058835952127481</c:v>
                </c:pt>
                <c:pt idx="17">
                  <c:v>45.899584133507851</c:v>
                </c:pt>
                <c:pt idx="18">
                  <c:v>45.828507514947049</c:v>
                </c:pt>
                <c:pt idx="19">
                  <c:v>45.762370146018156</c:v>
                </c:pt>
                <c:pt idx="20">
                  <c:v>45.707262428422879</c:v>
                </c:pt>
                <c:pt idx="21">
                  <c:v>45.639906229449792</c:v>
                </c:pt>
                <c:pt idx="22">
                  <c:v>45.537261741456717</c:v>
                </c:pt>
                <c:pt idx="23">
                  <c:v>45.418498046463952</c:v>
                </c:pt>
                <c:pt idx="24">
                  <c:v>45.265060405000597</c:v>
                </c:pt>
                <c:pt idx="25">
                  <c:v>45.096362714228462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63.633615719687008</c:v>
                </c:pt>
                <c:pt idx="1">
                  <c:v>63.617242989390739</c:v>
                </c:pt>
                <c:pt idx="2">
                  <c:v>60.343114070641803</c:v>
                </c:pt>
                <c:pt idx="3">
                  <c:v>60.766038614980999</c:v>
                </c:pt>
                <c:pt idx="4">
                  <c:v>62.177904545908262</c:v>
                </c:pt>
                <c:pt idx="5">
                  <c:v>64.549921433423506</c:v>
                </c:pt>
                <c:pt idx="6">
                  <c:v>65.041910297057527</c:v>
                </c:pt>
                <c:pt idx="7">
                  <c:v>66.177254132175705</c:v>
                </c:pt>
                <c:pt idx="8">
                  <c:v>63.763011023212691</c:v>
                </c:pt>
                <c:pt idx="9">
                  <c:v>61.558242399217349</c:v>
                </c:pt>
                <c:pt idx="10">
                  <c:v>56.963906795654403</c:v>
                </c:pt>
                <c:pt idx="11">
                  <c:v>56.436373638701788</c:v>
                </c:pt>
                <c:pt idx="12">
                  <c:v>56.24081996140599</c:v>
                </c:pt>
                <c:pt idx="13">
                  <c:v>55.910439676563897</c:v>
                </c:pt>
                <c:pt idx="14">
                  <c:v>55.700183435740527</c:v>
                </c:pt>
                <c:pt idx="15">
                  <c:v>55.368889303862645</c:v>
                </c:pt>
                <c:pt idx="16">
                  <c:v>55.010034727432611</c:v>
                </c:pt>
                <c:pt idx="17">
                  <c:v>54.64512044692831</c:v>
                </c:pt>
                <c:pt idx="18">
                  <c:v>54.246219845804355</c:v>
                </c:pt>
                <c:pt idx="19">
                  <c:v>53.86523881969579</c:v>
                </c:pt>
                <c:pt idx="20">
                  <c:v>53.515019456991496</c:v>
                </c:pt>
                <c:pt idx="21">
                  <c:v>53.182161981757964</c:v>
                </c:pt>
                <c:pt idx="22">
                  <c:v>52.838701524843465</c:v>
                </c:pt>
                <c:pt idx="23">
                  <c:v>52.522538092018223</c:v>
                </c:pt>
                <c:pt idx="24">
                  <c:v>52.20715520916864</c:v>
                </c:pt>
                <c:pt idx="25">
                  <c:v>51.886891179235889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61.947010653571716</c:v>
                </c:pt>
                <c:pt idx="1">
                  <c:v>117.26506141974998</c:v>
                </c:pt>
                <c:pt idx="2">
                  <c:v>62.898806006255377</c:v>
                </c:pt>
                <c:pt idx="3">
                  <c:v>43.919678638174894</c:v>
                </c:pt>
                <c:pt idx="4">
                  <c:v>43.623872248347212</c:v>
                </c:pt>
                <c:pt idx="5">
                  <c:v>64.153346853630239</c:v>
                </c:pt>
                <c:pt idx="6">
                  <c:v>42.120970286806141</c:v>
                </c:pt>
                <c:pt idx="7">
                  <c:v>45.096362714228462</c:v>
                </c:pt>
                <c:pt idx="8">
                  <c:v>51.886891179235889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54.767614784238418</c:v>
                </c:pt>
                <c:pt idx="1">
                  <c:v>100.60903226078109</c:v>
                </c:pt>
                <c:pt idx="2">
                  <c:v>61.510848571437691</c:v>
                </c:pt>
                <c:pt idx="3">
                  <c:v>51.262478942648762</c:v>
                </c:pt>
                <c:pt idx="4">
                  <c:v>48.55916804208789</c:v>
                </c:pt>
                <c:pt idx="5">
                  <c:v>56.938490643686727</c:v>
                </c:pt>
                <c:pt idx="6">
                  <c:v>42.790236067661994</c:v>
                </c:pt>
                <c:pt idx="7">
                  <c:v>41.443223891802745</c:v>
                </c:pt>
                <c:pt idx="8">
                  <c:v>56.963906795654403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11.62424765319072</c:v>
                </c:pt>
                <c:pt idx="1">
                  <c:v>22.004582636485949</c:v>
                </c:pt>
                <c:pt idx="2">
                  <c:v>11.802850377971483</c:v>
                </c:pt>
                <c:pt idx="3">
                  <c:v>8.2414504905453239</c:v>
                </c:pt>
                <c:pt idx="4">
                  <c:v>8.1859429414888805</c:v>
                </c:pt>
                <c:pt idx="5">
                  <c:v>12.038262762638157</c:v>
                </c:pt>
                <c:pt idx="6">
                  <c:v>7.9039260303401209</c:v>
                </c:pt>
                <c:pt idx="7">
                  <c:v>8.4622531889370975</c:v>
                </c:pt>
                <c:pt idx="8">
                  <c:v>9.7364839184022678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10.637689942456165</c:v>
                </c:pt>
                <c:pt idx="1">
                  <c:v>19.541615876774781</c:v>
                </c:pt>
                <c:pt idx="2">
                  <c:v>11.947449925985048</c:v>
                </c:pt>
                <c:pt idx="3">
                  <c:v>9.9568761360504201</c:v>
                </c:pt>
                <c:pt idx="4">
                  <c:v>9.4318033664671717</c:v>
                </c:pt>
                <c:pt idx="5">
                  <c:v>11.059346141787675</c:v>
                </c:pt>
                <c:pt idx="6">
                  <c:v>8.3112851572146962</c:v>
                </c:pt>
                <c:pt idx="7">
                  <c:v>8.0496506505458463</c:v>
                </c:pt>
                <c:pt idx="8">
                  <c:v>11.064282802718182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9.1168539341778203</c:v>
                </c:pt>
                <c:pt idx="1">
                  <c:v>16.77576188444468</c:v>
                </c:pt>
                <c:pt idx="2">
                  <c:v>10.750866807448402</c:v>
                </c:pt>
                <c:pt idx="3">
                  <c:v>10.240410371723357</c:v>
                </c:pt>
                <c:pt idx="4">
                  <c:v>11.07885049054623</c:v>
                </c:pt>
                <c:pt idx="5">
                  <c:v>11.008896403928158</c:v>
                </c:pt>
                <c:pt idx="6">
                  <c:v>9.2439413823017365</c:v>
                </c:pt>
                <c:pt idx="7">
                  <c:v>8.9157428881824803</c:v>
                </c:pt>
                <c:pt idx="8">
                  <c:v>12.868675837247128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8.1812284683984993E-2</c:v>
                </c:pt>
                <c:pt idx="1">
                  <c:v>8.8187334760624944E-2</c:v>
                </c:pt>
                <c:pt idx="2">
                  <c:v>9.0949709936753914E-2</c:v>
                </c:pt>
                <c:pt idx="3">
                  <c:v>9.0195841315569625E-2</c:v>
                </c:pt>
                <c:pt idx="4">
                  <c:v>9.023413682757854E-2</c:v>
                </c:pt>
                <c:pt idx="5">
                  <c:v>9.1168539341778196E-2</c:v>
                </c:pt>
                <c:pt idx="6">
                  <c:v>9.2774737616024214E-2</c:v>
                </c:pt>
                <c:pt idx="7">
                  <c:v>9.6113006383229518E-2</c:v>
                </c:pt>
                <c:pt idx="8">
                  <c:v>9.5965049544443543E-2</c:v>
                </c:pt>
                <c:pt idx="9">
                  <c:v>0.10163520806160453</c:v>
                </c:pt>
                <c:pt idx="10">
                  <c:v>0.10637689942456165</c:v>
                </c:pt>
                <c:pt idx="11">
                  <c:v>0.10369663745304766</c:v>
                </c:pt>
                <c:pt idx="12">
                  <c:v>0.1046361895172734</c:v>
                </c:pt>
                <c:pt idx="13">
                  <c:v>0.10550191336460513</c:v>
                </c:pt>
                <c:pt idx="14">
                  <c:v>0.10638018505196382</c:v>
                </c:pt>
                <c:pt idx="15">
                  <c:v>0.10723866873118267</c:v>
                </c:pt>
                <c:pt idx="16">
                  <c:v>0.10810932709965108</c:v>
                </c:pt>
                <c:pt idx="17">
                  <c:v>0.10901599386134511</c:v>
                </c:pt>
                <c:pt idx="18">
                  <c:v>0.10990533351271582</c:v>
                </c:pt>
                <c:pt idx="19">
                  <c:v>0.11078101538718144</c:v>
                </c:pt>
                <c:pt idx="20">
                  <c:v>0.11167394485275689</c:v>
                </c:pt>
                <c:pt idx="21">
                  <c:v>0.11259102173301989</c:v>
                </c:pt>
                <c:pt idx="22">
                  <c:v>0.11347281049894455</c:v>
                </c:pt>
                <c:pt idx="23">
                  <c:v>0.11436673366526455</c:v>
                </c:pt>
                <c:pt idx="24">
                  <c:v>0.11529855663531963</c:v>
                </c:pt>
                <c:pt idx="25">
                  <c:v>0.1162424765319072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0.1736040059340013</c:v>
                </c:pt>
                <c:pt idx="1">
                  <c:v>0.16625146139267383</c:v>
                </c:pt>
                <c:pt idx="2">
                  <c:v>0.16679725273813079</c:v>
                </c:pt>
                <c:pt idx="3">
                  <c:v>0.16782704534451548</c:v>
                </c:pt>
                <c:pt idx="4">
                  <c:v>0.17186361065192171</c:v>
                </c:pt>
                <c:pt idx="5">
                  <c:v>0.16775761884444679</c:v>
                </c:pt>
                <c:pt idx="6">
                  <c:v>0.17094391004019041</c:v>
                </c:pt>
                <c:pt idx="7">
                  <c:v>0.16801269912319178</c:v>
                </c:pt>
                <c:pt idx="8">
                  <c:v>0.17729670570778763</c:v>
                </c:pt>
                <c:pt idx="9">
                  <c:v>0.18285095310325322</c:v>
                </c:pt>
                <c:pt idx="10">
                  <c:v>0.19541615876774782</c:v>
                </c:pt>
                <c:pt idx="11">
                  <c:v>0.19924800196935358</c:v>
                </c:pt>
                <c:pt idx="12">
                  <c:v>0.20031125844596023</c:v>
                </c:pt>
                <c:pt idx="13">
                  <c:v>0.20180013178020323</c:v>
                </c:pt>
                <c:pt idx="14">
                  <c:v>0.20322293606011713</c:v>
                </c:pt>
                <c:pt idx="15">
                  <c:v>0.20464711741261582</c:v>
                </c:pt>
                <c:pt idx="16">
                  <c:v>0.20609665606238242</c:v>
                </c:pt>
                <c:pt idx="17">
                  <c:v>0.20762297814976985</c:v>
                </c:pt>
                <c:pt idx="18">
                  <c:v>0.20919729533049117</c:v>
                </c:pt>
                <c:pt idx="19">
                  <c:v>0.21073605931315842</c:v>
                </c:pt>
                <c:pt idx="20">
                  <c:v>0.21235248616308672</c:v>
                </c:pt>
                <c:pt idx="21">
                  <c:v>0.21394207810377186</c:v>
                </c:pt>
                <c:pt idx="22">
                  <c:v>0.21545996650918775</c:v>
                </c:pt>
                <c:pt idx="23">
                  <c:v>0.2169534232802029</c:v>
                </c:pt>
                <c:pt idx="24">
                  <c:v>0.21847906390038113</c:v>
                </c:pt>
                <c:pt idx="25">
                  <c:v>0.2200458263648595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0.10581646059727724</c:v>
                </c:pt>
                <c:pt idx="1">
                  <c:v>0.10685749538888692</c:v>
                </c:pt>
                <c:pt idx="2">
                  <c:v>0.10829384885212127</c:v>
                </c:pt>
                <c:pt idx="3">
                  <c:v>0.10603441858834906</c:v>
                </c:pt>
                <c:pt idx="4">
                  <c:v>0.10816275843341208</c:v>
                </c:pt>
                <c:pt idx="5">
                  <c:v>0.10750866807448402</c:v>
                </c:pt>
                <c:pt idx="6">
                  <c:v>0.10718440134804194</c:v>
                </c:pt>
                <c:pt idx="7">
                  <c:v>0.11051681829848269</c:v>
                </c:pt>
                <c:pt idx="8">
                  <c:v>0.11217835691588761</c:v>
                </c:pt>
                <c:pt idx="9">
                  <c:v>0.11248641722167083</c:v>
                </c:pt>
                <c:pt idx="10">
                  <c:v>0.11947449925985047</c:v>
                </c:pt>
                <c:pt idx="11">
                  <c:v>0.11170369718173695</c:v>
                </c:pt>
                <c:pt idx="12">
                  <c:v>0.11208785998151571</c:v>
                </c:pt>
                <c:pt idx="13">
                  <c:v>0.11258251072499097</c:v>
                </c:pt>
                <c:pt idx="14">
                  <c:v>0.11310594404362027</c:v>
                </c:pt>
                <c:pt idx="15">
                  <c:v>0.11358320324995891</c:v>
                </c:pt>
                <c:pt idx="16">
                  <c:v>0.11403258509121492</c:v>
                </c:pt>
                <c:pt idx="17">
                  <c:v>0.11446491194495691</c:v>
                </c:pt>
                <c:pt idx="18">
                  <c:v>0.11485578462874177</c:v>
                </c:pt>
                <c:pt idx="19">
                  <c:v>0.11527998931184101</c:v>
                </c:pt>
                <c:pt idx="20">
                  <c:v>0.1157349391215754</c:v>
                </c:pt>
                <c:pt idx="21">
                  <c:v>0.11621557462518128</c:v>
                </c:pt>
                <c:pt idx="22">
                  <c:v>0.11661266180485166</c:v>
                </c:pt>
                <c:pt idx="23">
                  <c:v>0.11706725925817354</c:v>
                </c:pt>
                <c:pt idx="24">
                  <c:v>0.11752767197426743</c:v>
                </c:pt>
                <c:pt idx="25">
                  <c:v>0.11802850377971483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0.10534472288288947</c:v>
                </c:pt>
                <c:pt idx="1">
                  <c:v>0.10422187945125197</c:v>
                </c:pt>
                <c:pt idx="2">
                  <c:v>0.10371505184571921</c:v>
                </c:pt>
                <c:pt idx="3">
                  <c:v>0.10411355915842654</c:v>
                </c:pt>
                <c:pt idx="4">
                  <c:v>0.10297552906033187</c:v>
                </c:pt>
                <c:pt idx="5">
                  <c:v>0.10240410371723356</c:v>
                </c:pt>
                <c:pt idx="6">
                  <c:v>9.6435129819255977E-2</c:v>
                </c:pt>
                <c:pt idx="7">
                  <c:v>9.9759855735483766E-2</c:v>
                </c:pt>
                <c:pt idx="8">
                  <c:v>9.9316614753770585E-2</c:v>
                </c:pt>
                <c:pt idx="9">
                  <c:v>9.6436763737944589E-2</c:v>
                </c:pt>
                <c:pt idx="10">
                  <c:v>9.9568761360504202E-2</c:v>
                </c:pt>
                <c:pt idx="11">
                  <c:v>9.5309920385057978E-2</c:v>
                </c:pt>
                <c:pt idx="12">
                  <c:v>9.4515584720693852E-2</c:v>
                </c:pt>
                <c:pt idx="13">
                  <c:v>9.3694415684384344E-2</c:v>
                </c:pt>
                <c:pt idx="14">
                  <c:v>9.2951604088951742E-2</c:v>
                </c:pt>
                <c:pt idx="15">
                  <c:v>9.212649079131395E-2</c:v>
                </c:pt>
                <c:pt idx="16">
                  <c:v>9.1314764806347162E-2</c:v>
                </c:pt>
                <c:pt idx="17">
                  <c:v>9.0516924852154748E-2</c:v>
                </c:pt>
                <c:pt idx="18">
                  <c:v>8.9673200428135397E-2</c:v>
                </c:pt>
                <c:pt idx="19">
                  <c:v>8.8748444447456068E-2</c:v>
                </c:pt>
                <c:pt idx="20">
                  <c:v>8.7698862970793295E-2</c:v>
                </c:pt>
                <c:pt idx="21">
                  <c:v>8.6556778103029614E-2</c:v>
                </c:pt>
                <c:pt idx="22">
                  <c:v>8.562255949837945E-2</c:v>
                </c:pt>
                <c:pt idx="23">
                  <c:v>8.4616697025320334E-2</c:v>
                </c:pt>
                <c:pt idx="24">
                  <c:v>8.3552535382307988E-2</c:v>
                </c:pt>
                <c:pt idx="25">
                  <c:v>8.241450490545324E-2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0.11085572761886531</c:v>
                </c:pt>
                <c:pt idx="1">
                  <c:v>0.11712728020554629</c:v>
                </c:pt>
                <c:pt idx="2">
                  <c:v>0.11763450377972448</c:v>
                </c:pt>
                <c:pt idx="3">
                  <c:v>0.10927274481286593</c:v>
                </c:pt>
                <c:pt idx="4">
                  <c:v>0.11098871658547949</c:v>
                </c:pt>
                <c:pt idx="5">
                  <c:v>0.1107885049054623</c:v>
                </c:pt>
                <c:pt idx="6">
                  <c:v>0.10978668231162099</c:v>
                </c:pt>
                <c:pt idx="7">
                  <c:v>0.11063911972414901</c:v>
                </c:pt>
                <c:pt idx="8">
                  <c:v>0.10558703720770284</c:v>
                </c:pt>
                <c:pt idx="9">
                  <c:v>0.10167530731431143</c:v>
                </c:pt>
                <c:pt idx="10">
                  <c:v>9.4318033664671716E-2</c:v>
                </c:pt>
                <c:pt idx="11">
                  <c:v>9.4567433803297712E-2</c:v>
                </c:pt>
                <c:pt idx="12">
                  <c:v>9.3508119244414004E-2</c:v>
                </c:pt>
                <c:pt idx="13">
                  <c:v>9.2357347212131471E-2</c:v>
                </c:pt>
                <c:pt idx="14">
                  <c:v>9.1276142260813917E-2</c:v>
                </c:pt>
                <c:pt idx="15">
                  <c:v>9.0356806175417845E-2</c:v>
                </c:pt>
                <c:pt idx="16">
                  <c:v>8.9463137347336283E-2</c:v>
                </c:pt>
                <c:pt idx="17">
                  <c:v>8.8527428976851355E-2</c:v>
                </c:pt>
                <c:pt idx="18">
                  <c:v>8.7619611314580251E-2</c:v>
                </c:pt>
                <c:pt idx="19">
                  <c:v>8.6741515571644251E-2</c:v>
                </c:pt>
                <c:pt idx="20">
                  <c:v>8.5885918997766611E-2</c:v>
                </c:pt>
                <c:pt idx="21">
                  <c:v>8.5058323351900458E-2</c:v>
                </c:pt>
                <c:pt idx="22">
                  <c:v>8.423865504999338E-2</c:v>
                </c:pt>
                <c:pt idx="23">
                  <c:v>8.3445250096642512E-2</c:v>
                </c:pt>
                <c:pt idx="24">
                  <c:v>8.2647778769567734E-2</c:v>
                </c:pt>
                <c:pt idx="25">
                  <c:v>8.1859429414888801E-2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0.11314539445950419</c:v>
                </c:pt>
                <c:pt idx="1">
                  <c:v>0.10892138902401173</c:v>
                </c:pt>
                <c:pt idx="2">
                  <c:v>0.10875822721060667</c:v>
                </c:pt>
                <c:pt idx="3">
                  <c:v>0.11202747795648485</c:v>
                </c:pt>
                <c:pt idx="4">
                  <c:v>0.1125928332790769</c:v>
                </c:pt>
                <c:pt idx="5">
                  <c:v>0.11008896403928159</c:v>
                </c:pt>
                <c:pt idx="6">
                  <c:v>0.11356069587963701</c:v>
                </c:pt>
                <c:pt idx="7">
                  <c:v>0.11062593891490388</c:v>
                </c:pt>
                <c:pt idx="8">
                  <c:v>0.10970907328800926</c:v>
                </c:pt>
                <c:pt idx="9">
                  <c:v>0.11395879662476578</c:v>
                </c:pt>
                <c:pt idx="10">
                  <c:v>0.11059346141787674</c:v>
                </c:pt>
                <c:pt idx="11">
                  <c:v>0.11308019638870812</c:v>
                </c:pt>
                <c:pt idx="12">
                  <c:v>0.11351137294540097</c:v>
                </c:pt>
                <c:pt idx="13">
                  <c:v>0.11417092451660409</c:v>
                </c:pt>
                <c:pt idx="14">
                  <c:v>0.11472018027841835</c:v>
                </c:pt>
                <c:pt idx="15">
                  <c:v>0.11532194065063477</c:v>
                </c:pt>
                <c:pt idx="16">
                  <c:v>0.11586272909297264</c:v>
                </c:pt>
                <c:pt idx="17">
                  <c:v>0.11639534128187647</c:v>
                </c:pt>
                <c:pt idx="18">
                  <c:v>0.11687681019118533</c:v>
                </c:pt>
                <c:pt idx="19">
                  <c:v>0.11738159858634979</c:v>
                </c:pt>
                <c:pt idx="20">
                  <c:v>0.11786220260448443</c:v>
                </c:pt>
                <c:pt idx="21">
                  <c:v>0.11836820909756592</c:v>
                </c:pt>
                <c:pt idx="22">
                  <c:v>0.11887260288459447</c:v>
                </c:pt>
                <c:pt idx="23">
                  <c:v>0.11936348111027419</c:v>
                </c:pt>
                <c:pt idx="24">
                  <c:v>0.11987013257823488</c:v>
                </c:pt>
                <c:pt idx="25">
                  <c:v>0.12038262762638156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8.7425896506058143E-2</c:v>
                </c:pt>
                <c:pt idx="1">
                  <c:v>9.4734012291277189E-2</c:v>
                </c:pt>
                <c:pt idx="2">
                  <c:v>9.2593029685327982E-2</c:v>
                </c:pt>
                <c:pt idx="3">
                  <c:v>9.3627988442252952E-2</c:v>
                </c:pt>
                <c:pt idx="4">
                  <c:v>9.2039346769260719E-2</c:v>
                </c:pt>
                <c:pt idx="5">
                  <c:v>9.2439413823017361E-2</c:v>
                </c:pt>
                <c:pt idx="6">
                  <c:v>9.1255116214494392E-2</c:v>
                </c:pt>
                <c:pt idx="7">
                  <c:v>8.7538094841501241E-2</c:v>
                </c:pt>
                <c:pt idx="8">
                  <c:v>8.4722468818237168E-2</c:v>
                </c:pt>
                <c:pt idx="9">
                  <c:v>8.4539218986635009E-2</c:v>
                </c:pt>
                <c:pt idx="10">
                  <c:v>8.311285157214697E-2</c:v>
                </c:pt>
                <c:pt idx="11">
                  <c:v>8.2078986506965476E-2</c:v>
                </c:pt>
                <c:pt idx="12">
                  <c:v>8.2120662815457809E-2</c:v>
                </c:pt>
                <c:pt idx="13">
                  <c:v>8.1987327341100757E-2</c:v>
                </c:pt>
                <c:pt idx="14">
                  <c:v>8.1827083206477691E-2</c:v>
                </c:pt>
                <c:pt idx="15">
                  <c:v>8.1632953181653548E-2</c:v>
                </c:pt>
                <c:pt idx="16">
                  <c:v>8.140578788929291E-2</c:v>
                </c:pt>
                <c:pt idx="17">
                  <c:v>8.1166579496014649E-2</c:v>
                </c:pt>
                <c:pt idx="18">
                  <c:v>8.0899865086583131E-2</c:v>
                </c:pt>
                <c:pt idx="19">
                  <c:v>8.0623402971159594E-2</c:v>
                </c:pt>
                <c:pt idx="20">
                  <c:v>8.0330974038882563E-2</c:v>
                </c:pt>
                <c:pt idx="21">
                  <c:v>8.0022377779703752E-2</c:v>
                </c:pt>
                <c:pt idx="22">
                  <c:v>7.9768197308802427E-2</c:v>
                </c:pt>
                <c:pt idx="23">
                  <c:v>7.9515049471209576E-2</c:v>
                </c:pt>
                <c:pt idx="24">
                  <c:v>7.927967479632729E-2</c:v>
                </c:pt>
                <c:pt idx="25">
                  <c:v>7.9039260303401207E-2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9.111573232880979E-2</c:v>
                </c:pt>
                <c:pt idx="1">
                  <c:v>8.5293602940694893E-2</c:v>
                </c:pt>
                <c:pt idx="2">
                  <c:v>8.6649716425777762E-2</c:v>
                </c:pt>
                <c:pt idx="3">
                  <c:v>8.9291043757197652E-2</c:v>
                </c:pt>
                <c:pt idx="4">
                  <c:v>8.6110080639449346E-2</c:v>
                </c:pt>
                <c:pt idx="5">
                  <c:v>8.9157428881824805E-2</c:v>
                </c:pt>
                <c:pt idx="6">
                  <c:v>9.0734632305677854E-2</c:v>
                </c:pt>
                <c:pt idx="7">
                  <c:v>9.1297133041077755E-2</c:v>
                </c:pt>
                <c:pt idx="8">
                  <c:v>9.1869317005931733E-2</c:v>
                </c:pt>
                <c:pt idx="9">
                  <c:v>8.6599670100024423E-2</c:v>
                </c:pt>
                <c:pt idx="10">
                  <c:v>8.0496506505458462E-2</c:v>
                </c:pt>
                <c:pt idx="11">
                  <c:v>9.0505624886198482E-2</c:v>
                </c:pt>
                <c:pt idx="12">
                  <c:v>9.0030270568869836E-2</c:v>
                </c:pt>
                <c:pt idx="13">
                  <c:v>8.9582303749336553E-2</c:v>
                </c:pt>
                <c:pt idx="14">
                  <c:v>8.9126551248147654E-2</c:v>
                </c:pt>
                <c:pt idx="15">
                  <c:v>8.8689896303057056E-2</c:v>
                </c:pt>
                <c:pt idx="16">
                  <c:v>8.8279288442763615E-2</c:v>
                </c:pt>
                <c:pt idx="17">
                  <c:v>8.7782084515420966E-2</c:v>
                </c:pt>
                <c:pt idx="18">
                  <c:v>8.745431067604606E-2</c:v>
                </c:pt>
                <c:pt idx="19">
                  <c:v>8.7139364627778701E-2</c:v>
                </c:pt>
                <c:pt idx="20">
                  <c:v>8.6815392617538997E-2</c:v>
                </c:pt>
                <c:pt idx="21">
                  <c:v>8.6477377762250743E-2</c:v>
                </c:pt>
                <c:pt idx="22">
                  <c:v>8.6075597105419094E-2</c:v>
                </c:pt>
                <c:pt idx="23">
                  <c:v>8.563856398208726E-2</c:v>
                </c:pt>
                <c:pt idx="24">
                  <c:v>8.5143276022603173E-2</c:v>
                </c:pt>
                <c:pt idx="25">
                  <c:v>8.462253188937098E-2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0.13087977498860964</c:v>
                </c:pt>
                <c:pt idx="1">
                  <c:v>0.12840554454503228</c:v>
                </c:pt>
                <c:pt idx="2">
                  <c:v>0.12460865952583799</c:v>
                </c:pt>
                <c:pt idx="3">
                  <c:v>0.12760988062433795</c:v>
                </c:pt>
                <c:pt idx="4">
                  <c:v>0.12503298775348942</c:v>
                </c:pt>
                <c:pt idx="5">
                  <c:v>0.12868675837247129</c:v>
                </c:pt>
                <c:pt idx="6">
                  <c:v>0.12732469446505723</c:v>
                </c:pt>
                <c:pt idx="7">
                  <c:v>0.12549733393798021</c:v>
                </c:pt>
                <c:pt idx="8">
                  <c:v>0.12335537675822965</c:v>
                </c:pt>
                <c:pt idx="9">
                  <c:v>0.11981766484979031</c:v>
                </c:pt>
                <c:pt idx="10">
                  <c:v>0.11064282802718182</c:v>
                </c:pt>
                <c:pt idx="11">
                  <c:v>0.10980950142563407</c:v>
                </c:pt>
                <c:pt idx="12">
                  <c:v>0.10927868176041425</c:v>
                </c:pt>
                <c:pt idx="13">
                  <c:v>0.10832312562664351</c:v>
                </c:pt>
                <c:pt idx="14">
                  <c:v>0.10738937376148941</c:v>
                </c:pt>
                <c:pt idx="15">
                  <c:v>0.10640292350416555</c:v>
                </c:pt>
                <c:pt idx="16">
                  <c:v>0.10543572416803891</c:v>
                </c:pt>
                <c:pt idx="17">
                  <c:v>0.10450775692160987</c:v>
                </c:pt>
                <c:pt idx="18">
                  <c:v>0.10351778883152117</c:v>
                </c:pt>
                <c:pt idx="19">
                  <c:v>0.10256860978343063</c:v>
                </c:pt>
                <c:pt idx="20">
                  <c:v>0.10164527863311508</c:v>
                </c:pt>
                <c:pt idx="21">
                  <c:v>0.10076825944357636</c:v>
                </c:pt>
                <c:pt idx="22">
                  <c:v>9.9876949339827104E-2</c:v>
                </c:pt>
                <c:pt idx="23">
                  <c:v>9.9033542110825157E-2</c:v>
                </c:pt>
                <c:pt idx="24">
                  <c:v>9.8201309940990716E-2</c:v>
                </c:pt>
                <c:pt idx="25">
                  <c:v>9.7364839184022681E-2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6.4861191284456154</c:v>
                </c:pt>
                <c:pt idx="1">
                  <c:v>9.7945423715771938</c:v>
                </c:pt>
                <c:pt idx="2">
                  <c:v>3.8648111808073295</c:v>
                </c:pt>
                <c:pt idx="3">
                  <c:v>-1.8204800864941433</c:v>
                </c:pt>
                <c:pt idx="4">
                  <c:v>-3.3347520654599379</c:v>
                </c:pt>
                <c:pt idx="5">
                  <c:v>3.3269802997955225</c:v>
                </c:pt>
                <c:pt idx="6">
                  <c:v>-2.9346957888071401</c:v>
                </c:pt>
                <c:pt idx="7">
                  <c:v>-0.22984600565862223</c:v>
                </c:pt>
                <c:pt idx="8">
                  <c:v>-2.9916790342061574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2.5509004792601218</c:v>
                </c:pt>
                <c:pt idx="1">
                  <c:v>6.666429488735119</c:v>
                </c:pt>
                <c:pt idx="2">
                  <c:v>3.7191519411287715</c:v>
                </c:pt>
                <c:pt idx="3">
                  <c:v>1.7165485840599359</c:v>
                </c:pt>
                <c:pt idx="4">
                  <c:v>-3.67814789555662</c:v>
                </c:pt>
                <c:pt idx="5">
                  <c:v>-1.6096644630326722</c:v>
                </c:pt>
                <c:pt idx="6">
                  <c:v>-0.64314031422551921</c:v>
                </c:pt>
                <c:pt idx="7">
                  <c:v>-3.0487422168063887</c:v>
                </c:pt>
                <c:pt idx="8">
                  <c:v>-4.5943356035629463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1.0361712634071196</c:v>
                </c:pt>
                <c:pt idx="1">
                  <c:v>5.8831882272218223</c:v>
                </c:pt>
                <c:pt idx="2">
                  <c:v>-2.4055570962565582</c:v>
                </c:pt>
                <c:pt idx="3">
                  <c:v>-3.3226169295727104</c:v>
                </c:pt>
                <c:pt idx="4">
                  <c:v>-1.5401968125856982</c:v>
                </c:pt>
                <c:pt idx="5">
                  <c:v>3.0715876126840982</c:v>
                </c:pt>
                <c:pt idx="6">
                  <c:v>-0.31089622052492416</c:v>
                </c:pt>
                <c:pt idx="7">
                  <c:v>4.708337447419062</c:v>
                </c:pt>
                <c:pt idx="8">
                  <c:v>-1.5950174917917579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6.1432246059261786</c:v>
                </c:pt>
                <c:pt idx="1">
                  <c:v>10.772840931747069</c:v>
                </c:pt>
                <c:pt idx="2">
                  <c:v>3.7935145310742442</c:v>
                </c:pt>
                <c:pt idx="3">
                  <c:v>-4.0201833749011584</c:v>
                </c:pt>
                <c:pt idx="4">
                  <c:v>-3.3950989811549803</c:v>
                </c:pt>
                <c:pt idx="5">
                  <c:v>4.1432685972594143</c:v>
                </c:pt>
                <c:pt idx="6">
                  <c:v>-0.35836956033092804</c:v>
                </c:pt>
                <c:pt idx="7">
                  <c:v>-1.0551986249933449</c:v>
                </c:pt>
                <c:pt idx="8">
                  <c:v>-3.481998124626756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7.1793958693332982</c:v>
                </c:pt>
                <c:pt idx="1">
                  <c:v>16.656029158968892</c:v>
                </c:pt>
                <c:pt idx="2">
                  <c:v>1.387957434817686</c:v>
                </c:pt>
                <c:pt idx="3">
                  <c:v>-7.3428003044738688</c:v>
                </c:pt>
                <c:pt idx="4">
                  <c:v>-4.9352957937406785</c:v>
                </c:pt>
                <c:pt idx="5">
                  <c:v>7.2148562099435125</c:v>
                </c:pt>
                <c:pt idx="6">
                  <c:v>-0.6692657808558522</c:v>
                </c:pt>
                <c:pt idx="7">
                  <c:v>3.6531388224257171</c:v>
                </c:pt>
                <c:pt idx="8">
                  <c:v>-5.0770156164185138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3.7828239489300053</c:v>
                </c:pt>
                <c:pt idx="1">
                  <c:v>9.4621312739691206</c:v>
                </c:pt>
                <c:pt idx="2">
                  <c:v>3.5453426077278678</c:v>
                </c:pt>
                <c:pt idx="3">
                  <c:v>-7.5510975073932478</c:v>
                </c:pt>
                <c:pt idx="4">
                  <c:v>0.50863702343242689</c:v>
                </c:pt>
                <c:pt idx="5">
                  <c:v>4.1774383692297548</c:v>
                </c:pt>
                <c:pt idx="6">
                  <c:v>-0.83741217737528473</c:v>
                </c:pt>
                <c:pt idx="7">
                  <c:v>2.2385612747177435</c:v>
                </c:pt>
                <c:pt idx="8">
                  <c:v>-2.6560024912522948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3.3965719204033178</c:v>
                </c:pt>
                <c:pt idx="1">
                  <c:v>7.1938978849996857</c:v>
                </c:pt>
                <c:pt idx="2">
                  <c:v>-2.1573851729101534</c:v>
                </c:pt>
                <c:pt idx="3">
                  <c:v>0.20829720291932396</c:v>
                </c:pt>
                <c:pt idx="4">
                  <c:v>-5.4439328171730423</c:v>
                </c:pt>
                <c:pt idx="5">
                  <c:v>3.0374178407137062</c:v>
                </c:pt>
                <c:pt idx="6">
                  <c:v>0.16814639651950003</c:v>
                </c:pt>
                <c:pt idx="7">
                  <c:v>1.4145775477079496</c:v>
                </c:pt>
                <c:pt idx="8">
                  <c:v>-2.4210131251661977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1.6473756964396546</c:v>
                </c:pt>
                <c:pt idx="1">
                  <c:v>-0.19014246334975482</c:v>
                </c:pt>
                <c:pt idx="2">
                  <c:v>-0.10690941681579069</c:v>
                </c:pt>
                <c:pt idx="3">
                  <c:v>-0.10280062229276865</c:v>
                </c:pt>
                <c:pt idx="4">
                  <c:v>-0.5112251588557335</c:v>
                </c:pt>
                <c:pt idx="5">
                  <c:v>0.64745874396708469</c:v>
                </c:pt>
                <c:pt idx="6">
                  <c:v>-0.40155575273439936</c:v>
                </c:pt>
                <c:pt idx="7">
                  <c:v>0.63085681289833406</c:v>
                </c:pt>
                <c:pt idx="8">
                  <c:v>1.0427417163525043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2.1295866495376803</c:v>
                </c:pt>
                <c:pt idx="1">
                  <c:v>3.8461643673983588</c:v>
                </c:pt>
                <c:pt idx="2">
                  <c:v>0.36049798639884578</c:v>
                </c:pt>
                <c:pt idx="3">
                  <c:v>-3.3828076655658919</c:v>
                </c:pt>
                <c:pt idx="4">
                  <c:v>0.23748586190971643</c:v>
                </c:pt>
                <c:pt idx="5">
                  <c:v>1.5301995775374557</c:v>
                </c:pt>
                <c:pt idx="6">
                  <c:v>0.29195981725150943</c:v>
                </c:pt>
                <c:pt idx="7">
                  <c:v>1.7925147668061179</c:v>
                </c:pt>
                <c:pt idx="8">
                  <c:v>-4.8720414681462252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3.4024335233560024</c:v>
                </c:pt>
                <c:pt idx="1">
                  <c:v>13.000007254920163</c:v>
                </c:pt>
                <c:pt idx="2">
                  <c:v>1.1343688652346628</c:v>
                </c:pt>
                <c:pt idx="3">
                  <c:v>-3.8571920166152829</c:v>
                </c:pt>
                <c:pt idx="4">
                  <c:v>-4.6615564967946206</c:v>
                </c:pt>
                <c:pt idx="5">
                  <c:v>5.0371978884389108</c:v>
                </c:pt>
                <c:pt idx="6">
                  <c:v>-0.55966984537288234</c:v>
                </c:pt>
                <c:pt idx="7">
                  <c:v>1.2297672427212554</c:v>
                </c:pt>
                <c:pt idx="8">
                  <c:v>-1.247715864624773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0.42296177886711561</c:v>
                </c:pt>
                <c:pt idx="1">
                  <c:v>0.48548315207703308</c:v>
                </c:pt>
                <c:pt idx="2">
                  <c:v>0.2007755073484434</c:v>
                </c:pt>
                <c:pt idx="3">
                  <c:v>-0.19471467520148877</c:v>
                </c:pt>
                <c:pt idx="4">
                  <c:v>0.28007526759257395</c:v>
                </c:pt>
                <c:pt idx="5">
                  <c:v>0.25023626400069965</c:v>
                </c:pt>
                <c:pt idx="6">
                  <c:v>-0.17083269770780818</c:v>
                </c:pt>
                <c:pt idx="7">
                  <c:v>-2.44820817469108E-2</c:v>
                </c:pt>
                <c:pt idx="8">
                  <c:v>0.19329686008248581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0.64445739141020209</c:v>
                </c:pt>
                <c:pt idx="1">
                  <c:v>2.5901039107932551</c:v>
                </c:pt>
                <c:pt idx="2">
                  <c:v>0.85513191229353325</c:v>
                </c:pt>
                <c:pt idx="3">
                  <c:v>-3.2126539617625021</c:v>
                </c:pt>
                <c:pt idx="4">
                  <c:v>-2.6136961267481107E-2</c:v>
                </c:pt>
                <c:pt idx="5">
                  <c:v>0.72650927824261302</c:v>
                </c:pt>
                <c:pt idx="6">
                  <c:v>-0.1369048473106389</c:v>
                </c:pt>
                <c:pt idx="7">
                  <c:v>1.1458062950011831</c:v>
                </c:pt>
                <c:pt idx="8">
                  <c:v>-3.2134397092107729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2.7154047786526743</c:v>
                </c:pt>
                <c:pt idx="1">
                  <c:v>6.3865442110987907</c:v>
                </c:pt>
                <c:pt idx="2">
                  <c:v>2.4894351880858832</c:v>
                </c:pt>
                <c:pt idx="3">
                  <c:v>-4.1437288704292445</c:v>
                </c:pt>
                <c:pt idx="4">
                  <c:v>0.25469871710732983</c:v>
                </c:pt>
                <c:pt idx="5">
                  <c:v>3.2006928269864297</c:v>
                </c:pt>
                <c:pt idx="6">
                  <c:v>-0.52967463235685841</c:v>
                </c:pt>
                <c:pt idx="7">
                  <c:v>1.1172370614634661</c:v>
                </c:pt>
                <c:pt idx="8">
                  <c:v>0.36414035787596077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1.2244139175725461</c:v>
                </c:pt>
                <c:pt idx="1">
                  <c:v>-0.6756256154267879</c:v>
                </c:pt>
                <c:pt idx="2">
                  <c:v>-0.30768492416423454</c:v>
                </c:pt>
                <c:pt idx="3">
                  <c:v>9.1914052908720789E-2</c:v>
                </c:pt>
                <c:pt idx="4">
                  <c:v>-0.7913004264483039</c:v>
                </c:pt>
                <c:pt idx="5">
                  <c:v>0.39722247996638238</c:v>
                </c:pt>
                <c:pt idx="6">
                  <c:v>-0.23072305502659063</c:v>
                </c:pt>
                <c:pt idx="7">
                  <c:v>0.65533889464524098</c:v>
                </c:pt>
                <c:pt idx="8">
                  <c:v>0.84944485627001853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1.4851292581274818</c:v>
                </c:pt>
                <c:pt idx="1">
                  <c:v>1.2560604566051063</c:v>
                </c:pt>
                <c:pt idx="2">
                  <c:v>-0.49463392589468969</c:v>
                </c:pt>
                <c:pt idx="3">
                  <c:v>-0.17015370380339201</c:v>
                </c:pt>
                <c:pt idx="4">
                  <c:v>0.26362282317719821</c:v>
                </c:pt>
                <c:pt idx="5">
                  <c:v>0.80369029929484626</c:v>
                </c:pt>
                <c:pt idx="6">
                  <c:v>0.42886466456212702</c:v>
                </c:pt>
                <c:pt idx="7">
                  <c:v>0.64670847180493407</c:v>
                </c:pt>
                <c:pt idx="8">
                  <c:v>-1.6586017589354851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0.68702874470331921</c:v>
                </c:pt>
                <c:pt idx="1">
                  <c:v>6.6134630438213549</c:v>
                </c:pt>
                <c:pt idx="2">
                  <c:v>-1.355066322851215</c:v>
                </c:pt>
                <c:pt idx="3">
                  <c:v>0.28653685381399363</c:v>
                </c:pt>
                <c:pt idx="4">
                  <c:v>-4.9162552139019624</c:v>
                </c:pt>
                <c:pt idx="5">
                  <c:v>1.836505061452482</c:v>
                </c:pt>
                <c:pt idx="6">
                  <c:v>-2.9995213016028366E-2</c:v>
                </c:pt>
                <c:pt idx="7">
                  <c:v>0.1125301812577959</c:v>
                </c:pt>
                <c:pt idx="8">
                  <c:v>-1.6118562225007338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38.080169948442716</c:v>
                </c:pt>
                <c:pt idx="1">
                  <c:v>35.091493351851121</c:v>
                </c:pt>
                <c:pt idx="2">
                  <c:v>31.560069816777901</c:v>
                </c:pt>
                <c:pt idx="3">
                  <c:v>29.543683885094556</c:v>
                </c:pt>
                <c:pt idx="4">
                  <c:v>28.797861842345572</c:v>
                </c:pt>
                <c:pt idx="5">
                  <c:v>25.388490945313851</c:v>
                </c:pt>
                <c:pt idx="6">
                  <c:v>24.785447729967302</c:v>
                </c:pt>
                <c:pt idx="7">
                  <c:v>25.875864851297013</c:v>
                </c:pt>
                <c:pt idx="8">
                  <c:v>27.318616432515881</c:v>
                </c:pt>
                <c:pt idx="9">
                  <c:v>23.281522322168936</c:v>
                </c:pt>
                <c:pt idx="10">
                  <c:v>19.624981960252473</c:v>
                </c:pt>
                <c:pt idx="11">
                  <c:v>26.332054247434673</c:v>
                </c:pt>
                <c:pt idx="12">
                  <c:v>20.949791628450573</c:v>
                </c:pt>
                <c:pt idx="13">
                  <c:v>19.984937627457239</c:v>
                </c:pt>
                <c:pt idx="14">
                  <c:v>19.050206735174743</c:v>
                </c:pt>
                <c:pt idx="15">
                  <c:v>18.472420628455129</c:v>
                </c:pt>
                <c:pt idx="16">
                  <c:v>17.965523292591314</c:v>
                </c:pt>
                <c:pt idx="17">
                  <c:v>17.421796058109564</c:v>
                </c:pt>
                <c:pt idx="18">
                  <c:v>16.884038590486366</c:v>
                </c:pt>
                <c:pt idx="19">
                  <c:v>16.333946678483574</c:v>
                </c:pt>
                <c:pt idx="20">
                  <c:v>15.769845644322164</c:v>
                </c:pt>
                <c:pt idx="21">
                  <c:v>15.169262927705901</c:v>
                </c:pt>
                <c:pt idx="22">
                  <c:v>14.545263083746759</c:v>
                </c:pt>
                <c:pt idx="23">
                  <c:v>13.899940918970909</c:v>
                </c:pt>
                <c:pt idx="24">
                  <c:v>13.277979982752379</c:v>
                </c:pt>
                <c:pt idx="25">
                  <c:v>13.285756548507173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84.418930622790384</c:v>
                </c:pt>
                <c:pt idx="1">
                  <c:v>85.803185207252241</c:v>
                </c:pt>
                <c:pt idx="2">
                  <c:v>88.93955985858463</c:v>
                </c:pt>
                <c:pt idx="3">
                  <c:v>75.813718363768743</c:v>
                </c:pt>
                <c:pt idx="4">
                  <c:v>79.87044836329251</c:v>
                </c:pt>
                <c:pt idx="5">
                  <c:v>83.748351231101665</c:v>
                </c:pt>
                <c:pt idx="6">
                  <c:v>77.184680200461798</c:v>
                </c:pt>
                <c:pt idx="7">
                  <c:v>83.117873133377159</c:v>
                </c:pt>
                <c:pt idx="8">
                  <c:v>80.628618469257148</c:v>
                </c:pt>
                <c:pt idx="9">
                  <c:v>70.637405708751984</c:v>
                </c:pt>
                <c:pt idx="10">
                  <c:v>70.337390702846093</c:v>
                </c:pt>
                <c:pt idx="11">
                  <c:v>72.242153641305876</c:v>
                </c:pt>
                <c:pt idx="12">
                  <c:v>67.82732826294324</c:v>
                </c:pt>
                <c:pt idx="13">
                  <c:v>65.874271106419215</c:v>
                </c:pt>
                <c:pt idx="14">
                  <c:v>64.019286528038748</c:v>
                </c:pt>
                <c:pt idx="15">
                  <c:v>61.975967225675035</c:v>
                </c:pt>
                <c:pt idx="16">
                  <c:v>59.864180856009305</c:v>
                </c:pt>
                <c:pt idx="17">
                  <c:v>57.655345493658594</c:v>
                </c:pt>
                <c:pt idx="18">
                  <c:v>55.416864821470256</c:v>
                </c:pt>
                <c:pt idx="19">
                  <c:v>53.14634304799803</c:v>
                </c:pt>
                <c:pt idx="20">
                  <c:v>50.854933930639007</c:v>
                </c:pt>
                <c:pt idx="21">
                  <c:v>48.53033703934527</c:v>
                </c:pt>
                <c:pt idx="22">
                  <c:v>46.171829944490497</c:v>
                </c:pt>
                <c:pt idx="23">
                  <c:v>43.789238157659526</c:v>
                </c:pt>
                <c:pt idx="24">
                  <c:v>41.370820770066757</c:v>
                </c:pt>
                <c:pt idx="25">
                  <c:v>38.86083392776154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110.32223788832525</c:v>
                </c:pt>
                <c:pt idx="1">
                  <c:v>111.60538428014154</c:v>
                </c:pt>
                <c:pt idx="2">
                  <c:v>111.77404831446309</c:v>
                </c:pt>
                <c:pt idx="3">
                  <c:v>111.46887281488651</c:v>
                </c:pt>
                <c:pt idx="4">
                  <c:v>117.01170612981937</c:v>
                </c:pt>
                <c:pt idx="5">
                  <c:v>112.70028043192757</c:v>
                </c:pt>
                <c:pt idx="6">
                  <c:v>121.01443843747212</c:v>
                </c:pt>
                <c:pt idx="7">
                  <c:v>113.86558129166094</c:v>
                </c:pt>
                <c:pt idx="8">
                  <c:v>108.67038910833044</c:v>
                </c:pt>
                <c:pt idx="9">
                  <c:v>113.37189947872227</c:v>
                </c:pt>
                <c:pt idx="10">
                  <c:v>108.75082998805867</c:v>
                </c:pt>
                <c:pt idx="11">
                  <c:v>104.60609344855301</c:v>
                </c:pt>
                <c:pt idx="12">
                  <c:v>104.94239282670486</c:v>
                </c:pt>
                <c:pt idx="13">
                  <c:v>103.53386975703812</c:v>
                </c:pt>
                <c:pt idx="14">
                  <c:v>102.30597026556204</c:v>
                </c:pt>
                <c:pt idx="15">
                  <c:v>100.81859293940543</c:v>
                </c:pt>
                <c:pt idx="16">
                  <c:v>99.238340847774424</c:v>
                </c:pt>
                <c:pt idx="17">
                  <c:v>97.630521408607933</c:v>
                </c:pt>
                <c:pt idx="18">
                  <c:v>95.988104715974799</c:v>
                </c:pt>
                <c:pt idx="19">
                  <c:v>94.337852969089312</c:v>
                </c:pt>
                <c:pt idx="20">
                  <c:v>92.716641230102184</c:v>
                </c:pt>
                <c:pt idx="21">
                  <c:v>91.082513239743122</c:v>
                </c:pt>
                <c:pt idx="22">
                  <c:v>89.434899363695223</c:v>
                </c:pt>
                <c:pt idx="23">
                  <c:v>87.784935943853213</c:v>
                </c:pt>
                <c:pt idx="24">
                  <c:v>86.106733800817523</c:v>
                </c:pt>
                <c:pt idx="25">
                  <c:v>84.298978707262407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103.38433294477741</c:v>
                </c:pt>
                <c:pt idx="1">
                  <c:v>108.06903027285915</c:v>
                </c:pt>
                <c:pt idx="2">
                  <c:v>109.88427576637766</c:v>
                </c:pt>
                <c:pt idx="3">
                  <c:v>98.57607988130404</c:v>
                </c:pt>
                <c:pt idx="4">
                  <c:v>107.17158431358375</c:v>
                </c:pt>
                <c:pt idx="5">
                  <c:v>107.78051384441878</c:v>
                </c:pt>
                <c:pt idx="6">
                  <c:v>112.93392343034904</c:v>
                </c:pt>
                <c:pt idx="7">
                  <c:v>117.43167292909567</c:v>
                </c:pt>
                <c:pt idx="8">
                  <c:v>110.61572767581148</c:v>
                </c:pt>
                <c:pt idx="9">
                  <c:v>117.47424709820065</c:v>
                </c:pt>
                <c:pt idx="10">
                  <c:v>116.13710995126303</c:v>
                </c:pt>
                <c:pt idx="11">
                  <c:v>113.71016978983387</c:v>
                </c:pt>
                <c:pt idx="12">
                  <c:v>115.5821014862441</c:v>
                </c:pt>
                <c:pt idx="13">
                  <c:v>116.3043693479375</c:v>
                </c:pt>
                <c:pt idx="14">
                  <c:v>117.26269851667151</c:v>
                </c:pt>
                <c:pt idx="15">
                  <c:v>117.96384252875896</c:v>
                </c:pt>
                <c:pt idx="16">
                  <c:v>118.57323522682731</c:v>
                </c:pt>
                <c:pt idx="17">
                  <c:v>119.12645184346512</c:v>
                </c:pt>
                <c:pt idx="18">
                  <c:v>119.68108540265162</c:v>
                </c:pt>
                <c:pt idx="19">
                  <c:v>120.23940313925438</c:v>
                </c:pt>
                <c:pt idx="20">
                  <c:v>120.84799163492005</c:v>
                </c:pt>
                <c:pt idx="21">
                  <c:v>121.45681094617215</c:v>
                </c:pt>
                <c:pt idx="22">
                  <c:v>122.07546737725976</c:v>
                </c:pt>
                <c:pt idx="23">
                  <c:v>122.70967409952752</c:v>
                </c:pt>
                <c:pt idx="24">
                  <c:v>123.32980341941575</c:v>
                </c:pt>
                <c:pt idx="25">
                  <c:v>123.78045733204149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22.661008464021553</c:v>
                </c:pt>
                <c:pt idx="1">
                  <c:v>24.387285814586214</c:v>
                </c:pt>
                <c:pt idx="2">
                  <c:v>21.819812426809062</c:v>
                </c:pt>
                <c:pt idx="3">
                  <c:v>24.389429324489512</c:v>
                </c:pt>
                <c:pt idx="4">
                  <c:v>24.759503524475154</c:v>
                </c:pt>
                <c:pt idx="5">
                  <c:v>25.568285657845223</c:v>
                </c:pt>
                <c:pt idx="6">
                  <c:v>25.84146872332941</c:v>
                </c:pt>
                <c:pt idx="7">
                  <c:v>28.369070533945127</c:v>
                </c:pt>
                <c:pt idx="8">
                  <c:v>27.896051117911206</c:v>
                </c:pt>
                <c:pt idx="9">
                  <c:v>25.362227941740855</c:v>
                </c:pt>
                <c:pt idx="10">
                  <c:v>28.776709227280648</c:v>
                </c:pt>
                <c:pt idx="11">
                  <c:v>27.793535446565368</c:v>
                </c:pt>
                <c:pt idx="12">
                  <c:v>28.700866845836718</c:v>
                </c:pt>
                <c:pt idx="13">
                  <c:v>29.209478334957815</c:v>
                </c:pt>
                <c:pt idx="14">
                  <c:v>29.78984102195183</c:v>
                </c:pt>
                <c:pt idx="15">
                  <c:v>30.317550662638361</c:v>
                </c:pt>
                <c:pt idx="16">
                  <c:v>30.850624998949638</c:v>
                </c:pt>
                <c:pt idx="17">
                  <c:v>31.397354677683449</c:v>
                </c:pt>
                <c:pt idx="18" formatCode="General">
                  <c:v>31.939699671542147</c:v>
                </c:pt>
                <c:pt idx="19" formatCode="General">
                  <c:v>32.49717487877151</c:v>
                </c:pt>
                <c:pt idx="20" formatCode="General">
                  <c:v>33.086437543278038</c:v>
                </c:pt>
                <c:pt idx="21" formatCode="General">
                  <c:v>33.68993144173637</c:v>
                </c:pt>
                <c:pt idx="22">
                  <c:v>34.314237459245</c:v>
                </c:pt>
                <c:pt idx="23">
                  <c:v>34.958272879304062</c:v>
                </c:pt>
                <c:pt idx="24">
                  <c:v>35.627908142615382</c:v>
                </c:pt>
                <c:pt idx="25">
                  <c:v>36.262637444284195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27.364761887902176</c:v>
                </c:pt>
                <c:pt idx="1">
                  <c:v>28.761839250388427</c:v>
                </c:pt>
                <c:pt idx="2">
                  <c:v>25.329757202107853</c:v>
                </c:pt>
                <c:pt idx="3">
                  <c:v>27.358782305870289</c:v>
                </c:pt>
                <c:pt idx="4">
                  <c:v>26.609419185577064</c:v>
                </c:pt>
                <c:pt idx="5">
                  <c:v>27.348045135760508</c:v>
                </c:pt>
                <c:pt idx="6">
                  <c:v>27.603085826214318</c:v>
                </c:pt>
                <c:pt idx="7">
                  <c:v>28.934937370059579</c:v>
                </c:pt>
                <c:pt idx="8">
                  <c:v>28.200635845458045</c:v>
                </c:pt>
                <c:pt idx="9">
                  <c:v>26.596779011418917</c:v>
                </c:pt>
                <c:pt idx="10">
                  <c:v>28.14897992278572</c:v>
                </c:pt>
                <c:pt idx="11">
                  <c:v>27.021923710367329</c:v>
                </c:pt>
                <c:pt idx="12">
                  <c:v>27.728056556684134</c:v>
                </c:pt>
                <c:pt idx="13">
                  <c:v>28.031363107631861</c:v>
                </c:pt>
                <c:pt idx="14">
                  <c:v>28.41182456426786</c:v>
                </c:pt>
                <c:pt idx="15">
                  <c:v>28.729013858888671</c:v>
                </c:pt>
                <c:pt idx="16">
                  <c:v>29.039862428463842</c:v>
                </c:pt>
                <c:pt idx="17">
                  <c:v>29.403043700988459</c:v>
                </c:pt>
                <c:pt idx="18" formatCode="General">
                  <c:v>29.788403709990749</c:v>
                </c:pt>
                <c:pt idx="19" formatCode="General">
                  <c:v>30.185547834066373</c:v>
                </c:pt>
                <c:pt idx="20" formatCode="General">
                  <c:v>30.619948031362537</c:v>
                </c:pt>
                <c:pt idx="21" formatCode="General">
                  <c:v>31.085259610171356</c:v>
                </c:pt>
                <c:pt idx="22">
                  <c:v>31.563622352043076</c:v>
                </c:pt>
                <c:pt idx="23">
                  <c:v>32.062133096971593</c:v>
                </c:pt>
                <c:pt idx="24">
                  <c:v>32.567785430082964</c:v>
                </c:pt>
                <c:pt idx="25">
                  <c:v>33.109400273071039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65.62872960391438</c:v>
                </c:pt>
                <c:pt idx="1">
                  <c:v>72.078045791960108</c:v>
                </c:pt>
                <c:pt idx="2">
                  <c:v>67.016730096045848</c:v>
                </c:pt>
                <c:pt idx="3">
                  <c:v>73.812734654618566</c:v>
                </c:pt>
                <c:pt idx="4">
                  <c:v>77.100073668557854</c:v>
                </c:pt>
                <c:pt idx="5">
                  <c:v>80.288099078753348</c:v>
                </c:pt>
                <c:pt idx="6">
                  <c:v>82.016479267192508</c:v>
                </c:pt>
                <c:pt idx="7">
                  <c:v>90.041095715166705</c:v>
                </c:pt>
                <c:pt idx="8">
                  <c:v>88.739854906679795</c:v>
                </c:pt>
                <c:pt idx="9">
                  <c:v>84.444502998161227</c:v>
                </c:pt>
                <c:pt idx="10">
                  <c:v>93.903506329758685</c:v>
                </c:pt>
                <c:pt idx="11">
                  <c:v>92.819144647641593</c:v>
                </c:pt>
                <c:pt idx="12">
                  <c:v>95.91411263127425</c:v>
                </c:pt>
                <c:pt idx="13">
                  <c:v>98.125924455070532</c:v>
                </c:pt>
                <c:pt idx="14">
                  <c:v>100.57362663655836</c:v>
                </c:pt>
                <c:pt idx="15">
                  <c:v>102.80571669772236</c:v>
                </c:pt>
                <c:pt idx="16">
                  <c:v>104.96650736458906</c:v>
                </c:pt>
                <c:pt idx="17">
                  <c:v>107.08789981191269</c:v>
                </c:pt>
                <c:pt idx="18" formatCode="General">
                  <c:v>109.27479432938951</c:v>
                </c:pt>
                <c:pt idx="19" formatCode="General">
                  <c:v>111.49208607630699</c:v>
                </c:pt>
                <c:pt idx="20" formatCode="General">
                  <c:v>113.7802385720406</c:v>
                </c:pt>
                <c:pt idx="21" formatCode="General">
                  <c:v>116.0852372783543</c:v>
                </c:pt>
                <c:pt idx="22" formatCode="General">
                  <c:v>118.428969315787</c:v>
                </c:pt>
                <c:pt idx="23" formatCode="General">
                  <c:v>120.81762418267988</c:v>
                </c:pt>
                <c:pt idx="24" formatCode="General">
                  <c:v>123.22812043970534</c:v>
                </c:pt>
                <c:pt idx="25" formatCode="General">
                  <c:v>125.49587185353045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30.028530905324089</c:v>
                </c:pt>
                <c:pt idx="1">
                  <c:v>25.743834950848701</c:v>
                </c:pt>
                <c:pt idx="2">
                  <c:v>24.327680535740527</c:v>
                </c:pt>
                <c:pt idx="3">
                  <c:v>30.670528306948007</c:v>
                </c:pt>
                <c:pt idx="4">
                  <c:v>31.450453001272471</c:v>
                </c:pt>
                <c:pt idx="5">
                  <c:v>33.745861677240953</c:v>
                </c:pt>
                <c:pt idx="6">
                  <c:v>34.306201092324123</c:v>
                </c:pt>
                <c:pt idx="7">
                  <c:v>34.617245535232826</c:v>
                </c:pt>
                <c:pt idx="8">
                  <c:v>39.299804798974129</c:v>
                </c:pt>
                <c:pt idx="9">
                  <c:v>46.012739344338357</c:v>
                </c:pt>
                <c:pt idx="10">
                  <c:v>42.914255575884447</c:v>
                </c:pt>
                <c:pt idx="11">
                  <c:v>42.979989862501419</c:v>
                </c:pt>
                <c:pt idx="12">
                  <c:v>46.22560137205155</c:v>
                </c:pt>
                <c:pt idx="13">
                  <c:v>48.038606963419227</c:v>
                </c:pt>
                <c:pt idx="14">
                  <c:v>49.950995644250938</c:v>
                </c:pt>
                <c:pt idx="15">
                  <c:v>51.728210229427937</c:v>
                </c:pt>
                <c:pt idx="16">
                  <c:v>53.44447095610758</c:v>
                </c:pt>
                <c:pt idx="17">
                  <c:v>55.130414026061153</c:v>
                </c:pt>
                <c:pt idx="18" formatCode="General">
                  <c:v>56.790923740476252</c:v>
                </c:pt>
                <c:pt idx="19" formatCode="General">
                  <c:v>58.435087012540315</c:v>
                </c:pt>
                <c:pt idx="20" formatCode="General">
                  <c:v>60.084278182962706</c:v>
                </c:pt>
                <c:pt idx="21" formatCode="General">
                  <c:v>61.712663512252647</c:v>
                </c:pt>
                <c:pt idx="22" formatCode="General">
                  <c:v>63.324445369051901</c:v>
                </c:pt>
                <c:pt idx="23" formatCode="General">
                  <c:v>64.92958284902619</c:v>
                </c:pt>
                <c:pt idx="24" formatCode="General">
                  <c:v>66.505848214291831</c:v>
                </c:pt>
                <c:pt idx="25" formatCode="General">
                  <c:v>67.991857051446843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4.3102977345020443</c:v>
                </c:pt>
                <c:pt idx="1">
                  <c:v>3.8999010801120062</c:v>
                </c:pt>
                <c:pt idx="2">
                  <c:v>3.6090659830931187</c:v>
                </c:pt>
                <c:pt idx="3">
                  <c:v>4.5521704630195821</c:v>
                </c:pt>
                <c:pt idx="4">
                  <c:v>4.5209499710764049</c:v>
                </c:pt>
                <c:pt idx="5">
                  <c:v>5.0370719976379821</c:v>
                </c:pt>
                <c:pt idx="6">
                  <c:v>5.1492752926893797</c:v>
                </c:pt>
                <c:pt idx="7">
                  <c:v>5.0666586401648122</c:v>
                </c:pt>
                <c:pt idx="8">
                  <c:v>5.5353016450627663</c:v>
                </c:pt>
                <c:pt idx="9">
                  <c:v>6.584676096496338</c:v>
                </c:pt>
                <c:pt idx="10">
                  <c:v>6.2512363418699781</c:v>
                </c:pt>
                <c:pt idx="11">
                  <c:v>6.4429352057964921</c:v>
                </c:pt>
                <c:pt idx="12">
                  <c:v>6.7847483898109324</c:v>
                </c:pt>
                <c:pt idx="13">
                  <c:v>7.0421793000685602</c:v>
                </c:pt>
                <c:pt idx="14">
                  <c:v>7.3105500875245859</c:v>
                </c:pt>
                <c:pt idx="15">
                  <c:v>7.5586852290286943</c:v>
                </c:pt>
                <c:pt idx="16">
                  <c:v>7.7972540286873313</c:v>
                </c:pt>
                <c:pt idx="17">
                  <c:v>8.0281729795123109</c:v>
                </c:pt>
                <c:pt idx="18" formatCode="General">
                  <c:v>8.2640850180181147</c:v>
                </c:pt>
                <c:pt idx="19" formatCode="General">
                  <c:v>8.4955583634895682</c:v>
                </c:pt>
                <c:pt idx="20" formatCode="General">
                  <c:v>8.7276852303726926</c:v>
                </c:pt>
                <c:pt idx="21" formatCode="General">
                  <c:v>8.9549840045189502</c:v>
                </c:pt>
                <c:pt idx="22" formatCode="General">
                  <c:v>9.179265734681282</c:v>
                </c:pt>
                <c:pt idx="23" formatCode="General">
                  <c:v>9.3995978720074262</c:v>
                </c:pt>
                <c:pt idx="24" formatCode="General">
                  <c:v>9.6189998002517481</c:v>
                </c:pt>
                <c:pt idx="25" formatCode="General">
                  <c:v>9.8262068620943808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38.080169948442716</c:v>
                </c:pt>
                <c:pt idx="1">
                  <c:v>35.091493351851121</c:v>
                </c:pt>
                <c:pt idx="2">
                  <c:v>31.560069816777901</c:v>
                </c:pt>
                <c:pt idx="3">
                  <c:v>29.543683885094556</c:v>
                </c:pt>
                <c:pt idx="4">
                  <c:v>28.797861842345572</c:v>
                </c:pt>
                <c:pt idx="5">
                  <c:v>25.388490945313851</c:v>
                </c:pt>
                <c:pt idx="6">
                  <c:v>24.785447729967302</c:v>
                </c:pt>
                <c:pt idx="7">
                  <c:v>25.875864851297013</c:v>
                </c:pt>
                <c:pt idx="8">
                  <c:v>27.318616432515881</c:v>
                </c:pt>
                <c:pt idx="9">
                  <c:v>23.281522322168936</c:v>
                </c:pt>
                <c:pt idx="10">
                  <c:v>19.624981960252473</c:v>
                </c:pt>
                <c:pt idx="11">
                  <c:v>26.332054247434673</c:v>
                </c:pt>
                <c:pt idx="12">
                  <c:v>20.949791628450573</c:v>
                </c:pt>
                <c:pt idx="13">
                  <c:v>19.984937627457239</c:v>
                </c:pt>
                <c:pt idx="14">
                  <c:v>19.050206735174743</c:v>
                </c:pt>
                <c:pt idx="15">
                  <c:v>18.472420628455129</c:v>
                </c:pt>
                <c:pt idx="16">
                  <c:v>17.965523292591314</c:v>
                </c:pt>
                <c:pt idx="17">
                  <c:v>17.421796058109564</c:v>
                </c:pt>
                <c:pt idx="18">
                  <c:v>16.884038590486366</c:v>
                </c:pt>
                <c:pt idx="19">
                  <c:v>16.333946678483574</c:v>
                </c:pt>
                <c:pt idx="20">
                  <c:v>15.769845644322164</c:v>
                </c:pt>
                <c:pt idx="21">
                  <c:v>15.169262927705901</c:v>
                </c:pt>
                <c:pt idx="22">
                  <c:v>14.545263083746759</c:v>
                </c:pt>
                <c:pt idx="23">
                  <c:v>13.899940918970909</c:v>
                </c:pt>
                <c:pt idx="24">
                  <c:v>13.277979982752379</c:v>
                </c:pt>
                <c:pt idx="25">
                  <c:v>13.285756548507173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84.418930622790384</c:v>
                </c:pt>
                <c:pt idx="1">
                  <c:v>85.803185207252241</c:v>
                </c:pt>
                <c:pt idx="2">
                  <c:v>88.93955985858463</c:v>
                </c:pt>
                <c:pt idx="3">
                  <c:v>75.813718363768743</c:v>
                </c:pt>
                <c:pt idx="4">
                  <c:v>79.87044836329251</c:v>
                </c:pt>
                <c:pt idx="5">
                  <c:v>83.748351231101665</c:v>
                </c:pt>
                <c:pt idx="6">
                  <c:v>77.184680200461798</c:v>
                </c:pt>
                <c:pt idx="7">
                  <c:v>83.117873133377159</c:v>
                </c:pt>
                <c:pt idx="8">
                  <c:v>80.628618469257148</c:v>
                </c:pt>
                <c:pt idx="9">
                  <c:v>70.637405708751984</c:v>
                </c:pt>
                <c:pt idx="10">
                  <c:v>70.337390702846093</c:v>
                </c:pt>
                <c:pt idx="11">
                  <c:v>72.242153641305876</c:v>
                </c:pt>
                <c:pt idx="12">
                  <c:v>67.82732826294324</c:v>
                </c:pt>
                <c:pt idx="13">
                  <c:v>65.874271106419215</c:v>
                </c:pt>
                <c:pt idx="14">
                  <c:v>64.019286528038748</c:v>
                </c:pt>
                <c:pt idx="15">
                  <c:v>61.975967225675035</c:v>
                </c:pt>
                <c:pt idx="16">
                  <c:v>59.864180856009305</c:v>
                </c:pt>
                <c:pt idx="17">
                  <c:v>57.655345493658594</c:v>
                </c:pt>
                <c:pt idx="18">
                  <c:v>55.416864821470256</c:v>
                </c:pt>
                <c:pt idx="19">
                  <c:v>53.14634304799803</c:v>
                </c:pt>
                <c:pt idx="20">
                  <c:v>50.854933930639007</c:v>
                </c:pt>
                <c:pt idx="21">
                  <c:v>48.53033703934527</c:v>
                </c:pt>
                <c:pt idx="22">
                  <c:v>46.171829944490497</c:v>
                </c:pt>
                <c:pt idx="23">
                  <c:v>43.789238157659526</c:v>
                </c:pt>
                <c:pt idx="24">
                  <c:v>41.370820770066757</c:v>
                </c:pt>
                <c:pt idx="25">
                  <c:v>38.86083392776154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110.32223788832525</c:v>
                </c:pt>
                <c:pt idx="1">
                  <c:v>111.60538428014154</c:v>
                </c:pt>
                <c:pt idx="2">
                  <c:v>111.77404831446309</c:v>
                </c:pt>
                <c:pt idx="3">
                  <c:v>111.46887281488651</c:v>
                </c:pt>
                <c:pt idx="4">
                  <c:v>117.01170612981937</c:v>
                </c:pt>
                <c:pt idx="5">
                  <c:v>112.70028043192757</c:v>
                </c:pt>
                <c:pt idx="6">
                  <c:v>121.01443843747212</c:v>
                </c:pt>
                <c:pt idx="7">
                  <c:v>113.86558129166094</c:v>
                </c:pt>
                <c:pt idx="8">
                  <c:v>108.67038910833044</c:v>
                </c:pt>
                <c:pt idx="9">
                  <c:v>113.37189947872227</c:v>
                </c:pt>
                <c:pt idx="10">
                  <c:v>108.75082998805867</c:v>
                </c:pt>
                <c:pt idx="11">
                  <c:v>104.60609344855301</c:v>
                </c:pt>
                <c:pt idx="12">
                  <c:v>104.94239282670486</c:v>
                </c:pt>
                <c:pt idx="13">
                  <c:v>103.53386975703812</c:v>
                </c:pt>
                <c:pt idx="14">
                  <c:v>102.30597026556204</c:v>
                </c:pt>
                <c:pt idx="15">
                  <c:v>100.81859293940543</c:v>
                </c:pt>
                <c:pt idx="16">
                  <c:v>99.238340847774424</c:v>
                </c:pt>
                <c:pt idx="17">
                  <c:v>97.630521408607933</c:v>
                </c:pt>
                <c:pt idx="18">
                  <c:v>95.988104715974799</c:v>
                </c:pt>
                <c:pt idx="19">
                  <c:v>94.337852969089312</c:v>
                </c:pt>
                <c:pt idx="20">
                  <c:v>92.716641230102184</c:v>
                </c:pt>
                <c:pt idx="21">
                  <c:v>91.082513239743122</c:v>
                </c:pt>
                <c:pt idx="22">
                  <c:v>89.434899363695223</c:v>
                </c:pt>
                <c:pt idx="23">
                  <c:v>87.784935943853213</c:v>
                </c:pt>
                <c:pt idx="24">
                  <c:v>86.106733800817523</c:v>
                </c:pt>
                <c:pt idx="25">
                  <c:v>84.298978707262407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103.38433294477741</c:v>
                </c:pt>
                <c:pt idx="1">
                  <c:v>108.06903027285915</c:v>
                </c:pt>
                <c:pt idx="2">
                  <c:v>109.88427576637766</c:v>
                </c:pt>
                <c:pt idx="3">
                  <c:v>98.57607988130404</c:v>
                </c:pt>
                <c:pt idx="4">
                  <c:v>107.17158431358375</c:v>
                </c:pt>
                <c:pt idx="5">
                  <c:v>107.78051384441878</c:v>
                </c:pt>
                <c:pt idx="6">
                  <c:v>112.93392343034904</c:v>
                </c:pt>
                <c:pt idx="7">
                  <c:v>117.43167292909567</c:v>
                </c:pt>
                <c:pt idx="8">
                  <c:v>110.61572767581148</c:v>
                </c:pt>
                <c:pt idx="9">
                  <c:v>117.47424709820065</c:v>
                </c:pt>
                <c:pt idx="10">
                  <c:v>116.13710995126303</c:v>
                </c:pt>
                <c:pt idx="11">
                  <c:v>113.71016978983387</c:v>
                </c:pt>
                <c:pt idx="12">
                  <c:v>115.5821014862441</c:v>
                </c:pt>
                <c:pt idx="13">
                  <c:v>116.3043693479375</c:v>
                </c:pt>
                <c:pt idx="14">
                  <c:v>117.26269851667151</c:v>
                </c:pt>
                <c:pt idx="15">
                  <c:v>117.96384252875896</c:v>
                </c:pt>
                <c:pt idx="16">
                  <c:v>118.57323522682731</c:v>
                </c:pt>
                <c:pt idx="17">
                  <c:v>119.12645184346512</c:v>
                </c:pt>
                <c:pt idx="18">
                  <c:v>119.68108540265162</c:v>
                </c:pt>
                <c:pt idx="19">
                  <c:v>120.23940313925438</c:v>
                </c:pt>
                <c:pt idx="20">
                  <c:v>120.84799163492005</c:v>
                </c:pt>
                <c:pt idx="21">
                  <c:v>121.45681094617215</c:v>
                </c:pt>
                <c:pt idx="22">
                  <c:v>122.07546737725976</c:v>
                </c:pt>
                <c:pt idx="23">
                  <c:v>122.70967409952752</c:v>
                </c:pt>
                <c:pt idx="24">
                  <c:v>123.32980341941575</c:v>
                </c:pt>
                <c:pt idx="25">
                  <c:v>123.78045733204149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22.661008464021553</c:v>
                </c:pt>
                <c:pt idx="1">
                  <c:v>24.387285814586214</c:v>
                </c:pt>
                <c:pt idx="2">
                  <c:v>21.819812426809062</c:v>
                </c:pt>
                <c:pt idx="3">
                  <c:v>24.389429324489512</c:v>
                </c:pt>
                <c:pt idx="4">
                  <c:v>24.759503524475154</c:v>
                </c:pt>
                <c:pt idx="5">
                  <c:v>25.568285657845223</c:v>
                </c:pt>
                <c:pt idx="6">
                  <c:v>25.84146872332941</c:v>
                </c:pt>
                <c:pt idx="7">
                  <c:v>28.369070533945127</c:v>
                </c:pt>
                <c:pt idx="8">
                  <c:v>27.896051117911206</c:v>
                </c:pt>
                <c:pt idx="9">
                  <c:v>25.362227941740855</c:v>
                </c:pt>
                <c:pt idx="10">
                  <c:v>28.776709227280648</c:v>
                </c:pt>
                <c:pt idx="11">
                  <c:v>27.793535446565368</c:v>
                </c:pt>
                <c:pt idx="12">
                  <c:v>28.700866845836718</c:v>
                </c:pt>
                <c:pt idx="13">
                  <c:v>29.209478334957815</c:v>
                </c:pt>
                <c:pt idx="14">
                  <c:v>29.78984102195183</c:v>
                </c:pt>
                <c:pt idx="15">
                  <c:v>30.317550662638361</c:v>
                </c:pt>
                <c:pt idx="16">
                  <c:v>30.850624998949638</c:v>
                </c:pt>
                <c:pt idx="17">
                  <c:v>31.397354677683449</c:v>
                </c:pt>
                <c:pt idx="18" formatCode="General">
                  <c:v>31.939699671542147</c:v>
                </c:pt>
                <c:pt idx="19" formatCode="General">
                  <c:v>32.49717487877151</c:v>
                </c:pt>
                <c:pt idx="20" formatCode="General">
                  <c:v>33.086437543278038</c:v>
                </c:pt>
                <c:pt idx="21" formatCode="General">
                  <c:v>33.68993144173637</c:v>
                </c:pt>
                <c:pt idx="22">
                  <c:v>34.314237459245</c:v>
                </c:pt>
                <c:pt idx="23">
                  <c:v>34.958272879304062</c:v>
                </c:pt>
                <c:pt idx="24">
                  <c:v>35.627908142615382</c:v>
                </c:pt>
                <c:pt idx="25">
                  <c:v>36.262637444284195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27.364761887902176</c:v>
                </c:pt>
                <c:pt idx="1">
                  <c:v>28.761839250388427</c:v>
                </c:pt>
                <c:pt idx="2">
                  <c:v>25.329757202107853</c:v>
                </c:pt>
                <c:pt idx="3">
                  <c:v>27.358782305870289</c:v>
                </c:pt>
                <c:pt idx="4">
                  <c:v>26.609419185577064</c:v>
                </c:pt>
                <c:pt idx="5">
                  <c:v>27.348045135760508</c:v>
                </c:pt>
                <c:pt idx="6">
                  <c:v>27.603085826214318</c:v>
                </c:pt>
                <c:pt idx="7">
                  <c:v>28.934937370059579</c:v>
                </c:pt>
                <c:pt idx="8">
                  <c:v>28.200635845458045</c:v>
                </c:pt>
                <c:pt idx="9">
                  <c:v>26.596779011418917</c:v>
                </c:pt>
                <c:pt idx="10">
                  <c:v>28.14897992278572</c:v>
                </c:pt>
                <c:pt idx="11">
                  <c:v>27.021923710367329</c:v>
                </c:pt>
                <c:pt idx="12">
                  <c:v>27.728056556684134</c:v>
                </c:pt>
                <c:pt idx="13">
                  <c:v>28.031363107631861</c:v>
                </c:pt>
                <c:pt idx="14">
                  <c:v>28.41182456426786</c:v>
                </c:pt>
                <c:pt idx="15">
                  <c:v>28.729013858888671</c:v>
                </c:pt>
                <c:pt idx="16">
                  <c:v>29.039862428463842</c:v>
                </c:pt>
                <c:pt idx="17">
                  <c:v>29.403043700988459</c:v>
                </c:pt>
                <c:pt idx="18" formatCode="General">
                  <c:v>29.788403709990749</c:v>
                </c:pt>
                <c:pt idx="19" formatCode="General">
                  <c:v>30.185547834066373</c:v>
                </c:pt>
                <c:pt idx="20" formatCode="General">
                  <c:v>30.619948031362537</c:v>
                </c:pt>
                <c:pt idx="21" formatCode="General">
                  <c:v>31.085259610171356</c:v>
                </c:pt>
                <c:pt idx="22">
                  <c:v>31.563622352043076</c:v>
                </c:pt>
                <c:pt idx="23">
                  <c:v>32.062133096971593</c:v>
                </c:pt>
                <c:pt idx="24">
                  <c:v>32.567785430082964</c:v>
                </c:pt>
                <c:pt idx="25">
                  <c:v>33.109400273071039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65.62872960391438</c:v>
                </c:pt>
                <c:pt idx="1">
                  <c:v>72.078045791960108</c:v>
                </c:pt>
                <c:pt idx="2">
                  <c:v>67.016730096045848</c:v>
                </c:pt>
                <c:pt idx="3">
                  <c:v>73.812734654618566</c:v>
                </c:pt>
                <c:pt idx="4">
                  <c:v>77.100073668557854</c:v>
                </c:pt>
                <c:pt idx="5">
                  <c:v>80.288099078753348</c:v>
                </c:pt>
                <c:pt idx="6">
                  <c:v>82.016479267192508</c:v>
                </c:pt>
                <c:pt idx="7">
                  <c:v>90.041095715166705</c:v>
                </c:pt>
                <c:pt idx="8">
                  <c:v>88.739854906679795</c:v>
                </c:pt>
                <c:pt idx="9">
                  <c:v>84.444502998161227</c:v>
                </c:pt>
                <c:pt idx="10">
                  <c:v>93.903506329758685</c:v>
                </c:pt>
                <c:pt idx="11">
                  <c:v>92.819144647641593</c:v>
                </c:pt>
                <c:pt idx="12">
                  <c:v>95.91411263127425</c:v>
                </c:pt>
                <c:pt idx="13">
                  <c:v>98.125924455070532</c:v>
                </c:pt>
                <c:pt idx="14">
                  <c:v>100.57362663655836</c:v>
                </c:pt>
                <c:pt idx="15">
                  <c:v>102.80571669772236</c:v>
                </c:pt>
                <c:pt idx="16">
                  <c:v>104.96650736458906</c:v>
                </c:pt>
                <c:pt idx="17">
                  <c:v>107.08789981191269</c:v>
                </c:pt>
                <c:pt idx="18" formatCode="General">
                  <c:v>109.27479432938951</c:v>
                </c:pt>
                <c:pt idx="19" formatCode="General">
                  <c:v>111.49208607630699</c:v>
                </c:pt>
                <c:pt idx="20" formatCode="General">
                  <c:v>113.7802385720406</c:v>
                </c:pt>
                <c:pt idx="21" formatCode="General">
                  <c:v>116.0852372783543</c:v>
                </c:pt>
                <c:pt idx="22" formatCode="General">
                  <c:v>118.428969315787</c:v>
                </c:pt>
                <c:pt idx="23" formatCode="General">
                  <c:v>120.81762418267988</c:v>
                </c:pt>
                <c:pt idx="24" formatCode="General">
                  <c:v>123.22812043970534</c:v>
                </c:pt>
                <c:pt idx="25" formatCode="General">
                  <c:v>125.49587185353045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30.028530905324089</c:v>
                </c:pt>
                <c:pt idx="1">
                  <c:v>25.743834950848701</c:v>
                </c:pt>
                <c:pt idx="2">
                  <c:v>24.327680535740527</c:v>
                </c:pt>
                <c:pt idx="3">
                  <c:v>30.670528306948007</c:v>
                </c:pt>
                <c:pt idx="4">
                  <c:v>31.450453001272471</c:v>
                </c:pt>
                <c:pt idx="5">
                  <c:v>33.745861677240953</c:v>
                </c:pt>
                <c:pt idx="6">
                  <c:v>34.306201092324123</c:v>
                </c:pt>
                <c:pt idx="7">
                  <c:v>34.617245535232826</c:v>
                </c:pt>
                <c:pt idx="8">
                  <c:v>39.299804798974129</c:v>
                </c:pt>
                <c:pt idx="9">
                  <c:v>46.012739344338357</c:v>
                </c:pt>
                <c:pt idx="10">
                  <c:v>42.914255575884447</c:v>
                </c:pt>
                <c:pt idx="11">
                  <c:v>42.979989862501419</c:v>
                </c:pt>
                <c:pt idx="12">
                  <c:v>46.22560137205155</c:v>
                </c:pt>
                <c:pt idx="13">
                  <c:v>48.038606963419227</c:v>
                </c:pt>
                <c:pt idx="14">
                  <c:v>49.950995644250938</c:v>
                </c:pt>
                <c:pt idx="15">
                  <c:v>51.728210229427937</c:v>
                </c:pt>
                <c:pt idx="16">
                  <c:v>53.44447095610758</c:v>
                </c:pt>
                <c:pt idx="17">
                  <c:v>55.130414026061153</c:v>
                </c:pt>
                <c:pt idx="18" formatCode="General">
                  <c:v>56.790923740476252</c:v>
                </c:pt>
                <c:pt idx="19" formatCode="General">
                  <c:v>58.435087012540315</c:v>
                </c:pt>
                <c:pt idx="20" formatCode="General">
                  <c:v>60.084278182962706</c:v>
                </c:pt>
                <c:pt idx="21" formatCode="General">
                  <c:v>61.712663512252647</c:v>
                </c:pt>
                <c:pt idx="22" formatCode="General">
                  <c:v>63.324445369051901</c:v>
                </c:pt>
                <c:pt idx="23" formatCode="General">
                  <c:v>64.92958284902619</c:v>
                </c:pt>
                <c:pt idx="24" formatCode="General">
                  <c:v>66.505848214291831</c:v>
                </c:pt>
                <c:pt idx="25" formatCode="General">
                  <c:v>67.991857051446843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4.3102977345020443</c:v>
                </c:pt>
                <c:pt idx="1">
                  <c:v>3.8999010801120062</c:v>
                </c:pt>
                <c:pt idx="2">
                  <c:v>3.6090659830931187</c:v>
                </c:pt>
                <c:pt idx="3">
                  <c:v>4.5521704630195821</c:v>
                </c:pt>
                <c:pt idx="4">
                  <c:v>4.5209499710764049</c:v>
                </c:pt>
                <c:pt idx="5">
                  <c:v>5.0370719976379821</c:v>
                </c:pt>
                <c:pt idx="6">
                  <c:v>5.1492752926893797</c:v>
                </c:pt>
                <c:pt idx="7">
                  <c:v>5.0666586401648122</c:v>
                </c:pt>
                <c:pt idx="8">
                  <c:v>5.5353016450627663</c:v>
                </c:pt>
                <c:pt idx="9">
                  <c:v>6.584676096496338</c:v>
                </c:pt>
                <c:pt idx="10">
                  <c:v>6.2512363418699781</c:v>
                </c:pt>
                <c:pt idx="11">
                  <c:v>6.4429352057964921</c:v>
                </c:pt>
                <c:pt idx="12">
                  <c:v>6.7847483898109324</c:v>
                </c:pt>
                <c:pt idx="13">
                  <c:v>7.0421793000685602</c:v>
                </c:pt>
                <c:pt idx="14">
                  <c:v>7.3105500875245859</c:v>
                </c:pt>
                <c:pt idx="15">
                  <c:v>7.5586852290286943</c:v>
                </c:pt>
                <c:pt idx="16">
                  <c:v>7.7972540286873313</c:v>
                </c:pt>
                <c:pt idx="17">
                  <c:v>8.0281729795123109</c:v>
                </c:pt>
                <c:pt idx="18" formatCode="General">
                  <c:v>8.2640850180181147</c:v>
                </c:pt>
                <c:pt idx="19" formatCode="General">
                  <c:v>8.4955583634895682</c:v>
                </c:pt>
                <c:pt idx="20" formatCode="General">
                  <c:v>8.7276852303726926</c:v>
                </c:pt>
                <c:pt idx="21" formatCode="General">
                  <c:v>8.9549840045189502</c:v>
                </c:pt>
                <c:pt idx="22" formatCode="General">
                  <c:v>9.179265734681282</c:v>
                </c:pt>
                <c:pt idx="23" formatCode="General">
                  <c:v>9.3995978720074262</c:v>
                </c:pt>
                <c:pt idx="24" formatCode="General">
                  <c:v>9.6189998002517481</c:v>
                </c:pt>
                <c:pt idx="25" formatCode="General">
                  <c:v>9.8262068620943808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30.247562792471228</c:v>
                </c:pt>
                <c:pt idx="1">
                  <c:v>15.483032384061451</c:v>
                </c:pt>
                <c:pt idx="2">
                  <c:v>23.259155279282144</c:v>
                </c:pt>
                <c:pt idx="3">
                  <c:v>19.148814719960839</c:v>
                </c:pt>
                <c:pt idx="4">
                  <c:v>18.259091469867244</c:v>
                </c:pt>
                <c:pt idx="5">
                  <c:v>23.480998931358553</c:v>
                </c:pt>
                <c:pt idx="6">
                  <c:v>7.8788112683670892</c:v>
                </c:pt>
                <c:pt idx="7">
                  <c:v>8.4794949970886453</c:v>
                </c:pt>
                <c:pt idx="8">
                  <c:v>5.4562316961422113</c:v>
                </c:pt>
                <c:pt idx="9">
                  <c:v>6.3591490193584983</c:v>
                </c:pt>
                <c:pt idx="10">
                  <c:v>25.753198468545147</c:v>
                </c:pt>
                <c:pt idx="11">
                  <c:v>41.363649282321632</c:v>
                </c:pt>
                <c:pt idx="12">
                  <c:v>10.00276116276134</c:v>
                </c:pt>
                <c:pt idx="13">
                  <c:v>8.9526980313788833</c:v>
                </c:pt>
                <c:pt idx="14">
                  <c:v>21.170991389265154</c:v>
                </c:pt>
                <c:pt idx="15">
                  <c:v>14.473440541060747</c:v>
                </c:pt>
                <c:pt idx="16">
                  <c:v>10.974938041399669</c:v>
                </c:pt>
                <c:pt idx="17">
                  <c:v>44.06827943212275</c:v>
                </c:pt>
                <c:pt idx="18">
                  <c:v>10.618128366267884</c:v>
                </c:pt>
                <c:pt idx="19">
                  <c:v>0.53476700853324499</c:v>
                </c:pt>
                <c:pt idx="20">
                  <c:v>38.973525313793104</c:v>
                </c:pt>
                <c:pt idx="21">
                  <c:v>7.3945468569015489</c:v>
                </c:pt>
                <c:pt idx="22">
                  <c:v>23.617997881207213</c:v>
                </c:pt>
                <c:pt idx="23">
                  <c:v>21.103814233060543</c:v>
                </c:pt>
                <c:pt idx="24">
                  <c:v>13.037691425580576</c:v>
                </c:pt>
                <c:pt idx="25">
                  <c:v>51.51223000784293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37.179334381053707</c:v>
                </c:pt>
                <c:pt idx="1">
                  <c:v>17.588280403184715</c:v>
                </c:pt>
                <c:pt idx="2">
                  <c:v>28.097407851867654</c:v>
                </c:pt>
                <c:pt idx="3">
                  <c:v>22.170877754844323</c:v>
                </c:pt>
                <c:pt idx="4">
                  <c:v>19.378547683492076</c:v>
                </c:pt>
                <c:pt idx="5">
                  <c:v>30.962198970577031</c:v>
                </c:pt>
                <c:pt idx="6">
                  <c:v>10.265791929967877</c:v>
                </c:pt>
                <c:pt idx="7">
                  <c:v>9.8608306777174661</c:v>
                </c:pt>
                <c:pt idx="8">
                  <c:v>5.7392343900142118</c:v>
                </c:pt>
                <c:pt idx="9">
                  <c:v>6.6148989100187512</c:v>
                </c:pt>
                <c:pt idx="10">
                  <c:v>29.030092663719383</c:v>
                </c:pt>
                <c:pt idx="11">
                  <c:v>42.117028772500085</c:v>
                </c:pt>
                <c:pt idx="12">
                  <c:v>9.1454501701486777</c:v>
                </c:pt>
                <c:pt idx="13">
                  <c:v>10.010867047246153</c:v>
                </c:pt>
                <c:pt idx="14">
                  <c:v>18.33772676883218</c:v>
                </c:pt>
                <c:pt idx="15">
                  <c:v>11.136619097129653</c:v>
                </c:pt>
                <c:pt idx="16">
                  <c:v>9.0739551288799039</c:v>
                </c:pt>
                <c:pt idx="17">
                  <c:v>43.415612404492016</c:v>
                </c:pt>
                <c:pt idx="18">
                  <c:v>12.954942519583058</c:v>
                </c:pt>
                <c:pt idx="19">
                  <c:v>0.56793571961165534</c:v>
                </c:pt>
                <c:pt idx="20">
                  <c:v>34.690284441550801</c:v>
                </c:pt>
                <c:pt idx="21">
                  <c:v>8.0999516261111939</c:v>
                </c:pt>
                <c:pt idx="22">
                  <c:v>20.051531770214691</c:v>
                </c:pt>
                <c:pt idx="23">
                  <c:v>21.391692121588051</c:v>
                </c:pt>
                <c:pt idx="24">
                  <c:v>10.671468998485794</c:v>
                </c:pt>
                <c:pt idx="25">
                  <c:v>46.29243779716861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37.159492786377278</c:v>
                </c:pt>
                <c:pt idx="1">
                  <c:v>24.787517867194438</c:v>
                </c:pt>
                <c:pt idx="2">
                  <c:v>32.945886342618572</c:v>
                </c:pt>
                <c:pt idx="3">
                  <c:v>25.613816597172381</c:v>
                </c:pt>
                <c:pt idx="4">
                  <c:v>20.081137428014749</c:v>
                </c:pt>
                <c:pt idx="5">
                  <c:v>38.624221051944275</c:v>
                </c:pt>
                <c:pt idx="6">
                  <c:v>9.3265099675353262</c:v>
                </c:pt>
                <c:pt idx="7">
                  <c:v>10.800512807356405</c:v>
                </c:pt>
                <c:pt idx="8">
                  <c:v>7.6234909847854579</c:v>
                </c:pt>
                <c:pt idx="9">
                  <c:v>6.5370534710994805</c:v>
                </c:pt>
                <c:pt idx="10">
                  <c:v>28.611238775478704</c:v>
                </c:pt>
                <c:pt idx="11">
                  <c:v>36.333646035337374</c:v>
                </c:pt>
                <c:pt idx="12">
                  <c:v>7.5860326028375207</c:v>
                </c:pt>
                <c:pt idx="13">
                  <c:v>9.4302096496398402</c:v>
                </c:pt>
                <c:pt idx="14">
                  <c:v>16.50361297478867</c:v>
                </c:pt>
                <c:pt idx="15">
                  <c:v>9.7739090739963004</c:v>
                </c:pt>
                <c:pt idx="16">
                  <c:v>7.9161405499224022</c:v>
                </c:pt>
                <c:pt idx="17">
                  <c:v>50.60980432394868</c:v>
                </c:pt>
                <c:pt idx="18">
                  <c:v>13.034748586385913</c:v>
                </c:pt>
                <c:pt idx="19">
                  <c:v>0.50879394329564109</c:v>
                </c:pt>
                <c:pt idx="20">
                  <c:v>30.385137066096732</c:v>
                </c:pt>
                <c:pt idx="21">
                  <c:v>11.735833220709413</c:v>
                </c:pt>
                <c:pt idx="22">
                  <c:v>23.273758012658199</c:v>
                </c:pt>
                <c:pt idx="23">
                  <c:v>21.82260470157026</c:v>
                </c:pt>
                <c:pt idx="24">
                  <c:v>8.407422445525393</c:v>
                </c:pt>
                <c:pt idx="25">
                  <c:v>43.479468733710497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6.9317715885824782</c:v>
                </c:pt>
                <c:pt idx="1">
                  <c:v>2.1052480191232643</c:v>
                </c:pt>
                <c:pt idx="2">
                  <c:v>4.8382525725855103</c:v>
                </c:pt>
                <c:pt idx="3">
                  <c:v>3.0220630348834838</c:v>
                </c:pt>
                <c:pt idx="4">
                  <c:v>1.1194562136248329</c:v>
                </c:pt>
                <c:pt idx="5">
                  <c:v>7.4812000392184785</c:v>
                </c:pt>
                <c:pt idx="6">
                  <c:v>2.3869806616007878</c:v>
                </c:pt>
                <c:pt idx="7">
                  <c:v>1.3813356806288208</c:v>
                </c:pt>
                <c:pt idx="8">
                  <c:v>0.2830026938720005</c:v>
                </c:pt>
                <c:pt idx="9">
                  <c:v>0.25574989066025289</c:v>
                </c:pt>
                <c:pt idx="10">
                  <c:v>3.2768941951742363</c:v>
                </c:pt>
                <c:pt idx="11">
                  <c:v>0.75337949017845318</c:v>
                </c:pt>
                <c:pt idx="12">
                  <c:v>-0.8573109926126623</c:v>
                </c:pt>
                <c:pt idx="13">
                  <c:v>1.0581690158672696</c:v>
                </c:pt>
                <c:pt idx="14">
                  <c:v>-2.8332646204329741</c:v>
                </c:pt>
                <c:pt idx="15">
                  <c:v>-3.3368214439310933</c:v>
                </c:pt>
                <c:pt idx="16">
                  <c:v>-1.9009829125197655</c:v>
                </c:pt>
                <c:pt idx="17">
                  <c:v>-0.65266702763073425</c:v>
                </c:pt>
                <c:pt idx="18">
                  <c:v>2.3368141533151743</c:v>
                </c:pt>
                <c:pt idx="19">
                  <c:v>3.3168711078410351E-2</c:v>
                </c:pt>
                <c:pt idx="20">
                  <c:v>-4.2832408722423025</c:v>
                </c:pt>
                <c:pt idx="21">
                  <c:v>0.70540476920964501</c:v>
                </c:pt>
                <c:pt idx="22">
                  <c:v>-3.566466110992522</c:v>
                </c:pt>
                <c:pt idx="23">
                  <c:v>0.28787788852750751</c:v>
                </c:pt>
                <c:pt idx="24">
                  <c:v>-2.3662224270947814</c:v>
                </c:pt>
                <c:pt idx="25">
                  <c:v>-5.2197922106743206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-1.9841594676428542E-2</c:v>
                </c:pt>
                <c:pt idx="1">
                  <c:v>7.1992374640097232</c:v>
                </c:pt>
                <c:pt idx="2">
                  <c:v>4.8484784907509173</c:v>
                </c:pt>
                <c:pt idx="3">
                  <c:v>3.4429388423280578</c:v>
                </c:pt>
                <c:pt idx="4">
                  <c:v>0.70258974452267253</c:v>
                </c:pt>
                <c:pt idx="5">
                  <c:v>7.6620220813672439</c:v>
                </c:pt>
                <c:pt idx="6">
                  <c:v>-0.9392819624325508</c:v>
                </c:pt>
                <c:pt idx="7">
                  <c:v>0.93968212963893905</c:v>
                </c:pt>
                <c:pt idx="8">
                  <c:v>1.8842565947712462</c:v>
                </c:pt>
                <c:pt idx="9">
                  <c:v>-7.7845438919270649E-2</c:v>
                </c:pt>
                <c:pt idx="10">
                  <c:v>-0.41885388824067959</c:v>
                </c:pt>
                <c:pt idx="11">
                  <c:v>-5.7833827371627109</c:v>
                </c:pt>
                <c:pt idx="12">
                  <c:v>-1.559417567311157</c:v>
                </c:pt>
                <c:pt idx="13">
                  <c:v>-0.58065739760631274</c:v>
                </c:pt>
                <c:pt idx="14">
                  <c:v>-1.8341137940435104</c:v>
                </c:pt>
                <c:pt idx="15">
                  <c:v>-1.3627100231333529</c:v>
                </c:pt>
                <c:pt idx="16">
                  <c:v>-1.1578145789575016</c:v>
                </c:pt>
                <c:pt idx="17">
                  <c:v>7.1941919194566637</c:v>
                </c:pt>
                <c:pt idx="18">
                  <c:v>7.9806066802854403E-2</c:v>
                </c:pt>
                <c:pt idx="19">
                  <c:v>-5.914177631601425E-2</c:v>
                </c:pt>
                <c:pt idx="20">
                  <c:v>-4.3051473754540694</c:v>
                </c:pt>
                <c:pt idx="21">
                  <c:v>3.635881594598219</c:v>
                </c:pt>
                <c:pt idx="22">
                  <c:v>3.222226242443508</c:v>
                </c:pt>
                <c:pt idx="23">
                  <c:v>0.43091257998220911</c:v>
                </c:pt>
                <c:pt idx="24">
                  <c:v>-2.2640465529604015</c:v>
                </c:pt>
                <c:pt idx="25">
                  <c:v>-2.8129690634581124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6.0301557585094248</c:v>
                </c:pt>
                <c:pt idx="1">
                  <c:v>7.22146167896235</c:v>
                </c:pt>
                <c:pt idx="2">
                  <c:v>6.9729134991100379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3.086698175668392</c:v>
                </c:pt>
                <c:pt idx="1">
                  <c:v>3.4162282634938124</c:v>
                </c:pt>
                <c:pt idx="2">
                  <c:v>4.6513341540806818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1.5707202416975672</c:v>
                </c:pt>
                <c:pt idx="1">
                  <c:v>1.9939577795196377</c:v>
                </c:pt>
                <c:pt idx="2">
                  <c:v>1.7501032004412225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1.6904725824281333</c:v>
                </c:pt>
                <c:pt idx="1">
                  <c:v>1.9153008532116398</c:v>
                </c:pt>
                <c:pt idx="2">
                  <c:v>2.0266972422006648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1.0877546468121742</c:v>
                </c:pt>
                <c:pt idx="1">
                  <c:v>1.1147499519300397</c:v>
                </c:pt>
                <c:pt idx="2">
                  <c:v>1.43053468204609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1.2677602933301089</c:v>
                </c:pt>
                <c:pt idx="1">
                  <c:v>1.2848330876319576</c:v>
                </c:pt>
                <c:pt idx="2">
                  <c:v>1.2266665924391797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5.1341590431804152</c:v>
                </c:pt>
                <c:pt idx="1">
                  <c:v>5.6386082536917685</c:v>
                </c:pt>
                <c:pt idx="2">
                  <c:v>5.3688486608443249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8.2462593639061783</c:v>
                </c:pt>
                <c:pt idx="1">
                  <c:v>8.1805259393604093</c:v>
                </c:pt>
                <c:pt idx="2">
                  <c:v>6.8179448080240972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1.9941510078171729</c:v>
                </c:pt>
                <c:pt idx="1">
                  <c:v>1.7763501966900095</c:v>
                </c:pt>
                <c:pt idx="2">
                  <c:v>1.4235056825212271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8.7854545772316293</c:v>
                </c:pt>
                <c:pt idx="1">
                  <c:v>8.4327540142163215</c:v>
                </c:pt>
                <c:pt idx="2">
                  <c:v>9.4968408149842176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2.1168306468770992</c:v>
                </c:pt>
                <c:pt idx="1">
                  <c:v>2.5162801463708613</c:v>
                </c:pt>
                <c:pt idx="2">
                  <c:v>2.445947658597651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0.10661117981942854</c:v>
                </c:pt>
                <c:pt idx="1">
                  <c:v>0.11031198120048859</c:v>
                </c:pt>
                <c:pt idx="2">
                  <c:v>9.5474289056287187E-2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7.7697641199336269</c:v>
                </c:pt>
                <c:pt idx="1">
                  <c:v>6.7380055048705545</c:v>
                </c:pt>
                <c:pt idx="2">
                  <c:v>5.701717556762981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1.4741772623681066</c:v>
                </c:pt>
                <c:pt idx="1">
                  <c:v>1.5732796523441415</c:v>
                </c:pt>
                <c:pt idx="2">
                  <c:v>2.2022084735771412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4.7084853383054774</c:v>
                </c:pt>
                <c:pt idx="1">
                  <c:v>3.8946734978905675</c:v>
                </c:pt>
                <c:pt idx="2">
                  <c:v>4.3672797783983475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4.2072575498769993</c:v>
                </c:pt>
                <c:pt idx="1">
                  <c:v>4.1549771526552757</c:v>
                </c:pt>
                <c:pt idx="2">
                  <c:v>4.0949734105387501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4.6369464577271202</c:v>
                </c:pt>
                <c:pt idx="1">
                  <c:v>5.4574498833372491</c:v>
                </c:pt>
                <c:pt idx="2">
                  <c:v>6.1822376569900053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3.8175087409337669</c:v>
                </c:pt>
                <c:pt idx="1">
                  <c:v>4.3063208839251281</c:v>
                </c:pt>
                <c:pt idx="2">
                  <c:v>4.8063876582198155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3.6401334655490327</c:v>
                </c:pt>
                <c:pt idx="1">
                  <c:v>3.7639576345292429</c:v>
                </c:pt>
                <c:pt idx="2">
                  <c:v>3.7681901379617555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4.6811732202347525</c:v>
                </c:pt>
                <c:pt idx="1">
                  <c:v>6.0138874749831572</c:v>
                </c:pt>
                <c:pt idx="2">
                  <c:v>7.2477671833143713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1.7848103650041118</c:v>
                </c:pt>
                <c:pt idx="1">
                  <c:v>1.9444428997554903</c:v>
                </c:pt>
                <c:pt idx="2">
                  <c:v>1.7695622634956318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4.2206499913806947</c:v>
                </c:pt>
                <c:pt idx="1">
                  <c:v>3.561795641179808</c:v>
                </c:pt>
                <c:pt idx="2">
                  <c:v>3.0968739632038069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2.8854258911017099</c:v>
                </c:pt>
                <c:pt idx="1">
                  <c:v>2.163101340622839</c:v>
                </c:pt>
                <c:pt idx="2">
                  <c:v>1.8340568562907764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2.1879642430597102</c:v>
                </c:pt>
                <c:pt idx="1">
                  <c:v>1.7624634849090319</c:v>
                </c:pt>
                <c:pt idx="2">
                  <c:v>1.4854498584986646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2.5991948695847458</c:v>
                </c:pt>
                <c:pt idx="1">
                  <c:v>2.0727537411232113</c:v>
                </c:pt>
                <c:pt idx="2">
                  <c:v>1.577638042589657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10.26948096766238</c:v>
                </c:pt>
                <c:pt idx="1">
                  <c:v>8.991529061594969</c:v>
                </c:pt>
                <c:pt idx="2">
                  <c:v>8.1588458758126112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-5.0770156164185138</c:v>
                </c:pt>
                <c:pt idx="1">
                  <c:v>3.6531388224257171</c:v>
                </c:pt>
                <c:pt idx="2">
                  <c:v>-0.6692657808558522</c:v>
                </c:pt>
                <c:pt idx="3">
                  <c:v>7.2148562099435125</c:v>
                </c:pt>
                <c:pt idx="4">
                  <c:v>-4.9352957937406785</c:v>
                </c:pt>
                <c:pt idx="5">
                  <c:v>-7.3428003044738688</c:v>
                </c:pt>
                <c:pt idx="6">
                  <c:v>1.387957434817686</c:v>
                </c:pt>
                <c:pt idx="7">
                  <c:v>16.656029158968892</c:v>
                </c:pt>
                <c:pt idx="8">
                  <c:v>7.1793958693332982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19.922601508629437</c:v>
                </c:pt>
                <c:pt idx="1">
                  <c:v>24.504796976691271</c:v>
                </c:pt>
                <c:pt idx="2">
                  <c:v>19.249264790135651</c:v>
                </c:pt>
                <c:pt idx="3">
                  <c:v>40.392921377076767</c:v>
                </c:pt>
                <c:pt idx="4">
                  <c:v>14.840200133017674</c:v>
                </c:pt>
                <c:pt idx="5">
                  <c:v>16.413465627005266</c:v>
                </c:pt>
                <c:pt idx="6">
                  <c:v>28.67252952834955</c:v>
                </c:pt>
                <c:pt idx="7">
                  <c:v>66.718043183237924</c:v>
                </c:pt>
                <c:pt idx="8">
                  <c:v>36.926501165052436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-1.9841594676428542E-2</c:v>
                </c:pt>
                <c:pt idx="1">
                  <c:v>7.1992374640097232</c:v>
                </c:pt>
                <c:pt idx="2">
                  <c:v>4.8484784907509173</c:v>
                </c:pt>
                <c:pt idx="3">
                  <c:v>3.4429388423280578</c:v>
                </c:pt>
                <c:pt idx="4">
                  <c:v>0.70258974452267253</c:v>
                </c:pt>
                <c:pt idx="5">
                  <c:v>7.6620220813672439</c:v>
                </c:pt>
                <c:pt idx="6">
                  <c:v>-0.9392819624325508</c:v>
                </c:pt>
                <c:pt idx="7">
                  <c:v>0.93968212963893905</c:v>
                </c:pt>
                <c:pt idx="8">
                  <c:v>1.8842565947712462</c:v>
                </c:pt>
                <c:pt idx="9">
                  <c:v>-7.7845438919270649E-2</c:v>
                </c:pt>
                <c:pt idx="10">
                  <c:v>-0.41885388824067959</c:v>
                </c:pt>
                <c:pt idx="11">
                  <c:v>-5.7833827371627109</c:v>
                </c:pt>
                <c:pt idx="12">
                  <c:v>-1.559417567311157</c:v>
                </c:pt>
                <c:pt idx="13">
                  <c:v>-0.58065739760631274</c:v>
                </c:pt>
                <c:pt idx="14">
                  <c:v>-1.8341137940435104</c:v>
                </c:pt>
                <c:pt idx="15">
                  <c:v>-1.3627100231333529</c:v>
                </c:pt>
                <c:pt idx="16">
                  <c:v>-1.1578145789575016</c:v>
                </c:pt>
                <c:pt idx="17">
                  <c:v>7.1941919194566637</c:v>
                </c:pt>
                <c:pt idx="18">
                  <c:v>7.9806066802854403E-2</c:v>
                </c:pt>
                <c:pt idx="19">
                  <c:v>-5.914177631601425E-2</c:v>
                </c:pt>
                <c:pt idx="20">
                  <c:v>-4.3051473754540694</c:v>
                </c:pt>
                <c:pt idx="21">
                  <c:v>3.635881594598219</c:v>
                </c:pt>
                <c:pt idx="22">
                  <c:v>3.222226242443508</c:v>
                </c:pt>
                <c:pt idx="23">
                  <c:v>0.43091257998220911</c:v>
                </c:pt>
                <c:pt idx="24">
                  <c:v>-2.2640465529604015</c:v>
                </c:pt>
                <c:pt idx="25">
                  <c:v>-2.8129690634581124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17.858865324722249</c:v>
                </c:pt>
                <c:pt idx="1">
                  <c:v>19.067635840330183</c:v>
                </c:pt>
                <c:pt idx="2">
                  <c:v>15.964512504242752</c:v>
                </c:pt>
                <c:pt idx="3">
                  <c:v>16.087948441100181</c:v>
                </c:pt>
                <c:pt idx="4">
                  <c:v>10.155837855611459</c:v>
                </c:pt>
                <c:pt idx="5">
                  <c:v>24.509744382283529</c:v>
                </c:pt>
                <c:pt idx="6">
                  <c:v>2.7018524881348087</c:v>
                </c:pt>
                <c:pt idx="7">
                  <c:v>6.7431872012460783</c:v>
                </c:pt>
                <c:pt idx="8">
                  <c:v>4.1642575616162567</c:v>
                </c:pt>
                <c:pt idx="9">
                  <c:v>2.7509533306554688</c:v>
                </c:pt>
                <c:pt idx="10">
                  <c:v>12.312278946696935</c:v>
                </c:pt>
                <c:pt idx="11">
                  <c:v>13.333050207552773</c:v>
                </c:pt>
                <c:pt idx="12">
                  <c:v>3.0804154194524918</c:v>
                </c:pt>
                <c:pt idx="13">
                  <c:v>4.6707523758590037</c:v>
                </c:pt>
                <c:pt idx="14">
                  <c:v>4.7396255323695087</c:v>
                </c:pt>
                <c:pt idx="15">
                  <c:v>3.0384393461960082</c:v>
                </c:pt>
                <c:pt idx="16">
                  <c:v>2.3913828785931548</c:v>
                </c:pt>
                <c:pt idx="17">
                  <c:v>33.668617396477146</c:v>
                </c:pt>
                <c:pt idx="18">
                  <c:v>6.5641385843481199</c:v>
                </c:pt>
                <c:pt idx="19">
                  <c:v>0.16016539625149664</c:v>
                </c:pt>
                <c:pt idx="20">
                  <c:v>10.631183981039802</c:v>
                </c:pt>
                <c:pt idx="21">
                  <c:v>8.6180808090958507</c:v>
                </c:pt>
                <c:pt idx="22">
                  <c:v>12.484931970144258</c:v>
                </c:pt>
                <c:pt idx="23">
                  <c:v>12.019865006547013</c:v>
                </c:pt>
                <c:pt idx="24">
                  <c:v>1.4016149342078235</c:v>
                </c:pt>
                <c:pt idx="25">
                  <c:v>18.520986574421613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automation/Data/Results/Workbooks/LEPs/LI_LEP/LI_LEP_Database.Main.xlsx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Lincolnshire</v>
      </c>
      <c r="L1" s="19" t="str">
        <f>CONCATENATE("Industry Table 1.1  Employment by Industry Sector (SIC 2007), ",B$5,"-",F$5,", ",Info!B5)</f>
        <v>Industry Table 1.1  Employment by Industry Sector (SIC 2007), 2015-2035, Greater Lincolnshire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19.640000000000011</v>
      </c>
      <c r="N5" s="11">
        <f t="shared" si="1"/>
        <v>18.652999999999963</v>
      </c>
      <c r="O5" s="11">
        <f t="shared" si="1"/>
        <v>21.362000000000005</v>
      </c>
      <c r="P5" s="11">
        <f t="shared" si="1"/>
        <v>21.268000000000018</v>
      </c>
      <c r="Q5" s="11">
        <f t="shared" si="1"/>
        <v>20.994999999999941</v>
      </c>
      <c r="R5" s="40">
        <f t="shared" ref="R5:R10" si="2">IF(D$5-B$5 &lt;&gt; 0,(EXP(LN(D7/B7)/(D$5-B$5))-1)*100,0)</f>
        <v>1.6951135220768743</v>
      </c>
      <c r="S5" s="40">
        <f t="shared" si="0"/>
        <v>-0.11546214798362486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68.989000000000161</v>
      </c>
      <c r="N6" s="11">
        <f t="shared" si="1"/>
        <v>67.950999999999993</v>
      </c>
      <c r="O6" s="11">
        <f t="shared" si="1"/>
        <v>68.033999999999963</v>
      </c>
      <c r="P6" s="11">
        <f t="shared" si="1"/>
        <v>65.943999999999875</v>
      </c>
      <c r="Q6" s="11">
        <f t="shared" si="1"/>
        <v>62.161000000000065</v>
      </c>
      <c r="R6" s="40">
        <f t="shared" si="2"/>
        <v>-0.27840156966947305</v>
      </c>
      <c r="S6" s="40">
        <f t="shared" si="0"/>
        <v>-0.60005766449596765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19.640000000000011</v>
      </c>
      <c r="C7" s="11">
        <f t="array" ref="C7:C12">MMULT(aggregation!$B$3:$W$8,'Ind T2'!C5:C26)</f>
        <v>18.652999999999963</v>
      </c>
      <c r="D7" s="11">
        <f t="array" ref="D7:D12">MMULT(aggregation!$B$3:$W$8,'Ind T2'!D5:D26)</f>
        <v>21.362000000000005</v>
      </c>
      <c r="E7" s="11">
        <f t="array" ref="E7:E12">MMULT(aggregation!$B$3:$W$8,'Ind T2'!E5:E26)</f>
        <v>21.268000000000018</v>
      </c>
      <c r="F7" s="11">
        <f t="array" ref="F7:F12">MMULT(aggregation!$B$3:$W$8,'Ind T2'!F5:F26)</f>
        <v>20.994999999999941</v>
      </c>
      <c r="G7" s="11"/>
      <c r="H7" s="11">
        <f>F7-D7</f>
        <v>-0.36700000000006483</v>
      </c>
      <c r="I7" s="11">
        <f t="array" ref="I7:I12">MMULT(aggregation!$B$3:$W$8,'RD T1'!AB7:AB28)</f>
        <v>9.9823549694297018</v>
      </c>
      <c r="J7" s="11">
        <f>SUM(H7:I7)</f>
        <v>9.615354969429637</v>
      </c>
      <c r="K7" s="11"/>
      <c r="L7" t="str">
        <f t="shared" si="1"/>
        <v>Construction</v>
      </c>
      <c r="M7" s="11">
        <f t="shared" si="1"/>
        <v>35.251000000000069</v>
      </c>
      <c r="N7" s="11">
        <f t="shared" si="1"/>
        <v>34.611999999999938</v>
      </c>
      <c r="O7" s="11">
        <f t="shared" si="1"/>
        <v>34.021000000000015</v>
      </c>
      <c r="P7" s="11">
        <f t="shared" si="1"/>
        <v>34.369000000000014</v>
      </c>
      <c r="Q7" s="11">
        <f t="shared" si="1"/>
        <v>35.626999999999988</v>
      </c>
      <c r="R7" s="40">
        <f>IF(D$5-B$5 &lt;&gt; 0,(EXP(LN(D9/B9)/(D$5-B$5))-1)*100,0)</f>
        <v>-0.70780153476216467</v>
      </c>
      <c r="S7" s="40">
        <f t="shared" si="0"/>
        <v>0.30797859160298646</v>
      </c>
    </row>
    <row r="8" spans="1:19" x14ac:dyDescent="0.2">
      <c r="A8" t="str">
        <f>name!C5</f>
        <v>Manufacturing</v>
      </c>
      <c r="B8" s="11">
        <v>68.989000000000161</v>
      </c>
      <c r="C8" s="11">
        <v>67.950999999999993</v>
      </c>
      <c r="D8" s="11">
        <v>68.033999999999963</v>
      </c>
      <c r="E8" s="11">
        <v>65.943999999999875</v>
      </c>
      <c r="F8" s="11">
        <v>62.161000000000065</v>
      </c>
      <c r="G8" s="11"/>
      <c r="H8" s="11">
        <f t="shared" ref="H8:H12" si="3">F8-D8</f>
        <v>-5.8729999999998981</v>
      </c>
      <c r="I8" s="11">
        <v>27.507766498954059</v>
      </c>
      <c r="J8" s="11">
        <f t="shared" ref="J8:J12" si="4">SUM(H8:I8)</f>
        <v>21.634766498954161</v>
      </c>
      <c r="K8" s="11"/>
      <c r="L8" t="str">
        <f t="shared" si="1"/>
        <v>Trade, accomod. and transport</v>
      </c>
      <c r="M8" s="11">
        <f t="shared" si="1"/>
        <v>143.00699999999998</v>
      </c>
      <c r="N8" s="11">
        <f t="shared" si="1"/>
        <v>146.23599999999993</v>
      </c>
      <c r="O8" s="11">
        <f t="shared" si="1"/>
        <v>144.13799999999998</v>
      </c>
      <c r="P8" s="11">
        <f t="shared" si="1"/>
        <v>146.65500000000003</v>
      </c>
      <c r="Q8" s="11">
        <f t="shared" si="1"/>
        <v>151.45999999999975</v>
      </c>
      <c r="R8" s="40">
        <f t="shared" si="2"/>
        <v>0.15767605598382417</v>
      </c>
      <c r="S8" s="40">
        <f t="shared" si="0"/>
        <v>0.33088214164520569</v>
      </c>
    </row>
    <row r="9" spans="1:19" x14ac:dyDescent="0.2">
      <c r="A9" t="str">
        <f>name!C6</f>
        <v>Construction</v>
      </c>
      <c r="B9" s="11">
        <v>35.251000000000069</v>
      </c>
      <c r="C9" s="11">
        <v>34.611999999999938</v>
      </c>
      <c r="D9" s="11">
        <v>34.021000000000015</v>
      </c>
      <c r="E9" s="11">
        <v>34.369000000000014</v>
      </c>
      <c r="F9" s="11">
        <v>35.626999999999988</v>
      </c>
      <c r="G9" s="11"/>
      <c r="H9" s="11">
        <f t="shared" si="3"/>
        <v>1.6059999999999732</v>
      </c>
      <c r="I9" s="11">
        <v>14.124366481051176</v>
      </c>
      <c r="J9" s="11">
        <f t="shared" si="4"/>
        <v>15.730366481051149</v>
      </c>
      <c r="K9" s="11"/>
      <c r="L9" t="str">
        <f t="shared" si="1"/>
        <v>Business and other services</v>
      </c>
      <c r="M9" s="11">
        <f t="shared" si="1"/>
        <v>108.91700000000002</v>
      </c>
      <c r="N9" s="11">
        <f t="shared" si="1"/>
        <v>118.97199999999999</v>
      </c>
      <c r="O9" s="11">
        <f t="shared" si="1"/>
        <v>120.74399999999997</v>
      </c>
      <c r="P9" s="11">
        <f t="shared" si="1"/>
        <v>122.39800000000002</v>
      </c>
      <c r="Q9" s="11">
        <f t="shared" si="1"/>
        <v>128.03399999999996</v>
      </c>
      <c r="R9" s="40">
        <f t="shared" si="2"/>
        <v>2.0831300155521149</v>
      </c>
      <c r="S9" s="40">
        <f t="shared" si="0"/>
        <v>0.39158638240999188</v>
      </c>
    </row>
    <row r="10" spans="1:19" x14ac:dyDescent="0.2">
      <c r="A10" t="str">
        <f>name!C7</f>
        <v>Trade, accomod. and transport</v>
      </c>
      <c r="B10" s="11">
        <v>143.00699999999998</v>
      </c>
      <c r="C10" s="11">
        <v>146.23599999999993</v>
      </c>
      <c r="D10" s="11">
        <v>144.13799999999998</v>
      </c>
      <c r="E10" s="11">
        <v>146.65500000000003</v>
      </c>
      <c r="F10" s="11">
        <v>151.45999999999975</v>
      </c>
      <c r="G10" s="11"/>
      <c r="H10" s="11">
        <f t="shared" si="3"/>
        <v>7.3219999999997754</v>
      </c>
      <c r="I10" s="11">
        <v>69.722661745618055</v>
      </c>
      <c r="J10" s="11">
        <f t="shared" si="4"/>
        <v>77.04466174561783</v>
      </c>
      <c r="K10" s="11"/>
      <c r="L10" t="str">
        <f t="shared" si="1"/>
        <v>Non-marketed services</v>
      </c>
      <c r="M10" s="11">
        <f t="shared" si="1"/>
        <v>125.80099999999985</v>
      </c>
      <c r="N10" s="11">
        <f t="shared" si="1"/>
        <v>127.34200000000004</v>
      </c>
      <c r="O10" s="11">
        <f t="shared" si="1"/>
        <v>126.54599999999978</v>
      </c>
      <c r="P10" s="11">
        <f t="shared" si="1"/>
        <v>129.73600000000019</v>
      </c>
      <c r="Q10" s="11">
        <f t="shared" si="1"/>
        <v>134.63500000000013</v>
      </c>
      <c r="R10" s="40">
        <f t="shared" si="2"/>
        <v>0.1181614571293732</v>
      </c>
      <c r="S10" s="40">
        <f t="shared" si="0"/>
        <v>0.41393123653761243</v>
      </c>
    </row>
    <row r="11" spans="1:19" x14ac:dyDescent="0.2">
      <c r="A11" t="str">
        <f>name!C8</f>
        <v>Business and other services</v>
      </c>
      <c r="B11" s="11">
        <v>108.91700000000002</v>
      </c>
      <c r="C11" s="11">
        <v>118.97199999999999</v>
      </c>
      <c r="D11" s="11">
        <v>120.74399999999997</v>
      </c>
      <c r="E11" s="11">
        <v>122.39800000000002</v>
      </c>
      <c r="F11" s="11">
        <v>128.03399999999996</v>
      </c>
      <c r="G11" s="11"/>
      <c r="H11" s="11">
        <f t="shared" si="3"/>
        <v>7.289999999999992</v>
      </c>
      <c r="I11" s="11">
        <v>59.179591927576325</v>
      </c>
      <c r="J11" s="11">
        <f t="shared" si="4"/>
        <v>66.469591927576317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125.80099999999985</v>
      </c>
      <c r="C12" s="11">
        <v>127.34200000000004</v>
      </c>
      <c r="D12" s="11">
        <v>126.54599999999978</v>
      </c>
      <c r="E12" s="11">
        <v>129.73600000000019</v>
      </c>
      <c r="F12" s="11">
        <v>134.63500000000013</v>
      </c>
      <c r="G12" s="11"/>
      <c r="H12" s="11">
        <f t="shared" si="3"/>
        <v>8.0890000000003539</v>
      </c>
      <c r="I12" s="11">
        <v>69.056582666566456</v>
      </c>
      <c r="J12" s="11">
        <f t="shared" si="4"/>
        <v>77.14558266656681</v>
      </c>
      <c r="K12" s="11"/>
      <c r="L12" s="24" t="str">
        <f t="shared" ref="L12:Q12" si="5">A14</f>
        <v>All industries</v>
      </c>
      <c r="M12" s="34">
        <f t="shared" si="5"/>
        <v>501.60500000000013</v>
      </c>
      <c r="N12" s="34">
        <f t="shared" si="5"/>
        <v>513.76599999999985</v>
      </c>
      <c r="O12" s="34">
        <f t="shared" si="5"/>
        <v>514.84499999999969</v>
      </c>
      <c r="P12" s="34">
        <f t="shared" si="5"/>
        <v>520.37000000000012</v>
      </c>
      <c r="Q12" s="34">
        <f t="shared" si="5"/>
        <v>532.91199999999981</v>
      </c>
      <c r="R12" s="43">
        <f>IF(D$5-B$5 &lt;&gt; 0,(EXP(LN(D14/B14)/(D$5-B$5))-1)*100,0)</f>
        <v>0.52241841326519101</v>
      </c>
      <c r="S12" s="43">
        <f>F41</f>
        <v>0.23020070827648453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501.60500000000013</v>
      </c>
      <c r="C14" s="34">
        <f t="shared" ref="C14:F14" si="6">SUM(C7:C12)</f>
        <v>513.76599999999985</v>
      </c>
      <c r="D14" s="34">
        <f t="shared" si="6"/>
        <v>514.84499999999969</v>
      </c>
      <c r="E14" s="34">
        <f t="shared" si="6"/>
        <v>520.37000000000012</v>
      </c>
      <c r="F14" s="34">
        <f t="shared" si="6"/>
        <v>532.91199999999981</v>
      </c>
      <c r="G14" s="34"/>
      <c r="H14" s="34">
        <f>SUM(H7:H12)</f>
        <v>18.067000000000132</v>
      </c>
      <c r="I14" s="34">
        <f>SUM(I7:I12)</f>
        <v>249.5733242891958</v>
      </c>
      <c r="J14" s="34">
        <f t="shared" ref="J14" si="7">SUM(J7:J12)</f>
        <v>267.64032428919586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3.9154314649973596</v>
      </c>
      <c r="C20" s="18">
        <f t="shared" si="8"/>
        <v>3.6306411868438104</v>
      </c>
      <c r="D20" s="18">
        <f t="shared" si="8"/>
        <v>4.1492099563946461</v>
      </c>
      <c r="E20" s="18">
        <f t="shared" si="8"/>
        <v>4.087091876933723</v>
      </c>
      <c r="F20" s="18">
        <f t="shared" si="8"/>
        <v>3.9396748431260598</v>
      </c>
      <c r="G20" s="351"/>
      <c r="H20" s="40">
        <f>IF(D7&gt;0,(H7/D7)*100,0)</f>
        <v>-1.7180039322163876</v>
      </c>
      <c r="I20" s="40">
        <f>IF(D7&gt;0,(I7/D7)*100,0)</f>
        <v>46.729496158738407</v>
      </c>
      <c r="J20" s="40">
        <f>IF(D7&gt;0,(J7/D7)*100,0)</f>
        <v>45.011492226522023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13.75365078099304</v>
      </c>
      <c r="C21" s="18">
        <f t="shared" si="8"/>
        <v>13.226060112969721</v>
      </c>
      <c r="D21" s="18">
        <f t="shared" si="8"/>
        <v>13.214462605250125</v>
      </c>
      <c r="E21" s="18">
        <f t="shared" si="8"/>
        <v>12.672521475104226</v>
      </c>
      <c r="F21" s="18">
        <f t="shared" si="8"/>
        <v>11.664402377878542</v>
      </c>
      <c r="G21" s="351"/>
      <c r="H21" s="40">
        <f t="shared" ref="H21:H25" si="9">IF(D8&gt;0,(H8/D8)*100,0)</f>
        <v>-8.6324484816413882</v>
      </c>
      <c r="I21" s="40">
        <f t="shared" ref="I21:I25" si="10">IF(D8&gt;0,(I8/D8)*100,0)</f>
        <v>40.43238160177863</v>
      </c>
      <c r="J21" s="40">
        <f t="shared" ref="J21:J27" si="11">IF(D8&gt;0,(J8/D8)*100,0)</f>
        <v>31.79993312013724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7.027641271518438</v>
      </c>
      <c r="C22" s="18">
        <f t="shared" si="8"/>
        <v>6.7369191421775572</v>
      </c>
      <c r="D22" s="18">
        <f t="shared" si="8"/>
        <v>6.6080082354883576</v>
      </c>
      <c r="E22" s="18">
        <f t="shared" si="8"/>
        <v>6.6047235620808289</v>
      </c>
      <c r="F22" s="18">
        <f t="shared" si="8"/>
        <v>6.6853439216981423</v>
      </c>
      <c r="G22" s="351"/>
      <c r="H22" s="40">
        <f t="shared" si="9"/>
        <v>4.720613738573153</v>
      </c>
      <c r="I22" s="40">
        <f t="shared" si="10"/>
        <v>41.516611742897538</v>
      </c>
      <c r="J22" s="40">
        <f t="shared" si="11"/>
        <v>46.237225481470681</v>
      </c>
      <c r="K22" s="351"/>
    </row>
    <row r="23" spans="1:12" x14ac:dyDescent="0.2">
      <c r="A23" t="str">
        <f>$A$10</f>
        <v>Trade, accomod. and transport</v>
      </c>
      <c r="B23" s="18">
        <f t="shared" si="8"/>
        <v>28.509883274688235</v>
      </c>
      <c r="C23" s="18">
        <f t="shared" si="8"/>
        <v>28.463541768042255</v>
      </c>
      <c r="D23" s="18">
        <f t="shared" si="8"/>
        <v>27.996387262185717</v>
      </c>
      <c r="E23" s="18">
        <f t="shared" si="8"/>
        <v>28.182831446855122</v>
      </c>
      <c r="F23" s="18">
        <f t="shared" si="8"/>
        <v>28.421202750172604</v>
      </c>
      <c r="G23" s="351"/>
      <c r="H23" s="40">
        <f t="shared" si="9"/>
        <v>5.0798540287778211</v>
      </c>
      <c r="I23" s="40">
        <f t="shared" si="10"/>
        <v>48.372158449276434</v>
      </c>
      <c r="J23" s="40">
        <f t="shared" si="11"/>
        <v>53.452012478054257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21.713699026126132</v>
      </c>
      <c r="C24" s="18">
        <f t="shared" si="8"/>
        <v>23.156845723539515</v>
      </c>
      <c r="D24" s="18">
        <f t="shared" si="8"/>
        <v>23.452495411240285</v>
      </c>
      <c r="E24" s="18">
        <f t="shared" si="8"/>
        <v>23.521340584584046</v>
      </c>
      <c r="F24" s="18">
        <f t="shared" si="8"/>
        <v>24.025355030474078</v>
      </c>
      <c r="G24" s="351"/>
      <c r="H24" s="40">
        <f t="shared" si="9"/>
        <v>6.0375670840787068</v>
      </c>
      <c r="I24" s="40">
        <f t="shared" si="10"/>
        <v>49.012449419910176</v>
      </c>
      <c r="J24" s="40">
        <f t="shared" si="11"/>
        <v>55.050016503988871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25.079694181676782</v>
      </c>
      <c r="C25" s="18">
        <f t="shared" si="8"/>
        <v>24.785992066427141</v>
      </c>
      <c r="D25" s="18">
        <f t="shared" si="8"/>
        <v>24.579436529440869</v>
      </c>
      <c r="E25" s="18">
        <f t="shared" si="8"/>
        <v>24.931491054442063</v>
      </c>
      <c r="F25" s="18">
        <f t="shared" si="8"/>
        <v>25.264021076650589</v>
      </c>
      <c r="G25" s="351"/>
      <c r="H25" s="40">
        <f t="shared" si="9"/>
        <v>6.3921419878940204</v>
      </c>
      <c r="I25" s="40">
        <f t="shared" si="10"/>
        <v>54.570340166079191</v>
      </c>
      <c r="J25" s="40">
        <f t="shared" si="11"/>
        <v>60.96248215397322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3.5092115102603976</v>
      </c>
      <c r="I27" s="43">
        <f>IF(D14&gt;0,(I14/D14)*100,0)</f>
        <v>48.475429360136729</v>
      </c>
      <c r="J27" s="43">
        <f t="shared" si="11"/>
        <v>51.984640870397115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Lincolnshire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-1.2807603518351307</v>
      </c>
      <c r="C34" s="18">
        <f t="shared" si="12"/>
        <v>14.523133008095467</v>
      </c>
      <c r="D34" s="18">
        <f t="shared" si="12"/>
        <v>-8.8162054912011012E-2</v>
      </c>
      <c r="E34" s="18">
        <f t="shared" si="12"/>
        <v>-0.12910939706929359</v>
      </c>
      <c r="F34" s="18">
        <f t="shared" ref="F34:F39" si="13">IF(F$5-D$5 &lt;&gt; 0,(EXP(LN(F7/D7)/(F$5-D$5))-1)*100,0)</f>
        <v>-0.11546214798362486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-0.37828804135457972</v>
      </c>
      <c r="C35" s="18">
        <f t="shared" si="12"/>
        <v>0.12214684110605223</v>
      </c>
      <c r="D35" s="18">
        <f t="shared" si="12"/>
        <v>-0.6220906179218888</v>
      </c>
      <c r="E35" s="18">
        <f t="shared" si="12"/>
        <v>-0.5890393560136209</v>
      </c>
      <c r="F35" s="18">
        <f t="shared" si="13"/>
        <v>-0.60005766449596765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-0.45629218228175894</v>
      </c>
      <c r="C36" s="18">
        <f t="shared" si="12"/>
        <v>-1.7075002889169189</v>
      </c>
      <c r="D36" s="18">
        <f t="shared" si="12"/>
        <v>0.20374756960741536</v>
      </c>
      <c r="E36" s="18">
        <f t="shared" si="12"/>
        <v>0.36013475311340581</v>
      </c>
      <c r="F36" s="18">
        <f t="shared" si="13"/>
        <v>0.30797859160298646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0.55976523661294131</v>
      </c>
      <c r="C37" s="18">
        <f t="shared" si="12"/>
        <v>-1.4346672501982849</v>
      </c>
      <c r="D37" s="18">
        <f>IF(E$5-D$5 &lt;&gt; 0,(EXP(LN(E10/D10)/(E$5-D$5))-1)*100,0)</f>
        <v>0.34683439585332376</v>
      </c>
      <c r="E37" s="18">
        <f t="shared" si="12"/>
        <v>0.32290696554706511</v>
      </c>
      <c r="F37" s="18">
        <f t="shared" si="13"/>
        <v>0.33088214164520569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2.232097881035866</v>
      </c>
      <c r="C38" s="18">
        <f t="shared" si="12"/>
        <v>1.4894260834481976</v>
      </c>
      <c r="D38" s="18">
        <f t="shared" si="12"/>
        <v>0.27247911574488359</v>
      </c>
      <c r="E38" s="18">
        <f t="shared" si="12"/>
        <v>0.45119306020873218</v>
      </c>
      <c r="F38" s="18">
        <f t="shared" si="13"/>
        <v>0.39158638240999188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0.30484087490354472</v>
      </c>
      <c r="C39" s="18">
        <f t="shared" si="12"/>
        <v>-0.62508834477255082</v>
      </c>
      <c r="D39" s="18">
        <f t="shared" si="12"/>
        <v>0.4991564151904937</v>
      </c>
      <c r="E39" s="18">
        <f t="shared" si="12"/>
        <v>0.37134575325203922</v>
      </c>
      <c r="F39" s="18">
        <f t="shared" si="13"/>
        <v>0.41393123653761243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0.60067062186752729</v>
      </c>
      <c r="C41" s="18">
        <f>IF(D$5-C$5 &lt;&gt; 0,(EXP(LN(D14/C14)/(D$5-C$5))-1)*100,0)</f>
        <v>0.21001779020017874</v>
      </c>
      <c r="D41" s="18">
        <f>IF(E$5-D$5 &lt;&gt; 0,(EXP(LN(E14/D14)/(E$5-D$5))-1)*100,0)</f>
        <v>0.21371229036180051</v>
      </c>
      <c r="E41" s="18">
        <f>IF(F$5-E$5 &lt;&gt; 0,(EXP(LN(F14/E14)/(F$5-E$5))-1)*100,0)</f>
        <v>0.23844593453650198</v>
      </c>
      <c r="F41" s="18">
        <f>IF(F$5-D$5 &lt;&gt; 0,(EXP(LN(F14/D14)/(F$5-D$5))-1)*100,0)</f>
        <v>0.23020070827648453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-0.98700000000004806</v>
      </c>
      <c r="C45" s="27">
        <f>D7-C7</f>
        <v>2.7090000000000423</v>
      </c>
      <c r="D45" s="27">
        <f>E7-D7</f>
        <v>-9.3999999999986983E-2</v>
      </c>
      <c r="E45" s="27">
        <f>F7-E7</f>
        <v>-0.27300000000007785</v>
      </c>
      <c r="F45" s="27">
        <f>F7-D7</f>
        <v>-0.36700000000006483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-1.0380000000001672</v>
      </c>
      <c r="C46" s="27">
        <f>D8-C8</f>
        <v>8.2999999999969987E-2</v>
      </c>
      <c r="D46" s="27">
        <f t="shared" si="14"/>
        <v>-2.0900000000000887</v>
      </c>
      <c r="E46" s="27">
        <f t="shared" si="14"/>
        <v>-3.7829999999998094</v>
      </c>
      <c r="F46" s="27">
        <f t="shared" ref="F46:F52" si="15">F8-D8</f>
        <v>-5.8729999999998981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-0.6390000000001308</v>
      </c>
      <c r="C47" s="27">
        <f t="shared" ref="C47:C50" si="16">D9-C9</f>
        <v>-0.59099999999992292</v>
      </c>
      <c r="D47" s="27">
        <f t="shared" si="14"/>
        <v>0.34799999999999898</v>
      </c>
      <c r="E47" s="27">
        <f t="shared" si="14"/>
        <v>1.2579999999999742</v>
      </c>
      <c r="F47" s="27">
        <f t="shared" si="15"/>
        <v>1.6059999999999732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3.2289999999999566</v>
      </c>
      <c r="C48" s="27">
        <f t="shared" si="16"/>
        <v>-2.0979999999999563</v>
      </c>
      <c r="D48" s="27">
        <f t="shared" si="14"/>
        <v>2.5170000000000528</v>
      </c>
      <c r="E48" s="27">
        <f t="shared" si="14"/>
        <v>4.8049999999997226</v>
      </c>
      <c r="F48" s="27">
        <f t="shared" si="15"/>
        <v>7.3219999999997754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10.054999999999978</v>
      </c>
      <c r="C49" s="27">
        <f t="shared" si="16"/>
        <v>1.7719999999999771</v>
      </c>
      <c r="D49" s="27">
        <f t="shared" si="14"/>
        <v>1.6540000000000532</v>
      </c>
      <c r="E49" s="27">
        <f t="shared" si="14"/>
        <v>5.6359999999999388</v>
      </c>
      <c r="F49" s="27">
        <f t="shared" si="15"/>
        <v>7.289999999999992</v>
      </c>
    </row>
    <row r="50" spans="1:6" x14ac:dyDescent="0.2">
      <c r="A50" t="str">
        <f>$A$12</f>
        <v>Non-marketed services</v>
      </c>
      <c r="B50" s="27">
        <f t="shared" si="14"/>
        <v>1.5410000000001958</v>
      </c>
      <c r="C50" s="27">
        <f t="shared" si="16"/>
        <v>-0.79600000000026228</v>
      </c>
      <c r="D50" s="27">
        <f t="shared" si="14"/>
        <v>3.1900000000004098</v>
      </c>
      <c r="E50" s="27">
        <f t="shared" si="14"/>
        <v>4.8989999999999441</v>
      </c>
      <c r="F50" s="27">
        <f t="shared" si="15"/>
        <v>8.0890000000003539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12.160999999999717</v>
      </c>
      <c r="C52" s="29">
        <f>D14-C14</f>
        <v>1.0789999999998372</v>
      </c>
      <c r="D52" s="29">
        <f t="shared" si="14"/>
        <v>5.525000000000432</v>
      </c>
      <c r="E52" s="29">
        <f t="shared" si="14"/>
        <v>12.541999999999689</v>
      </c>
      <c r="F52" s="29">
        <f t="shared" si="15"/>
        <v>18.067000000000121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Lincolnshire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12.392000000000017</v>
      </c>
      <c r="C5" s="11">
        <v>11.259999999999957</v>
      </c>
      <c r="D5" s="11">
        <v>14.335000000000006</v>
      </c>
      <c r="E5" s="11">
        <v>14.250000000000016</v>
      </c>
      <c r="F5" s="11">
        <v>13.883999999999951</v>
      </c>
      <c r="G5" s="10"/>
    </row>
    <row r="6" spans="1:7" x14ac:dyDescent="0.2">
      <c r="A6" s="10" t="str">
        <f>name!B5</f>
        <v>Mining and quarrying</v>
      </c>
      <c r="B6" s="11">
        <v>0.70999999999999941</v>
      </c>
      <c r="C6" s="11">
        <v>0.93399999999999839</v>
      </c>
      <c r="D6" s="11">
        <v>0.92200000000000037</v>
      </c>
      <c r="E6" s="11">
        <v>0.74700000000000077</v>
      </c>
      <c r="F6" s="11">
        <v>0.54100000000000203</v>
      </c>
    </row>
    <row r="7" spans="1:7" x14ac:dyDescent="0.2">
      <c r="A7" s="10" t="str">
        <f>name!B6</f>
        <v>Food drink and tobacco</v>
      </c>
      <c r="B7" s="11">
        <v>22.367999999999995</v>
      </c>
      <c r="C7" s="11">
        <v>24.064000000000014</v>
      </c>
      <c r="D7" s="11">
        <v>24.152000000000008</v>
      </c>
      <c r="E7" s="11">
        <v>24.982000000000049</v>
      </c>
      <c r="F7" s="11">
        <v>25.192000000000014</v>
      </c>
      <c r="G7" s="11"/>
    </row>
    <row r="8" spans="1:7" x14ac:dyDescent="0.2">
      <c r="A8" s="10" t="str">
        <f>name!B7</f>
        <v>Engineering</v>
      </c>
      <c r="B8" s="11">
        <v>7.5750000000000117</v>
      </c>
      <c r="C8" s="11">
        <v>5.5139999999999905</v>
      </c>
      <c r="D8" s="11">
        <v>5.2780000000000049</v>
      </c>
      <c r="E8" s="11">
        <v>5.2490000000000023</v>
      </c>
      <c r="F8" s="11">
        <v>4.7119999999999962</v>
      </c>
      <c r="G8" s="11"/>
    </row>
    <row r="9" spans="1:7" x14ac:dyDescent="0.2">
      <c r="A9" s="10" t="str">
        <f>name!B8</f>
        <v>Rest of manufacturing</v>
      </c>
      <c r="B9" s="11">
        <v>39.046000000000156</v>
      </c>
      <c r="C9" s="11">
        <v>38.372999999999983</v>
      </c>
      <c r="D9" s="11">
        <v>38.603999999999949</v>
      </c>
      <c r="E9" s="11">
        <v>35.712999999999823</v>
      </c>
      <c r="F9" s="11">
        <v>32.257000000000055</v>
      </c>
      <c r="G9" s="11"/>
    </row>
    <row r="10" spans="1:7" x14ac:dyDescent="0.2">
      <c r="A10" s="10" t="str">
        <f>name!B9</f>
        <v>Electricity and gas</v>
      </c>
      <c r="B10" s="11">
        <v>1.2970000000000028</v>
      </c>
      <c r="C10" s="11">
        <v>1.3590000000000009</v>
      </c>
      <c r="D10" s="11">
        <v>1.3190000000000015</v>
      </c>
      <c r="E10" s="11">
        <v>1.2740000000000014</v>
      </c>
      <c r="F10" s="11">
        <v>1.2659999999999993</v>
      </c>
      <c r="G10" s="11"/>
    </row>
    <row r="11" spans="1:7" x14ac:dyDescent="0.2">
      <c r="A11" s="10" t="str">
        <f>name!B10</f>
        <v>Water and sewerage</v>
      </c>
      <c r="B11" s="11">
        <v>5.2409999999999926</v>
      </c>
      <c r="C11" s="11">
        <v>5.1000000000000032</v>
      </c>
      <c r="D11" s="11">
        <v>4.7859999999999978</v>
      </c>
      <c r="E11" s="11">
        <v>4.9969999999999999</v>
      </c>
      <c r="F11" s="11">
        <v>5.3039999999999896</v>
      </c>
      <c r="G11" s="11"/>
    </row>
    <row r="12" spans="1:7" x14ac:dyDescent="0.2">
      <c r="A12" s="10" t="str">
        <f>name!B11</f>
        <v>Construction</v>
      </c>
      <c r="B12" s="11">
        <v>35.251000000000069</v>
      </c>
      <c r="C12" s="11">
        <v>34.611999999999938</v>
      </c>
      <c r="D12" s="11">
        <v>34.021000000000015</v>
      </c>
      <c r="E12" s="11">
        <v>34.369000000000014</v>
      </c>
      <c r="F12" s="11">
        <v>35.626999999999988</v>
      </c>
      <c r="G12" s="11"/>
    </row>
    <row r="13" spans="1:7" x14ac:dyDescent="0.2">
      <c r="A13" s="10" t="str">
        <f>name!B12</f>
        <v>Wholesale and retail trade</v>
      </c>
      <c r="B13" s="11">
        <v>82.774000000000044</v>
      </c>
      <c r="C13" s="11">
        <v>84.952999999999989</v>
      </c>
      <c r="D13" s="11">
        <v>81.490000000000009</v>
      </c>
      <c r="E13" s="11">
        <v>82.538000000000082</v>
      </c>
      <c r="F13" s="11">
        <v>84.031999999999783</v>
      </c>
      <c r="G13" s="11"/>
    </row>
    <row r="14" spans="1:7" x14ac:dyDescent="0.2">
      <c r="A14" s="10" t="str">
        <f>name!B13</f>
        <v>Transport and storage</v>
      </c>
      <c r="B14" s="11">
        <v>26.086000000000006</v>
      </c>
      <c r="C14" s="11">
        <v>25.812999999999953</v>
      </c>
      <c r="D14" s="11">
        <v>28.585000000000033</v>
      </c>
      <c r="E14" s="11">
        <v>29.63499999999998</v>
      </c>
      <c r="F14" s="11">
        <v>29.984000000000073</v>
      </c>
      <c r="G14" s="11"/>
    </row>
    <row r="15" spans="1:7" x14ac:dyDescent="0.2">
      <c r="A15" s="10" t="str">
        <f>name!B14</f>
        <v>Accommodation and food</v>
      </c>
      <c r="B15" s="11">
        <v>34.146999999999942</v>
      </c>
      <c r="C15" s="11">
        <v>35.470000000000013</v>
      </c>
      <c r="D15" s="11">
        <v>34.062999999999946</v>
      </c>
      <c r="E15" s="11">
        <v>34.481999999999964</v>
      </c>
      <c r="F15" s="11">
        <v>37.443999999999917</v>
      </c>
      <c r="G15" s="11"/>
    </row>
    <row r="16" spans="1:7" x14ac:dyDescent="0.2">
      <c r="A16" s="10" t="str">
        <f>name!B15</f>
        <v>Media</v>
      </c>
      <c r="B16" s="11">
        <v>2.0880000000000023</v>
      </c>
      <c r="C16" s="11">
        <v>2.9180000000000041</v>
      </c>
      <c r="D16" s="11">
        <v>2.202</v>
      </c>
      <c r="E16" s="11">
        <v>2.1680000000000006</v>
      </c>
      <c r="F16" s="11">
        <v>2.2050000000000018</v>
      </c>
      <c r="G16" s="11"/>
    </row>
    <row r="17" spans="1:7" x14ac:dyDescent="0.2">
      <c r="A17" s="10" t="str">
        <f>name!B16</f>
        <v>Information technology</v>
      </c>
      <c r="B17" s="11">
        <v>5.3660000000000121</v>
      </c>
      <c r="C17" s="11">
        <v>6.0440000000000023</v>
      </c>
      <c r="D17" s="11">
        <v>5.4689999999999905</v>
      </c>
      <c r="E17" s="11">
        <v>5.9120000000000053</v>
      </c>
      <c r="F17" s="11">
        <v>6.3659999999999863</v>
      </c>
      <c r="G17" s="11"/>
    </row>
    <row r="18" spans="1:7" x14ac:dyDescent="0.2">
      <c r="A18" s="10" t="str">
        <f>name!B17</f>
        <v>Finance and insurance</v>
      </c>
      <c r="B18" s="11">
        <v>6.1699999999999893</v>
      </c>
      <c r="C18" s="11">
        <v>4.488999999999999</v>
      </c>
      <c r="D18" s="11">
        <v>4.9529999999999887</v>
      </c>
      <c r="E18" s="11">
        <v>4.9030000000000049</v>
      </c>
      <c r="F18" s="11">
        <v>4.6360000000000046</v>
      </c>
      <c r="G18" s="11"/>
    </row>
    <row r="19" spans="1:7" x14ac:dyDescent="0.2">
      <c r="A19" s="10" t="str">
        <f>name!B18</f>
        <v>Real estate</v>
      </c>
      <c r="B19" s="11">
        <v>5.7520000000000167</v>
      </c>
      <c r="C19" s="11">
        <v>7.1070000000000002</v>
      </c>
      <c r="D19" s="11">
        <v>7.6729999999999787</v>
      </c>
      <c r="E19" s="11">
        <v>7.1520000000000108</v>
      </c>
      <c r="F19" s="11">
        <v>7.7679999999999971</v>
      </c>
      <c r="G19" s="11"/>
    </row>
    <row r="20" spans="1:7" x14ac:dyDescent="0.2">
      <c r="A20" s="10" t="str">
        <f>name!B19</f>
        <v>Professional services</v>
      </c>
      <c r="B20" s="11">
        <v>26.284000000000049</v>
      </c>
      <c r="C20" s="11">
        <v>29.223000000000056</v>
      </c>
      <c r="D20" s="11">
        <v>31.242000000000004</v>
      </c>
      <c r="E20" s="11">
        <v>32.414999999999992</v>
      </c>
      <c r="F20" s="11">
        <v>34.318999999999988</v>
      </c>
      <c r="G20" s="11"/>
    </row>
    <row r="21" spans="1:7" x14ac:dyDescent="0.2">
      <c r="A21" s="10" t="str">
        <f>name!B20</f>
        <v>Support services</v>
      </c>
      <c r="B21" s="11">
        <v>39.827999999999946</v>
      </c>
      <c r="C21" s="11">
        <v>41.087999999999951</v>
      </c>
      <c r="D21" s="11">
        <v>41.575000000000003</v>
      </c>
      <c r="E21" s="11">
        <v>44.416999999999987</v>
      </c>
      <c r="F21" s="11">
        <v>47.442</v>
      </c>
      <c r="G21" s="11"/>
    </row>
    <row r="22" spans="1:7" x14ac:dyDescent="0.2">
      <c r="A22" s="10" t="str">
        <f>name!B21</f>
        <v>Public admin. and defence</v>
      </c>
      <c r="B22" s="11">
        <v>17.710000000000012</v>
      </c>
      <c r="C22" s="11">
        <v>17.408999999999956</v>
      </c>
      <c r="D22" s="11">
        <v>18.050999999999981</v>
      </c>
      <c r="E22" s="11">
        <v>18.392000000000046</v>
      </c>
      <c r="F22" s="11">
        <v>19.090999999999951</v>
      </c>
      <c r="G22" s="11"/>
    </row>
    <row r="23" spans="1:7" x14ac:dyDescent="0.2">
      <c r="A23" s="10" t="str">
        <f>name!B22</f>
        <v>Education</v>
      </c>
      <c r="B23" s="11">
        <v>45.402999999999949</v>
      </c>
      <c r="C23" s="11">
        <v>43.415000000000063</v>
      </c>
      <c r="D23" s="11">
        <v>43.084999999999972</v>
      </c>
      <c r="E23" s="11">
        <v>42.096000000000103</v>
      </c>
      <c r="F23" s="11">
        <v>42.527000000000022</v>
      </c>
      <c r="G23" s="11"/>
    </row>
    <row r="24" spans="1:7" x14ac:dyDescent="0.2">
      <c r="A24" s="10" t="str">
        <f>name!B23</f>
        <v>Health and social work</v>
      </c>
      <c r="B24" s="11">
        <v>62.687999999999896</v>
      </c>
      <c r="C24" s="11">
        <v>66.518000000000015</v>
      </c>
      <c r="D24" s="11">
        <v>65.409999999999826</v>
      </c>
      <c r="E24" s="11">
        <v>69.248000000000047</v>
      </c>
      <c r="F24" s="11">
        <v>73.017000000000152</v>
      </c>
      <c r="G24" s="11"/>
    </row>
    <row r="25" spans="1:7" x14ac:dyDescent="0.2">
      <c r="A25" s="10" t="str">
        <f>name!B24</f>
        <v>Arts and entertainment</v>
      </c>
      <c r="B25" s="11">
        <v>11.292000000000002</v>
      </c>
      <c r="C25" s="11">
        <v>12.757000000000001</v>
      </c>
      <c r="D25" s="11">
        <v>11.482000000000021</v>
      </c>
      <c r="E25" s="11">
        <v>10.555000000000033</v>
      </c>
      <c r="F25" s="11">
        <v>10.762999999999995</v>
      </c>
      <c r="G25" s="11"/>
    </row>
    <row r="26" spans="1:7" x14ac:dyDescent="0.2">
      <c r="A26" s="10" t="str">
        <f>name!B25</f>
        <v>Other services</v>
      </c>
      <c r="B26" s="11">
        <v>12.136999999999999</v>
      </c>
      <c r="C26" s="11">
        <v>15.345999999999977</v>
      </c>
      <c r="D26" s="11">
        <v>16.147999999999993</v>
      </c>
      <c r="E26" s="11">
        <v>14.875999999999985</v>
      </c>
      <c r="F26" s="11">
        <v>14.534999999999989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501.60500000000008</v>
      </c>
      <c r="C28" s="11">
        <f t="shared" ref="C28:F28" si="0">SUM(C5:C26)</f>
        <v>513.76599999999985</v>
      </c>
      <c r="D28" s="11">
        <f t="shared" si="0"/>
        <v>514.84499999999969</v>
      </c>
      <c r="E28" s="11">
        <f t="shared" si="0"/>
        <v>520.37000000000012</v>
      </c>
      <c r="F28" s="11">
        <f t="shared" si="0"/>
        <v>532.91199999999981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2.4704697919677865</v>
      </c>
      <c r="C32" s="18">
        <f t="shared" ref="C32:E32" si="1">C5/C$28*100</f>
        <v>2.1916592378631439</v>
      </c>
      <c r="D32" s="18">
        <f t="shared" si="1"/>
        <v>2.7843331488117813</v>
      </c>
      <c r="E32" s="18">
        <f t="shared" si="1"/>
        <v>2.7384361127659194</v>
      </c>
      <c r="F32" s="18">
        <f>F5/F$28*100</f>
        <v>2.605308193472835</v>
      </c>
    </row>
    <row r="33" spans="1:6" x14ac:dyDescent="0.2">
      <c r="A33" t="str">
        <f>$A$6</f>
        <v>Mining and quarrying</v>
      </c>
      <c r="B33" s="18">
        <f t="shared" ref="B33:F53" si="2">B6/B$28*100</f>
        <v>0.14154563850041355</v>
      </c>
      <c r="C33" s="18">
        <f t="shared" si="2"/>
        <v>0.18179482488136595</v>
      </c>
      <c r="D33" s="18">
        <f t="shared" si="2"/>
        <v>0.17908302498810341</v>
      </c>
      <c r="E33" s="18">
        <f t="shared" si="2"/>
        <v>0.14355170359551869</v>
      </c>
      <c r="F33" s="18">
        <f t="shared" si="2"/>
        <v>0.10151769898219636</v>
      </c>
    </row>
    <row r="34" spans="1:6" x14ac:dyDescent="0.2">
      <c r="A34" t="str">
        <f>$A$7</f>
        <v>Food drink and tobacco</v>
      </c>
      <c r="B34" s="18">
        <f t="shared" si="2"/>
        <v>4.4592856929257065</v>
      </c>
      <c r="C34" s="18">
        <f t="shared" si="2"/>
        <v>4.683844396086938</v>
      </c>
      <c r="D34" s="18">
        <f t="shared" si="2"/>
        <v>4.6911206285386902</v>
      </c>
      <c r="E34" s="18">
        <f t="shared" si="2"/>
        <v>4.8008148048504031</v>
      </c>
      <c r="F34" s="18">
        <f t="shared" si="2"/>
        <v>4.7272345152670656</v>
      </c>
    </row>
    <row r="35" spans="1:6" x14ac:dyDescent="0.2">
      <c r="A35" t="str">
        <f>$A$8</f>
        <v>Engineering</v>
      </c>
      <c r="B35" s="18">
        <f t="shared" si="2"/>
        <v>1.5101524107614579</v>
      </c>
      <c r="C35" s="18">
        <f t="shared" si="2"/>
        <v>1.073251246676501</v>
      </c>
      <c r="D35" s="18">
        <f t="shared" si="2"/>
        <v>1.0251629131097724</v>
      </c>
      <c r="E35" s="18">
        <f t="shared" si="2"/>
        <v>1.0087053442742666</v>
      </c>
      <c r="F35" s="18">
        <f t="shared" si="2"/>
        <v>0.88419851682829398</v>
      </c>
    </row>
    <row r="36" spans="1:6" x14ac:dyDescent="0.2">
      <c r="A36" t="str">
        <f>$A$9</f>
        <v>Rest of manufacturing</v>
      </c>
      <c r="B36" s="18">
        <f t="shared" si="2"/>
        <v>7.7842126773058782</v>
      </c>
      <c r="C36" s="18">
        <f t="shared" si="2"/>
        <v>7.4689644702062798</v>
      </c>
      <c r="D36" s="18">
        <f t="shared" si="2"/>
        <v>7.4981790636016603</v>
      </c>
      <c r="E36" s="18">
        <f t="shared" si="2"/>
        <v>6.8630013259795568</v>
      </c>
      <c r="F36" s="18">
        <f t="shared" si="2"/>
        <v>6.0529693457831808</v>
      </c>
    </row>
    <row r="37" spans="1:6" x14ac:dyDescent="0.2">
      <c r="A37" t="str">
        <f>$A$10</f>
        <v>Electricity and gas</v>
      </c>
      <c r="B37" s="18">
        <f t="shared" si="2"/>
        <v>0.25856999033103789</v>
      </c>
      <c r="C37" s="18">
        <f t="shared" si="2"/>
        <v>0.26451730943659196</v>
      </c>
      <c r="D37" s="18">
        <f t="shared" si="2"/>
        <v>0.25619361166953203</v>
      </c>
      <c r="E37" s="18">
        <f t="shared" si="2"/>
        <v>0.24482579702903726</v>
      </c>
      <c r="F37" s="18">
        <f t="shared" si="2"/>
        <v>0.23756267451286511</v>
      </c>
    </row>
    <row r="38" spans="1:6" x14ac:dyDescent="0.2">
      <c r="A38" t="str">
        <f>$A$11</f>
        <v>Water and sewerage</v>
      </c>
      <c r="B38" s="18">
        <f t="shared" si="2"/>
        <v>1.0448460441981224</v>
      </c>
      <c r="C38" s="18">
        <f t="shared" si="2"/>
        <v>0.99266981466270732</v>
      </c>
      <c r="D38" s="18">
        <f t="shared" si="2"/>
        <v>0.92960017092523006</v>
      </c>
      <c r="E38" s="18">
        <f t="shared" si="2"/>
        <v>0.96027826354324786</v>
      </c>
      <c r="F38" s="18">
        <f t="shared" si="2"/>
        <v>0.99528627615816345</v>
      </c>
    </row>
    <row r="39" spans="1:6" x14ac:dyDescent="0.2">
      <c r="A39" t="str">
        <f>$A$12</f>
        <v>Construction</v>
      </c>
      <c r="B39" s="18">
        <f t="shared" si="2"/>
        <v>7.027641271518438</v>
      </c>
      <c r="C39" s="18">
        <f t="shared" si="2"/>
        <v>6.7369191421775572</v>
      </c>
      <c r="D39" s="18">
        <f t="shared" si="2"/>
        <v>6.6080082354883576</v>
      </c>
      <c r="E39" s="18">
        <f t="shared" si="2"/>
        <v>6.6047235620808289</v>
      </c>
      <c r="F39" s="18">
        <f t="shared" si="2"/>
        <v>6.6853439216981423</v>
      </c>
    </row>
    <row r="40" spans="1:6" x14ac:dyDescent="0.2">
      <c r="A40" t="str">
        <f>$A$13</f>
        <v>Wholesale and retail trade</v>
      </c>
      <c r="B40" s="18">
        <f t="shared" si="2"/>
        <v>16.50182912849753</v>
      </c>
      <c r="C40" s="18">
        <f t="shared" si="2"/>
        <v>16.535348777459003</v>
      </c>
      <c r="D40" s="18">
        <f t="shared" si="2"/>
        <v>15.828064757354166</v>
      </c>
      <c r="E40" s="18">
        <f t="shared" si="2"/>
        <v>15.861406307050766</v>
      </c>
      <c r="F40" s="18">
        <f t="shared" si="2"/>
        <v>15.768457081094029</v>
      </c>
    </row>
    <row r="41" spans="1:6" x14ac:dyDescent="0.2">
      <c r="A41" t="str">
        <f>$A$14</f>
        <v>Transport and storage</v>
      </c>
      <c r="B41" s="18">
        <f t="shared" si="2"/>
        <v>5.200506374537734</v>
      </c>
      <c r="C41" s="18">
        <f t="shared" si="2"/>
        <v>5.0242717501741962</v>
      </c>
      <c r="D41" s="18">
        <f t="shared" si="2"/>
        <v>5.552156474278676</v>
      </c>
      <c r="E41" s="18">
        <f t="shared" si="2"/>
        <v>5.6949862597766927</v>
      </c>
      <c r="F41" s="18">
        <f t="shared" si="2"/>
        <v>5.6264448914642724</v>
      </c>
    </row>
    <row r="42" spans="1:6" x14ac:dyDescent="0.2">
      <c r="A42" t="str">
        <f>$A$15</f>
        <v>Accommodation and food</v>
      </c>
      <c r="B42" s="18">
        <f t="shared" si="2"/>
        <v>6.807547771652982</v>
      </c>
      <c r="C42" s="18">
        <f t="shared" si="2"/>
        <v>6.9039212404090629</v>
      </c>
      <c r="D42" s="18">
        <f t="shared" si="2"/>
        <v>6.6161660305528782</v>
      </c>
      <c r="E42" s="18">
        <f t="shared" si="2"/>
        <v>6.6264388800276643</v>
      </c>
      <c r="F42" s="18">
        <f t="shared" si="2"/>
        <v>7.0263007776143027</v>
      </c>
    </row>
    <row r="43" spans="1:6" x14ac:dyDescent="0.2">
      <c r="A43" t="str">
        <f>$A$16</f>
        <v>Media</v>
      </c>
      <c r="B43" s="18">
        <f t="shared" si="2"/>
        <v>0.41626379322375218</v>
      </c>
      <c r="C43" s="18">
        <f t="shared" si="2"/>
        <v>0.56796284689917298</v>
      </c>
      <c r="D43" s="18">
        <f t="shared" si="2"/>
        <v>0.42770154124056775</v>
      </c>
      <c r="E43" s="18">
        <f t="shared" si="2"/>
        <v>0.41662663105098297</v>
      </c>
      <c r="F43" s="18">
        <f t="shared" si="2"/>
        <v>0.4137643738553462</v>
      </c>
    </row>
    <row r="44" spans="1:6" x14ac:dyDescent="0.2">
      <c r="A44" t="str">
        <f>$A$17</f>
        <v>Information technology</v>
      </c>
      <c r="B44" s="18">
        <f t="shared" si="2"/>
        <v>1.069766050976368</v>
      </c>
      <c r="C44" s="18">
        <f t="shared" si="2"/>
        <v>1.1764110509453729</v>
      </c>
      <c r="D44" s="18">
        <f t="shared" si="2"/>
        <v>1.0622614573318172</v>
      </c>
      <c r="E44" s="18">
        <f t="shared" si="2"/>
        <v>1.1361146876261128</v>
      </c>
      <c r="F44" s="18">
        <f t="shared" si="2"/>
        <v>1.1945687092803292</v>
      </c>
    </row>
    <row r="45" spans="1:6" x14ac:dyDescent="0.2">
      <c r="A45" t="str">
        <f>$A$18</f>
        <v>Finance and insurance</v>
      </c>
      <c r="B45" s="18">
        <f t="shared" si="2"/>
        <v>1.2300515345740151</v>
      </c>
      <c r="C45" s="18">
        <f t="shared" si="2"/>
        <v>0.87374407804331167</v>
      </c>
      <c r="D45" s="18">
        <f t="shared" si="2"/>
        <v>0.96203711796754199</v>
      </c>
      <c r="E45" s="18">
        <f t="shared" si="2"/>
        <v>0.94221419374675774</v>
      </c>
      <c r="F45" s="18">
        <f t="shared" si="2"/>
        <v>0.8699372504278392</v>
      </c>
    </row>
    <row r="46" spans="1:6" x14ac:dyDescent="0.2">
      <c r="A46" t="str">
        <f>$A$19</f>
        <v>Real estate</v>
      </c>
      <c r="B46" s="18">
        <f t="shared" si="2"/>
        <v>1.14671903190758</v>
      </c>
      <c r="C46" s="18">
        <f t="shared" si="2"/>
        <v>1.3833145829035012</v>
      </c>
      <c r="D46" s="18">
        <f t="shared" si="2"/>
        <v>1.490351465004027</v>
      </c>
      <c r="E46" s="18">
        <f t="shared" si="2"/>
        <v>1.374406672175569</v>
      </c>
      <c r="F46" s="18">
        <f t="shared" si="2"/>
        <v>1.4576515447203291</v>
      </c>
    </row>
    <row r="47" spans="1:6" x14ac:dyDescent="0.2">
      <c r="A47" s="10" t="str">
        <f>$A$20</f>
        <v>Professional services</v>
      </c>
      <c r="B47" s="18">
        <f t="shared" si="2"/>
        <v>5.2399796652744781</v>
      </c>
      <c r="C47" s="18">
        <f t="shared" si="2"/>
        <v>5.6879980380173203</v>
      </c>
      <c r="D47" s="18">
        <f t="shared" si="2"/>
        <v>6.0682341287183572</v>
      </c>
      <c r="E47" s="18">
        <f t="shared" si="2"/>
        <v>6.22922151546015</v>
      </c>
      <c r="F47" s="18">
        <f t="shared" si="2"/>
        <v>6.4399000210166033</v>
      </c>
    </row>
    <row r="48" spans="1:6" x14ac:dyDescent="0.2">
      <c r="A48" s="10" t="str">
        <f>$A$21</f>
        <v>Support services</v>
      </c>
      <c r="B48" s="18">
        <f t="shared" si="2"/>
        <v>7.9401122397105173</v>
      </c>
      <c r="C48" s="18">
        <f t="shared" si="2"/>
        <v>7.997415165659068</v>
      </c>
      <c r="D48" s="18">
        <f t="shared" si="2"/>
        <v>8.0752459478095417</v>
      </c>
      <c r="E48" s="18">
        <f t="shared" si="2"/>
        <v>8.5356573207525379</v>
      </c>
      <c r="F48" s="18">
        <f t="shared" si="2"/>
        <v>8.9024079022427749</v>
      </c>
    </row>
    <row r="49" spans="1:9" x14ac:dyDescent="0.2">
      <c r="A49" s="10" t="str">
        <f>$A$22</f>
        <v>Public admin. and defence</v>
      </c>
      <c r="B49" s="18">
        <f t="shared" si="2"/>
        <v>3.5306665603413063</v>
      </c>
      <c r="C49" s="18">
        <f t="shared" si="2"/>
        <v>3.3885076085221599</v>
      </c>
      <c r="D49" s="18">
        <f t="shared" si="2"/>
        <v>3.5061037788072125</v>
      </c>
      <c r="E49" s="18">
        <f t="shared" si="2"/>
        <v>3.5344082095432174</v>
      </c>
      <c r="F49" s="18">
        <f t="shared" si="2"/>
        <v>3.5823925901462079</v>
      </c>
    </row>
    <row r="50" spans="1:9" x14ac:dyDescent="0.2">
      <c r="A50" s="10" t="str">
        <f>$A$23</f>
        <v>Education</v>
      </c>
      <c r="B50" s="18">
        <f t="shared" si="2"/>
        <v>9.0515445420201033</v>
      </c>
      <c r="C50" s="18">
        <f t="shared" si="2"/>
        <v>8.4503450987414652</v>
      </c>
      <c r="D50" s="18">
        <f t="shared" si="2"/>
        <v>8.3685381037011126</v>
      </c>
      <c r="E50" s="18">
        <f t="shared" si="2"/>
        <v>8.0896285335434577</v>
      </c>
      <c r="F50" s="18">
        <f t="shared" si="2"/>
        <v>7.9801167922658971</v>
      </c>
    </row>
    <row r="51" spans="1:9" x14ac:dyDescent="0.2">
      <c r="A51" s="10" t="str">
        <f>$A$24</f>
        <v>Health and social work</v>
      </c>
      <c r="B51" s="18">
        <f t="shared" si="2"/>
        <v>12.497483079315375</v>
      </c>
      <c r="C51" s="18">
        <f t="shared" si="2"/>
        <v>12.947139359163518</v>
      </c>
      <c r="D51" s="18">
        <f t="shared" si="2"/>
        <v>12.704794646932546</v>
      </c>
      <c r="E51" s="18">
        <f t="shared" si="2"/>
        <v>13.307454311355388</v>
      </c>
      <c r="F51" s="18">
        <f t="shared" si="2"/>
        <v>13.701511694238484</v>
      </c>
    </row>
    <row r="52" spans="1:9" x14ac:dyDescent="0.2">
      <c r="A52" s="10" t="str">
        <f>$A$25</f>
        <v>Arts and entertainment</v>
      </c>
      <c r="B52" s="18">
        <f t="shared" si="2"/>
        <v>2.2511737323192551</v>
      </c>
      <c r="C52" s="18">
        <f t="shared" si="2"/>
        <v>2.4830370246376763</v>
      </c>
      <c r="D52" s="18">
        <f t="shared" si="2"/>
        <v>2.2301857840709394</v>
      </c>
      <c r="E52" s="18">
        <f t="shared" si="2"/>
        <v>2.0283644329996022</v>
      </c>
      <c r="F52" s="18">
        <f t="shared" si="2"/>
        <v>2.0196580298435762</v>
      </c>
    </row>
    <row r="53" spans="1:9" x14ac:dyDescent="0.2">
      <c r="A53" s="10" t="str">
        <f>$A$26</f>
        <v>Other services</v>
      </c>
      <c r="B53" s="18">
        <f t="shared" si="2"/>
        <v>2.4196329781401698</v>
      </c>
      <c r="C53" s="18">
        <f t="shared" si="2"/>
        <v>2.9869629364340926</v>
      </c>
      <c r="D53" s="18">
        <f t="shared" si="2"/>
        <v>3.1364779690974962</v>
      </c>
      <c r="E53" s="18">
        <f t="shared" si="2"/>
        <v>2.8587351307723314</v>
      </c>
      <c r="F53" s="18">
        <f t="shared" si="2"/>
        <v>2.7274671990872781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Lincolnshire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-2.3664127492023512</v>
      </c>
      <c r="C63" s="18">
        <f>IF(AND(D$3-C$3 &lt;&gt; 0,C5&lt;&gt;0,D5&lt;&gt;0),(EXP(LN(D5/C5)/(D$3-C$3))-1)*100,0)</f>
        <v>27.309058614565362</v>
      </c>
      <c r="D63" s="18">
        <f t="shared" ref="B63:E78" si="3">IF(AND(E$3-D$3 &lt;&gt; 0,D5&lt;&gt;0,E5&lt;&gt;0),(EXP(LN(E5/D5)/(E$3-D$3))-1)*100,0)</f>
        <v>-0.11887314225123014</v>
      </c>
      <c r="E63" s="18">
        <f t="shared" si="3"/>
        <v>-0.25985986534095007</v>
      </c>
      <c r="F63" s="18">
        <f>IF(AND(F$3-D$3 &lt;&gt; 0,D5&lt;&gt;0,F5&lt;&gt;0),(EXP(LN(F5/D5)/(F$3-D$3))-1)*100,0)</f>
        <v>-0.21288641698673505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7.0957241802688031</v>
      </c>
      <c r="C64" s="18">
        <f t="shared" ref="C64:C78" si="4">IF(AND(D$3-C$3 &lt;&gt; 0,C6&lt;&gt;0,D6&lt;&gt;0),(EXP(LN(D6/C6)/(D$3-C$3))-1)*100,0)</f>
        <v>-1.2847965738755907</v>
      </c>
      <c r="D64" s="18">
        <f t="shared" si="3"/>
        <v>-4.1222273876092004</v>
      </c>
      <c r="E64" s="18">
        <f t="shared" si="3"/>
        <v>-3.1749641787478411</v>
      </c>
      <c r="F64" s="18">
        <f t="shared" ref="F64:F84" si="5">IF(AND(F$3-D$3 &lt;&gt; 0,D6&lt;&gt;0,F6&lt;&gt;0),(EXP(LN(F6/D6)/(F$3-D$3))-1)*100,0)</f>
        <v>-3.4917539161036348</v>
      </c>
    </row>
    <row r="65" spans="1:6" x14ac:dyDescent="0.2">
      <c r="A65" t="str">
        <f>$A$7</f>
        <v>Food drink and tobacco</v>
      </c>
      <c r="B65" s="18">
        <f t="shared" si="3"/>
        <v>1.8439338667603833</v>
      </c>
      <c r="C65" s="18">
        <f t="shared" si="4"/>
        <v>0.36569148936167473</v>
      </c>
      <c r="D65" s="18">
        <f t="shared" si="3"/>
        <v>0.67805592308822771</v>
      </c>
      <c r="E65" s="18">
        <f t="shared" si="3"/>
        <v>8.3744228464466275E-2</v>
      </c>
      <c r="F65" s="18">
        <f t="shared" si="5"/>
        <v>0.2814572920113223</v>
      </c>
    </row>
    <row r="66" spans="1:6" x14ac:dyDescent="0.2">
      <c r="A66" t="str">
        <f>$A$8</f>
        <v>Engineering</v>
      </c>
      <c r="B66" s="18">
        <f t="shared" si="3"/>
        <v>-7.6321082579060784</v>
      </c>
      <c r="C66" s="18">
        <f t="shared" si="4"/>
        <v>-4.2800145085235002</v>
      </c>
      <c r="D66" s="18">
        <f t="shared" si="3"/>
        <v>-0.11013242589932304</v>
      </c>
      <c r="E66" s="18">
        <f t="shared" si="3"/>
        <v>-1.0734483368883163</v>
      </c>
      <c r="F66" s="18">
        <f t="shared" si="5"/>
        <v>-0.75337970548390309</v>
      </c>
    </row>
    <row r="67" spans="1:6" x14ac:dyDescent="0.2">
      <c r="A67" t="str">
        <f>$A$9</f>
        <v>Rest of manufacturing</v>
      </c>
      <c r="B67" s="18">
        <f t="shared" si="3"/>
        <v>-0.43371550029990269</v>
      </c>
      <c r="C67" s="18">
        <f t="shared" si="4"/>
        <v>0.60198577124532804</v>
      </c>
      <c r="D67" s="18">
        <f t="shared" si="3"/>
        <v>-1.5447667584737146</v>
      </c>
      <c r="E67" s="18">
        <f t="shared" si="3"/>
        <v>-1.012634916810129</v>
      </c>
      <c r="F67" s="18">
        <f t="shared" si="5"/>
        <v>-1.1903309956479924</v>
      </c>
    </row>
    <row r="68" spans="1:6" x14ac:dyDescent="0.2">
      <c r="A68" t="str">
        <f>$A$10</f>
        <v>Electricity and gas</v>
      </c>
      <c r="B68" s="18">
        <f t="shared" si="3"/>
        <v>1.1742212271355745</v>
      </c>
      <c r="C68" s="18">
        <f t="shared" si="4"/>
        <v>-2.9433406916850147</v>
      </c>
      <c r="D68" s="18">
        <f t="shared" si="3"/>
        <v>-0.69184200905012538</v>
      </c>
      <c r="E68" s="18">
        <f t="shared" si="3"/>
        <v>-6.2972498274271871E-2</v>
      </c>
      <c r="F68" s="18">
        <f t="shared" si="5"/>
        <v>-0.27303690777481515</v>
      </c>
    </row>
    <row r="69" spans="1:6" x14ac:dyDescent="0.2">
      <c r="A69" t="str">
        <f>$A$11</f>
        <v>Water and sewerage</v>
      </c>
      <c r="B69" s="18">
        <f t="shared" si="3"/>
        <v>-0.67947555666798554</v>
      </c>
      <c r="C69" s="18">
        <f t="shared" si="4"/>
        <v>-6.1568627450981461</v>
      </c>
      <c r="D69" s="18">
        <f t="shared" si="3"/>
        <v>0.86658818003633176</v>
      </c>
      <c r="E69" s="18">
        <f t="shared" si="3"/>
        <v>0.59801622524464637</v>
      </c>
      <c r="F69" s="18">
        <f t="shared" si="5"/>
        <v>0.6874606591249055</v>
      </c>
    </row>
    <row r="70" spans="1:6" x14ac:dyDescent="0.2">
      <c r="A70" t="str">
        <f>$A$12</f>
        <v>Construction</v>
      </c>
      <c r="B70" s="18">
        <f t="shared" si="3"/>
        <v>-0.45629218228175894</v>
      </c>
      <c r="C70" s="18">
        <f t="shared" si="4"/>
        <v>-1.7075002889169189</v>
      </c>
      <c r="D70" s="18">
        <f t="shared" si="3"/>
        <v>0.20374756960741536</v>
      </c>
      <c r="E70" s="18">
        <f t="shared" si="3"/>
        <v>0.36013475311340581</v>
      </c>
      <c r="F70" s="18">
        <f t="shared" si="5"/>
        <v>0.30797859160298646</v>
      </c>
    </row>
    <row r="71" spans="1:6" x14ac:dyDescent="0.2">
      <c r="A71" t="str">
        <f>$A$13</f>
        <v>Wholesale and retail trade</v>
      </c>
      <c r="B71" s="18">
        <f t="shared" si="3"/>
        <v>0.65171850211789284</v>
      </c>
      <c r="C71" s="18">
        <f t="shared" si="4"/>
        <v>-4.0763716407895885</v>
      </c>
      <c r="D71" s="18">
        <f t="shared" si="3"/>
        <v>0.25589645794763527</v>
      </c>
      <c r="E71" s="18">
        <f t="shared" si="3"/>
        <v>0.1795498513147642</v>
      </c>
      <c r="F71" s="18">
        <f t="shared" si="5"/>
        <v>0.20499225808647825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-0.26266769698624071</v>
      </c>
      <c r="C72" s="18">
        <f t="shared" si="4"/>
        <v>10.73877503583498</v>
      </c>
      <c r="D72" s="18">
        <f t="shared" si="3"/>
        <v>0.72408874660359057</v>
      </c>
      <c r="E72" s="18">
        <f t="shared" si="3"/>
        <v>0.11714667133406742</v>
      </c>
      <c r="F72" s="18">
        <f t="shared" si="5"/>
        <v>0.31905323709116029</v>
      </c>
    </row>
    <row r="73" spans="1:6" x14ac:dyDescent="0.2">
      <c r="A73" t="str">
        <f>$A$15</f>
        <v>Accommodation and food</v>
      </c>
      <c r="B73" s="18">
        <f t="shared" si="6"/>
        <v>0.9548431741309038</v>
      </c>
      <c r="C73" s="18">
        <f>IF(AND(D$3-C$3 &lt;&gt; 0,C15&lt;&gt;0,D15&lt;&gt;0),(EXP(LN(D15/C15)/(D$3-C$3))-1)*100,0)</f>
        <v>-3.9667324499578993</v>
      </c>
      <c r="D73" s="18">
        <f t="shared" si="3"/>
        <v>0.24481312993283044</v>
      </c>
      <c r="E73" s="18">
        <f t="shared" si="3"/>
        <v>0.82749531898316242</v>
      </c>
      <c r="F73" s="18">
        <f t="shared" si="5"/>
        <v>0.63289256999832233</v>
      </c>
    </row>
    <row r="74" spans="1:6" x14ac:dyDescent="0.2">
      <c r="A74" t="str">
        <f>$A$16</f>
        <v>Media</v>
      </c>
      <c r="B74" s="18">
        <f t="shared" si="6"/>
        <v>8.7273237525518521</v>
      </c>
      <c r="C74" s="18">
        <f>IF(AND(D$3-C$3 &lt;&gt; 0,C16&lt;&gt;0,D16&lt;&gt;0),(EXP(LN(D16/C16)/(D$3-C$3))-1)*100,0)</f>
        <v>-24.537354352296205</v>
      </c>
      <c r="D74" s="18">
        <f t="shared" si="3"/>
        <v>-0.31073530984481179</v>
      </c>
      <c r="E74" s="18">
        <f t="shared" si="3"/>
        <v>0.16936751825515906</v>
      </c>
      <c r="F74" s="18">
        <f t="shared" si="5"/>
        <v>9.0768825795395358E-3</v>
      </c>
    </row>
    <row r="75" spans="1:6" x14ac:dyDescent="0.2">
      <c r="A75" t="str">
        <f>$A$17</f>
        <v>Information technology</v>
      </c>
      <c r="B75" s="18">
        <f t="shared" si="6"/>
        <v>3.019264950020295</v>
      </c>
      <c r="C75" s="18">
        <f t="shared" si="4"/>
        <v>-9.5135671740571031</v>
      </c>
      <c r="D75" s="18">
        <f t="shared" si="3"/>
        <v>1.5699644396316437</v>
      </c>
      <c r="E75" s="18">
        <f t="shared" si="3"/>
        <v>0.74261526368697428</v>
      </c>
      <c r="F75" s="18">
        <f t="shared" si="5"/>
        <v>1.0176467915485654</v>
      </c>
    </row>
    <row r="76" spans="1:6" x14ac:dyDescent="0.2">
      <c r="A76" t="str">
        <f>$A$18</f>
        <v>Finance and insurance</v>
      </c>
      <c r="B76" s="18">
        <f t="shared" si="6"/>
        <v>-7.6437883473313262</v>
      </c>
      <c r="C76" s="18">
        <f t="shared" si="4"/>
        <v>10.336377812430154</v>
      </c>
      <c r="D76" s="18">
        <f t="shared" si="3"/>
        <v>-0.20271806755521871</v>
      </c>
      <c r="E76" s="18">
        <f t="shared" si="3"/>
        <v>-0.55838855513281604</v>
      </c>
      <c r="F76" s="18">
        <f t="shared" si="5"/>
        <v>-0.43997279222680596</v>
      </c>
    </row>
    <row r="77" spans="1:6" x14ac:dyDescent="0.2">
      <c r="A77" t="str">
        <f>$A$19</f>
        <v>Real estate</v>
      </c>
      <c r="B77" s="18">
        <f t="shared" si="6"/>
        <v>5.4306440480843543</v>
      </c>
      <c r="C77" s="18">
        <f t="shared" si="4"/>
        <v>7.9639791754605005</v>
      </c>
      <c r="D77" s="18">
        <f t="shared" si="3"/>
        <v>-1.3964703216004182</v>
      </c>
      <c r="E77" s="18">
        <f t="shared" si="3"/>
        <v>0.82962943981839121</v>
      </c>
      <c r="F77" s="18">
        <f t="shared" si="5"/>
        <v>8.2067375480976423E-2</v>
      </c>
    </row>
    <row r="78" spans="1:6" x14ac:dyDescent="0.2">
      <c r="A78" t="str">
        <f>$A$20</f>
        <v>Professional services</v>
      </c>
      <c r="B78" s="18">
        <f t="shared" si="6"/>
        <v>2.6853138624562289</v>
      </c>
      <c r="C78" s="18">
        <f t="shared" si="4"/>
        <v>6.9089415871058657</v>
      </c>
      <c r="D78" s="18">
        <f t="shared" si="3"/>
        <v>0.73988240769866653</v>
      </c>
      <c r="E78" s="18">
        <f t="shared" si="3"/>
        <v>0.57241062497355166</v>
      </c>
      <c r="F78" s="18">
        <f t="shared" si="5"/>
        <v>0.62820359543860338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0.78168748664750876</v>
      </c>
      <c r="C79" s="18">
        <f t="shared" ref="C79:C84" si="8">IF(AND(D$3-C$3 &lt;&gt; 0,C21&lt;&gt;0,D21&lt;&gt;0),(EXP(LN(D21/C21)/(D$3-C$3))-1)*100,0)</f>
        <v>1.1852609034269213</v>
      </c>
      <c r="D79" s="18">
        <f t="shared" ref="D79:D84" si="9">IF(AND(E$3-D$3 &lt;&gt; 0,D21&lt;&gt;0,E21&lt;&gt;0),(EXP(LN(E21/D21)/(E$3-D$3))-1)*100,0)</f>
        <v>1.3312483243939521</v>
      </c>
      <c r="E79" s="18">
        <f t="shared" ref="E79:E84" si="10">IF(AND(F$3-E$3 &lt;&gt; 0,E21&lt;&gt;0,F21&lt;&gt;0),(EXP(LN(F21/E21)/(F$3-E$3))-1)*100,0)</f>
        <v>0.66103156569934374</v>
      </c>
      <c r="F79" s="18">
        <f t="shared" si="5"/>
        <v>0.88394315485353925</v>
      </c>
    </row>
    <row r="80" spans="1:6" x14ac:dyDescent="0.2">
      <c r="A80" s="10" t="str">
        <f>$A$22</f>
        <v>Public admin. and defence</v>
      </c>
      <c r="B80" s="18">
        <f t="shared" si="7"/>
        <v>-0.42763646804935274</v>
      </c>
      <c r="C80" s="18">
        <f t="shared" si="8"/>
        <v>3.6877477166984196</v>
      </c>
      <c r="D80" s="18">
        <f t="shared" si="9"/>
        <v>0.37499540604488679</v>
      </c>
      <c r="E80" s="18">
        <f t="shared" si="10"/>
        <v>0.37370888029544247</v>
      </c>
      <c r="F80" s="18">
        <f t="shared" si="5"/>
        <v>0.37413772037973025</v>
      </c>
    </row>
    <row r="81" spans="1:6" x14ac:dyDescent="0.2">
      <c r="A81" s="10" t="str">
        <f>$A$23</f>
        <v>Education</v>
      </c>
      <c r="B81" s="18">
        <f t="shared" si="7"/>
        <v>-1.1130882820741372</v>
      </c>
      <c r="C81" s="18">
        <f t="shared" si="8"/>
        <v>-0.76010595416351467</v>
      </c>
      <c r="D81" s="18">
        <f t="shared" si="9"/>
        <v>-0.46336681597932694</v>
      </c>
      <c r="E81" s="18">
        <f t="shared" si="10"/>
        <v>0.10191633980389803</v>
      </c>
      <c r="F81" s="18">
        <f t="shared" si="5"/>
        <v>-8.6867184314753931E-2</v>
      </c>
    </row>
    <row r="82" spans="1:6" x14ac:dyDescent="0.2">
      <c r="A82" s="10" t="str">
        <f>$A$24</f>
        <v>Health and social work</v>
      </c>
      <c r="B82" s="18">
        <f t="shared" si="7"/>
        <v>1.4936081370173993</v>
      </c>
      <c r="C82" s="18">
        <f t="shared" si="8"/>
        <v>-1.6657145434321396</v>
      </c>
      <c r="D82" s="18">
        <f t="shared" si="9"/>
        <v>1.1469093823150978</v>
      </c>
      <c r="E82" s="18">
        <f t="shared" si="10"/>
        <v>0.53138714937990272</v>
      </c>
      <c r="F82" s="18">
        <f t="shared" si="5"/>
        <v>0.73614390667777752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3.0966186338607926</v>
      </c>
      <c r="C83" s="18">
        <f t="shared" si="8"/>
        <v>-9.994512816492751</v>
      </c>
      <c r="D83" s="18">
        <f t="shared" si="9"/>
        <v>-1.6695245627798339</v>
      </c>
      <c r="E83" s="18">
        <f t="shared" si="10"/>
        <v>0.19533698442346648</v>
      </c>
      <c r="F83" s="18">
        <f t="shared" si="5"/>
        <v>-0.43018049795473523</v>
      </c>
    </row>
    <row r="84" spans="1:6" x14ac:dyDescent="0.2">
      <c r="A84" s="10" t="str">
        <f>$A$26</f>
        <v>Other services</v>
      </c>
      <c r="B84" s="18">
        <f t="shared" si="7"/>
        <v>6.0403031131305518</v>
      </c>
      <c r="C84" s="18">
        <f t="shared" si="8"/>
        <v>5.2261175550633254</v>
      </c>
      <c r="D84" s="18">
        <f t="shared" si="9"/>
        <v>-1.6275504504737581</v>
      </c>
      <c r="E84" s="18">
        <f t="shared" si="10"/>
        <v>-0.23162774849099232</v>
      </c>
      <c r="F84" s="18">
        <f t="shared" si="5"/>
        <v>-0.69912248152875778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0.60067062186752729</v>
      </c>
      <c r="C86" s="18">
        <f>IF(AND(D$3-C$3 &lt;&gt; 0,C28&lt;&gt;0,D28&lt;&gt;0),(EXP(LN(D28/C28)/(D$3-C$3))-1)*100,0)</f>
        <v>0.21001779020017874</v>
      </c>
      <c r="D86" s="18">
        <f>IF(AND(E$3-D$3 &lt;&gt; 0,D28&lt;&gt;0,E28&lt;&gt;0),(EXP(LN(E28/D28)/(E$3-D$3))-1)*100,0)</f>
        <v>0.21371229036180051</v>
      </c>
      <c r="E86" s="18">
        <f>IF(AND(F$3-E$3 &lt;&gt; 0,E28&lt;&gt;0,F28&lt;&gt;0),(EXP(LN(F28/E28)/(F$3-E$3))-1)*100,0)</f>
        <v>0.23844593453650198</v>
      </c>
      <c r="F86" s="18">
        <f>IF(AND(F$3-D$3 &lt;&gt; 0,D28&lt;&gt;0,F28&lt;&gt;0),(EXP(LN(F28/D28)/(F$3-D$3))-1)*100,0)</f>
        <v>0.23020070827648453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-1.1320000000000601</v>
      </c>
      <c r="C90" s="27">
        <f>D5-C5</f>
        <v>3.075000000000049</v>
      </c>
      <c r="D90" s="27">
        <f t="shared" si="11"/>
        <v>-8.4999999999990195E-2</v>
      </c>
      <c r="E90" s="27">
        <f t="shared" si="11"/>
        <v>-0.36600000000006538</v>
      </c>
      <c r="F90" s="27">
        <f>F5-D5</f>
        <v>-0.45100000000005558</v>
      </c>
    </row>
    <row r="91" spans="1:6" x14ac:dyDescent="0.2">
      <c r="A91" t="str">
        <f>$A$6</f>
        <v>Mining and quarrying</v>
      </c>
      <c r="B91" s="27">
        <f t="shared" si="11"/>
        <v>0.22399999999999898</v>
      </c>
      <c r="C91" s="27">
        <f t="shared" ref="C91:C105" si="12">D6-C6</f>
        <v>-1.1999999999998012E-2</v>
      </c>
      <c r="D91" s="27">
        <f t="shared" si="11"/>
        <v>-0.1749999999999996</v>
      </c>
      <c r="E91" s="27">
        <f t="shared" si="11"/>
        <v>-0.20599999999999874</v>
      </c>
      <c r="F91" s="27">
        <f t="shared" ref="F91:F111" si="13">F6-D6</f>
        <v>-0.38099999999999834</v>
      </c>
    </row>
    <row r="92" spans="1:6" x14ac:dyDescent="0.2">
      <c r="A92" t="str">
        <f>$A$7</f>
        <v>Food drink and tobacco</v>
      </c>
      <c r="B92" s="27">
        <f t="shared" si="11"/>
        <v>1.6960000000000193</v>
      </c>
      <c r="C92" s="27">
        <f t="shared" si="12"/>
        <v>8.7999999999993861E-2</v>
      </c>
      <c r="D92" s="27">
        <f t="shared" si="11"/>
        <v>0.83000000000004093</v>
      </c>
      <c r="E92" s="27">
        <f t="shared" si="11"/>
        <v>0.20999999999996533</v>
      </c>
      <c r="F92" s="27">
        <f t="shared" si="13"/>
        <v>1.0400000000000063</v>
      </c>
    </row>
    <row r="93" spans="1:6" x14ac:dyDescent="0.2">
      <c r="A93" t="str">
        <f>$A$8</f>
        <v>Engineering</v>
      </c>
      <c r="B93" s="27">
        <f t="shared" si="11"/>
        <v>-2.0610000000000213</v>
      </c>
      <c r="C93" s="27">
        <f t="shared" si="12"/>
        <v>-0.23599999999998555</v>
      </c>
      <c r="D93" s="27">
        <f t="shared" si="11"/>
        <v>-2.9000000000002579E-2</v>
      </c>
      <c r="E93" s="27">
        <f t="shared" si="11"/>
        <v>-0.53700000000000614</v>
      </c>
      <c r="F93" s="27">
        <f t="shared" si="13"/>
        <v>-0.56600000000000872</v>
      </c>
    </row>
    <row r="94" spans="1:6" x14ac:dyDescent="0.2">
      <c r="A94" t="str">
        <f>$A$9</f>
        <v>Rest of manufacturing</v>
      </c>
      <c r="B94" s="27">
        <f t="shared" si="11"/>
        <v>-0.67300000000017235</v>
      </c>
      <c r="C94" s="27">
        <f t="shared" si="12"/>
        <v>0.23099999999996612</v>
      </c>
      <c r="D94" s="27">
        <f t="shared" si="11"/>
        <v>-2.8910000000001261</v>
      </c>
      <c r="E94" s="27">
        <f t="shared" si="11"/>
        <v>-3.4559999999997686</v>
      </c>
      <c r="F94" s="27">
        <f t="shared" si="13"/>
        <v>-6.3469999999998947</v>
      </c>
    </row>
    <row r="95" spans="1:6" x14ac:dyDescent="0.2">
      <c r="A95" t="str">
        <f>$A$10</f>
        <v>Electricity and gas</v>
      </c>
      <c r="B95" s="27">
        <f t="shared" si="11"/>
        <v>6.1999999999998057E-2</v>
      </c>
      <c r="C95" s="27">
        <f t="shared" si="12"/>
        <v>-3.9999999999999369E-2</v>
      </c>
      <c r="D95" s="27">
        <f t="shared" si="11"/>
        <v>-4.5000000000000151E-2</v>
      </c>
      <c r="E95" s="27">
        <f t="shared" si="11"/>
        <v>-8.0000000000020055E-3</v>
      </c>
      <c r="F95" s="27">
        <f t="shared" si="13"/>
        <v>-5.3000000000002156E-2</v>
      </c>
    </row>
    <row r="96" spans="1:6" x14ac:dyDescent="0.2">
      <c r="A96" t="str">
        <f>$A$11</f>
        <v>Water and sewerage</v>
      </c>
      <c r="B96" s="27">
        <f t="shared" si="11"/>
        <v>-0.14099999999998936</v>
      </c>
      <c r="C96" s="27">
        <f t="shared" si="12"/>
        <v>-0.31400000000000539</v>
      </c>
      <c r="D96" s="27">
        <f t="shared" si="11"/>
        <v>0.21100000000000207</v>
      </c>
      <c r="E96" s="27">
        <f t="shared" si="11"/>
        <v>0.30699999999998973</v>
      </c>
      <c r="F96" s="27">
        <f t="shared" si="13"/>
        <v>0.5179999999999918</v>
      </c>
    </row>
    <row r="97" spans="1:6" x14ac:dyDescent="0.2">
      <c r="A97" t="str">
        <f>$A$12</f>
        <v>Construction</v>
      </c>
      <c r="B97" s="27">
        <f t="shared" si="11"/>
        <v>-0.6390000000001308</v>
      </c>
      <c r="C97" s="27">
        <f t="shared" si="12"/>
        <v>-0.59099999999992292</v>
      </c>
      <c r="D97" s="27">
        <f t="shared" si="11"/>
        <v>0.34799999999999898</v>
      </c>
      <c r="E97" s="27">
        <f t="shared" si="11"/>
        <v>1.2579999999999742</v>
      </c>
      <c r="F97" s="27">
        <f t="shared" si="13"/>
        <v>1.6059999999999732</v>
      </c>
    </row>
    <row r="98" spans="1:6" x14ac:dyDescent="0.2">
      <c r="A98" t="str">
        <f>$A$13</f>
        <v>Wholesale and retail trade</v>
      </c>
      <c r="B98" s="27">
        <f t="shared" si="11"/>
        <v>2.1789999999999452</v>
      </c>
      <c r="C98" s="27">
        <f t="shared" si="12"/>
        <v>-3.4629999999999797</v>
      </c>
      <c r="D98" s="27">
        <f t="shared" si="11"/>
        <v>1.0480000000000729</v>
      </c>
      <c r="E98" s="27">
        <f t="shared" si="11"/>
        <v>1.4939999999997013</v>
      </c>
      <c r="F98" s="27">
        <f t="shared" si="13"/>
        <v>2.5419999999997742</v>
      </c>
    </row>
    <row r="99" spans="1:6" x14ac:dyDescent="0.2">
      <c r="A99" t="str">
        <f>$A$14</f>
        <v>Transport and storage</v>
      </c>
      <c r="B99" s="27">
        <f t="shared" si="11"/>
        <v>-0.27300000000005298</v>
      </c>
      <c r="C99" s="27">
        <f t="shared" si="12"/>
        <v>2.7720000000000802</v>
      </c>
      <c r="D99" s="27">
        <f t="shared" si="11"/>
        <v>1.0499999999999474</v>
      </c>
      <c r="E99" s="27">
        <f t="shared" si="11"/>
        <v>0.34900000000009257</v>
      </c>
      <c r="F99" s="27">
        <f t="shared" si="13"/>
        <v>1.39900000000004</v>
      </c>
    </row>
    <row r="100" spans="1:6" x14ac:dyDescent="0.2">
      <c r="A100" t="str">
        <f>$A$15</f>
        <v>Accommodation and food</v>
      </c>
      <c r="B100" s="27">
        <f t="shared" si="11"/>
        <v>1.3230000000000715</v>
      </c>
      <c r="C100" s="27">
        <f t="shared" si="12"/>
        <v>-1.4070000000000675</v>
      </c>
      <c r="D100" s="27">
        <f t="shared" si="11"/>
        <v>0.41900000000001825</v>
      </c>
      <c r="E100" s="27">
        <f t="shared" si="11"/>
        <v>2.9619999999999536</v>
      </c>
      <c r="F100" s="27">
        <f t="shared" si="13"/>
        <v>3.3809999999999718</v>
      </c>
    </row>
    <row r="101" spans="1:6" x14ac:dyDescent="0.2">
      <c r="A101" t="str">
        <f>$A$16</f>
        <v>Media</v>
      </c>
      <c r="B101" s="27">
        <f t="shared" si="11"/>
        <v>0.83000000000000185</v>
      </c>
      <c r="C101" s="27">
        <f t="shared" si="12"/>
        <v>-0.71600000000000419</v>
      </c>
      <c r="D101" s="27">
        <f t="shared" si="11"/>
        <v>-3.3999999999999364E-2</v>
      </c>
      <c r="E101" s="27">
        <f t="shared" si="11"/>
        <v>3.7000000000001254E-2</v>
      </c>
      <c r="F101" s="27">
        <f t="shared" si="13"/>
        <v>3.00000000000189E-3</v>
      </c>
    </row>
    <row r="102" spans="1:6" x14ac:dyDescent="0.2">
      <c r="A102" t="str">
        <f>$A$17</f>
        <v>Information technology</v>
      </c>
      <c r="B102" s="27">
        <f t="shared" si="11"/>
        <v>0.67799999999999017</v>
      </c>
      <c r="C102" s="27">
        <f t="shared" si="12"/>
        <v>-0.57500000000001172</v>
      </c>
      <c r="D102" s="27">
        <f t="shared" si="11"/>
        <v>0.44300000000001472</v>
      </c>
      <c r="E102" s="27">
        <f t="shared" si="11"/>
        <v>0.45399999999998109</v>
      </c>
      <c r="F102" s="27">
        <f t="shared" si="13"/>
        <v>0.8969999999999958</v>
      </c>
    </row>
    <row r="103" spans="1:6" x14ac:dyDescent="0.2">
      <c r="A103" t="str">
        <f>$A$18</f>
        <v>Finance and insurance</v>
      </c>
      <c r="B103" s="27">
        <f t="shared" si="11"/>
        <v>-1.6809999999999903</v>
      </c>
      <c r="C103" s="27">
        <f t="shared" si="12"/>
        <v>0.46399999999998975</v>
      </c>
      <c r="D103" s="27">
        <f t="shared" si="11"/>
        <v>-4.9999999999983835E-2</v>
      </c>
      <c r="E103" s="27">
        <f t="shared" si="11"/>
        <v>-0.26700000000000035</v>
      </c>
      <c r="F103" s="27">
        <f t="shared" si="13"/>
        <v>-0.31699999999998418</v>
      </c>
    </row>
    <row r="104" spans="1:6" x14ac:dyDescent="0.2">
      <c r="A104" t="str">
        <f>$A$19</f>
        <v>Real estate</v>
      </c>
      <c r="B104" s="27">
        <f t="shared" si="11"/>
        <v>1.3549999999999836</v>
      </c>
      <c r="C104" s="27">
        <f t="shared" si="12"/>
        <v>0.56599999999997852</v>
      </c>
      <c r="D104" s="27">
        <f t="shared" si="11"/>
        <v>-0.52099999999996793</v>
      </c>
      <c r="E104" s="27">
        <f t="shared" si="11"/>
        <v>0.61599999999998634</v>
      </c>
      <c r="F104" s="27">
        <f t="shared" si="13"/>
        <v>9.5000000000018403E-2</v>
      </c>
    </row>
    <row r="105" spans="1:6" x14ac:dyDescent="0.2">
      <c r="A105" t="str">
        <f>$A$20</f>
        <v>Professional services</v>
      </c>
      <c r="B105" s="27">
        <f t="shared" si="11"/>
        <v>2.9390000000000072</v>
      </c>
      <c r="C105" s="27">
        <f t="shared" si="12"/>
        <v>2.0189999999999486</v>
      </c>
      <c r="D105" s="27">
        <f t="shared" si="11"/>
        <v>1.1729999999999876</v>
      </c>
      <c r="E105" s="27">
        <f t="shared" si="11"/>
        <v>1.9039999999999964</v>
      </c>
      <c r="F105" s="27">
        <f t="shared" si="13"/>
        <v>3.076999999999984</v>
      </c>
    </row>
    <row r="106" spans="1:6" x14ac:dyDescent="0.2">
      <c r="A106" s="10" t="str">
        <f>$A$21</f>
        <v>Support services</v>
      </c>
      <c r="B106" s="27">
        <f t="shared" ref="B106:B111" si="14">C21-B21</f>
        <v>1.2600000000000051</v>
      </c>
      <c r="C106" s="27">
        <f t="shared" ref="C106:C111" si="15">D21-C21</f>
        <v>0.48700000000005161</v>
      </c>
      <c r="D106" s="27">
        <f t="shared" ref="D106:D111" si="16">E21-D21</f>
        <v>2.8419999999999845</v>
      </c>
      <c r="E106" s="27">
        <f t="shared" ref="E106:E111" si="17">F21-E21</f>
        <v>3.0250000000000128</v>
      </c>
      <c r="F106" s="27">
        <f t="shared" si="13"/>
        <v>5.8669999999999973</v>
      </c>
    </row>
    <row r="107" spans="1:6" x14ac:dyDescent="0.2">
      <c r="A107" s="10" t="str">
        <f>$A$22</f>
        <v>Public admin. and defence</v>
      </c>
      <c r="B107" s="27">
        <f t="shared" si="14"/>
        <v>-0.30100000000005522</v>
      </c>
      <c r="C107" s="27">
        <f t="shared" si="15"/>
        <v>0.64200000000002433</v>
      </c>
      <c r="D107" s="27">
        <f t="shared" si="16"/>
        <v>0.34100000000006503</v>
      </c>
      <c r="E107" s="27">
        <f t="shared" si="17"/>
        <v>0.6989999999999057</v>
      </c>
      <c r="F107" s="27">
        <f t="shared" si="13"/>
        <v>1.0399999999999707</v>
      </c>
    </row>
    <row r="108" spans="1:6" x14ac:dyDescent="0.2">
      <c r="A108" s="10" t="str">
        <f>$A$23</f>
        <v>Education</v>
      </c>
      <c r="B108" s="27">
        <f t="shared" si="14"/>
        <v>-1.9879999999998859</v>
      </c>
      <c r="C108" s="27">
        <f t="shared" si="15"/>
        <v>-0.33000000000009067</v>
      </c>
      <c r="D108" s="27">
        <f t="shared" si="16"/>
        <v>-0.98899999999986932</v>
      </c>
      <c r="E108" s="27">
        <f t="shared" si="17"/>
        <v>0.43099999999991923</v>
      </c>
      <c r="F108" s="27">
        <f t="shared" si="13"/>
        <v>-0.55799999999995009</v>
      </c>
    </row>
    <row r="109" spans="1:6" x14ac:dyDescent="0.2">
      <c r="A109" s="10" t="str">
        <f>$A$24</f>
        <v>Health and social work</v>
      </c>
      <c r="B109" s="27">
        <f t="shared" si="14"/>
        <v>3.8300000000001191</v>
      </c>
      <c r="C109" s="27">
        <f t="shared" si="15"/>
        <v>-1.1080000000001888</v>
      </c>
      <c r="D109" s="27">
        <f t="shared" si="16"/>
        <v>3.8380000000002212</v>
      </c>
      <c r="E109" s="27">
        <f t="shared" si="17"/>
        <v>3.7690000000001049</v>
      </c>
      <c r="F109" s="27">
        <f t="shared" si="13"/>
        <v>7.6070000000003262</v>
      </c>
    </row>
    <row r="110" spans="1:6" x14ac:dyDescent="0.2">
      <c r="A110" s="10" t="str">
        <f>$A$25</f>
        <v>Arts and entertainment</v>
      </c>
      <c r="B110" s="27">
        <f t="shared" si="14"/>
        <v>1.4649999999999999</v>
      </c>
      <c r="C110" s="27">
        <f t="shared" si="15"/>
        <v>-1.2749999999999808</v>
      </c>
      <c r="D110" s="27">
        <f t="shared" si="16"/>
        <v>-0.92699999999998717</v>
      </c>
      <c r="E110" s="27">
        <f t="shared" si="17"/>
        <v>0.2079999999999611</v>
      </c>
      <c r="F110" s="27">
        <f t="shared" si="13"/>
        <v>-0.71900000000002606</v>
      </c>
    </row>
    <row r="111" spans="1:6" x14ac:dyDescent="0.2">
      <c r="A111" s="10" t="str">
        <f>$A$26</f>
        <v>Other services</v>
      </c>
      <c r="B111" s="27">
        <f t="shared" si="14"/>
        <v>3.2089999999999783</v>
      </c>
      <c r="C111" s="27">
        <f t="shared" si="15"/>
        <v>0.80200000000001559</v>
      </c>
      <c r="D111" s="27">
        <f t="shared" si="16"/>
        <v>-1.2720000000000073</v>
      </c>
      <c r="E111" s="27">
        <f t="shared" si="17"/>
        <v>-0.34099999999999575</v>
      </c>
      <c r="F111" s="27">
        <f t="shared" si="13"/>
        <v>-1.6130000000000031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12.160999999999774</v>
      </c>
      <c r="C113" s="29">
        <f>D28-C28</f>
        <v>1.0789999999998372</v>
      </c>
      <c r="D113" s="29">
        <f>E28-D28</f>
        <v>5.525000000000432</v>
      </c>
      <c r="E113" s="29">
        <f>F28-E28</f>
        <v>12.541999999999689</v>
      </c>
      <c r="F113" s="29">
        <f>F28-D28</f>
        <v>18.067000000000121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Lincolnshire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19.640000000000011</v>
      </c>
      <c r="C7" s="31">
        <f>'Ind T1'!C7</f>
        <v>18.652999999999963</v>
      </c>
      <c r="D7" s="31">
        <f>'Ind T1'!D7</f>
        <v>21.362000000000005</v>
      </c>
      <c r="E7" s="31">
        <f>'Ind T1'!E7</f>
        <v>21.268000000000018</v>
      </c>
      <c r="F7" s="31">
        <f>'Ind T1'!F7</f>
        <v>20.994999999999941</v>
      </c>
      <c r="H7" s="31">
        <f>C7-B7</f>
        <v>-0.98700000000004806</v>
      </c>
      <c r="I7" s="31">
        <f>D7-C7</f>
        <v>2.7090000000000423</v>
      </c>
      <c r="J7" s="31">
        <f>E7-D7</f>
        <v>-9.3999999999986983E-2</v>
      </c>
      <c r="K7" s="31">
        <f>F7-E7</f>
        <v>-0.27300000000007785</v>
      </c>
      <c r="L7" s="31">
        <f>F7-D7</f>
        <v>-0.36700000000006483</v>
      </c>
    </row>
    <row r="8" spans="1:12" x14ac:dyDescent="0.2">
      <c r="A8" t="str">
        <f>'Ind T2'!A5</f>
        <v>Agriculture</v>
      </c>
      <c r="B8" s="32">
        <f>'Ind T2'!B5</f>
        <v>12.392000000000017</v>
      </c>
      <c r="C8" s="32">
        <f>'Ind T2'!C5</f>
        <v>11.259999999999957</v>
      </c>
      <c r="D8" s="32">
        <f>'Ind T2'!D5</f>
        <v>14.335000000000006</v>
      </c>
      <c r="E8" s="32">
        <f>'Ind T2'!E5</f>
        <v>14.250000000000016</v>
      </c>
      <c r="F8" s="32">
        <f>'Ind T2'!F5</f>
        <v>13.883999999999951</v>
      </c>
      <c r="H8" s="11">
        <f t="shared" ref="H8:H40" si="0">C8-B8</f>
        <v>-1.1320000000000601</v>
      </c>
      <c r="I8" s="31">
        <f t="shared" ref="I8:I38" si="1">D8-C8</f>
        <v>3.075000000000049</v>
      </c>
      <c r="J8" s="11">
        <f t="shared" ref="J8:J38" si="2">E8-D8</f>
        <v>-8.4999999999990195E-2</v>
      </c>
      <c r="K8" s="11">
        <f t="shared" ref="K8:K38" si="3">F8-E8</f>
        <v>-0.36600000000006538</v>
      </c>
      <c r="L8" s="31">
        <f t="shared" ref="L8:L40" si="4">F8-D8</f>
        <v>-0.45100000000005558</v>
      </c>
    </row>
    <row r="9" spans="1:12" x14ac:dyDescent="0.2">
      <c r="A9" t="str">
        <f>'Ind T2'!A6</f>
        <v>Mining and quarrying</v>
      </c>
      <c r="B9" s="32">
        <f>'Ind T2'!B6</f>
        <v>0.70999999999999941</v>
      </c>
      <c r="C9" s="32">
        <f>'Ind T2'!C6</f>
        <v>0.93399999999999839</v>
      </c>
      <c r="D9" s="32">
        <f>'Ind T2'!D6</f>
        <v>0.92200000000000037</v>
      </c>
      <c r="E9" s="32">
        <f>'Ind T2'!E6</f>
        <v>0.74700000000000077</v>
      </c>
      <c r="F9" s="32">
        <f>'Ind T2'!F6</f>
        <v>0.54100000000000203</v>
      </c>
      <c r="H9" s="11">
        <f t="shared" si="0"/>
        <v>0.22399999999999898</v>
      </c>
      <c r="I9" s="31">
        <f t="shared" si="1"/>
        <v>-1.1999999999998012E-2</v>
      </c>
      <c r="J9" s="11">
        <f t="shared" si="2"/>
        <v>-0.1749999999999996</v>
      </c>
      <c r="K9" s="11">
        <f t="shared" si="3"/>
        <v>-0.20599999999999874</v>
      </c>
      <c r="L9" s="31">
        <f t="shared" si="4"/>
        <v>-0.38099999999999834</v>
      </c>
    </row>
    <row r="10" spans="1:12" x14ac:dyDescent="0.2">
      <c r="A10" t="str">
        <f>'Ind T2'!A10</f>
        <v>Electricity and gas</v>
      </c>
      <c r="B10" s="32">
        <f>'Ind T2'!B10</f>
        <v>1.2970000000000028</v>
      </c>
      <c r="C10" s="32">
        <f>'Ind T2'!C10</f>
        <v>1.3590000000000009</v>
      </c>
      <c r="D10" s="32">
        <f>'Ind T2'!D10</f>
        <v>1.3190000000000015</v>
      </c>
      <c r="E10" s="32">
        <f>'Ind T2'!E10</f>
        <v>1.2740000000000014</v>
      </c>
      <c r="F10" s="32">
        <f>'Ind T2'!F10</f>
        <v>1.2659999999999993</v>
      </c>
      <c r="H10" s="11">
        <f t="shared" si="0"/>
        <v>6.1999999999998057E-2</v>
      </c>
      <c r="I10" s="31">
        <f t="shared" si="1"/>
        <v>-3.9999999999999369E-2</v>
      </c>
      <c r="J10" s="11">
        <f t="shared" si="2"/>
        <v>-4.5000000000000151E-2</v>
      </c>
      <c r="K10" s="11">
        <f t="shared" si="3"/>
        <v>-8.0000000000020055E-3</v>
      </c>
      <c r="L10" s="31">
        <f t="shared" si="4"/>
        <v>-5.3000000000002156E-2</v>
      </c>
    </row>
    <row r="11" spans="1:12" x14ac:dyDescent="0.2">
      <c r="A11" t="str">
        <f>'Ind T2'!A11</f>
        <v>Water and sewerage</v>
      </c>
      <c r="B11" s="32">
        <f>'Ind T2'!B11</f>
        <v>5.2409999999999926</v>
      </c>
      <c r="C11" s="32">
        <f>'Ind T2'!C11</f>
        <v>5.1000000000000032</v>
      </c>
      <c r="D11" s="32">
        <f>'Ind T2'!D11</f>
        <v>4.7859999999999978</v>
      </c>
      <c r="E11" s="32">
        <f>'Ind T2'!E11</f>
        <v>4.9969999999999999</v>
      </c>
      <c r="F11" s="32">
        <f>'Ind T2'!F11</f>
        <v>5.3039999999999896</v>
      </c>
      <c r="H11" s="11">
        <f t="shared" ref="H11" si="5">C11-B11</f>
        <v>-0.14099999999998936</v>
      </c>
      <c r="I11" s="31">
        <f t="shared" ref="I11" si="6">D11-C11</f>
        <v>-0.31400000000000539</v>
      </c>
      <c r="J11" s="11">
        <f t="shared" ref="J11" si="7">E11-D11</f>
        <v>0.21100000000000207</v>
      </c>
      <c r="K11" s="11">
        <f t="shared" ref="K11" si="8">F11-E11</f>
        <v>0.30699999999998973</v>
      </c>
      <c r="L11" s="31">
        <f t="shared" si="4"/>
        <v>0.5179999999999918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68.989000000000161</v>
      </c>
      <c r="C13" s="31">
        <f>'Ind T1'!C8</f>
        <v>67.950999999999993</v>
      </c>
      <c r="D13" s="31">
        <f>'Ind T1'!D8</f>
        <v>68.033999999999963</v>
      </c>
      <c r="E13" s="31">
        <f>'Ind T1'!E8</f>
        <v>65.943999999999875</v>
      </c>
      <c r="F13" s="31">
        <f>'Ind T1'!F8</f>
        <v>62.161000000000065</v>
      </c>
      <c r="H13" s="31">
        <f t="shared" si="0"/>
        <v>-1.0380000000001672</v>
      </c>
      <c r="I13" s="31">
        <f t="shared" si="1"/>
        <v>8.2999999999969987E-2</v>
      </c>
      <c r="J13" s="31">
        <f t="shared" si="2"/>
        <v>-2.0900000000000887</v>
      </c>
      <c r="K13" s="31">
        <f t="shared" si="3"/>
        <v>-3.7829999999998094</v>
      </c>
      <c r="L13" s="31">
        <f t="shared" si="4"/>
        <v>-5.8729999999998981</v>
      </c>
    </row>
    <row r="14" spans="1:12" x14ac:dyDescent="0.2">
      <c r="A14" t="str">
        <f>'Ind T2'!A7</f>
        <v>Food drink and tobacco</v>
      </c>
      <c r="B14" s="32">
        <f>'Ind T2'!B7</f>
        <v>22.367999999999995</v>
      </c>
      <c r="C14" s="32">
        <f>'Ind T2'!C7</f>
        <v>24.064000000000014</v>
      </c>
      <c r="D14" s="32">
        <f>'Ind T2'!D7</f>
        <v>24.152000000000008</v>
      </c>
      <c r="E14" s="32">
        <f>'Ind T2'!E7</f>
        <v>24.982000000000049</v>
      </c>
      <c r="F14" s="32">
        <f>'Ind T2'!F7</f>
        <v>25.192000000000014</v>
      </c>
      <c r="H14" s="11">
        <f t="shared" si="0"/>
        <v>1.6960000000000193</v>
      </c>
      <c r="I14" s="31">
        <f t="shared" si="1"/>
        <v>8.7999999999993861E-2</v>
      </c>
      <c r="J14" s="11">
        <f t="shared" si="2"/>
        <v>0.83000000000004093</v>
      </c>
      <c r="K14" s="11">
        <f t="shared" si="3"/>
        <v>0.20999999999996533</v>
      </c>
      <c r="L14" s="31">
        <f t="shared" si="4"/>
        <v>1.0400000000000063</v>
      </c>
    </row>
    <row r="15" spans="1:12" x14ac:dyDescent="0.2">
      <c r="A15" t="str">
        <f>'Ind T2'!A8</f>
        <v>Engineering</v>
      </c>
      <c r="B15" s="32">
        <f>'Ind T2'!B8</f>
        <v>7.5750000000000117</v>
      </c>
      <c r="C15" s="32">
        <f>'Ind T2'!C8</f>
        <v>5.5139999999999905</v>
      </c>
      <c r="D15" s="32">
        <f>'Ind T2'!D8</f>
        <v>5.2780000000000049</v>
      </c>
      <c r="E15" s="32">
        <f>'Ind T2'!E8</f>
        <v>5.2490000000000023</v>
      </c>
      <c r="F15" s="32">
        <f>'Ind T2'!F8</f>
        <v>4.7119999999999962</v>
      </c>
      <c r="H15" s="11">
        <f t="shared" si="0"/>
        <v>-2.0610000000000213</v>
      </c>
      <c r="I15" s="31">
        <f t="shared" si="1"/>
        <v>-0.23599999999998555</v>
      </c>
      <c r="J15" s="11">
        <f t="shared" si="2"/>
        <v>-2.9000000000002579E-2</v>
      </c>
      <c r="K15" s="11">
        <f t="shared" si="3"/>
        <v>-0.53700000000000614</v>
      </c>
      <c r="L15" s="31">
        <f t="shared" si="4"/>
        <v>-0.56600000000000872</v>
      </c>
    </row>
    <row r="16" spans="1:12" x14ac:dyDescent="0.2">
      <c r="A16" t="str">
        <f>'Ind T2'!A9</f>
        <v>Rest of manufacturing</v>
      </c>
      <c r="B16" s="32">
        <f>'Ind T2'!B9</f>
        <v>39.046000000000156</v>
      </c>
      <c r="C16" s="32">
        <f>'Ind T2'!C9</f>
        <v>38.372999999999983</v>
      </c>
      <c r="D16" s="32">
        <f>'Ind T2'!D9</f>
        <v>38.603999999999949</v>
      </c>
      <c r="E16" s="32">
        <f>'Ind T2'!E9</f>
        <v>35.712999999999823</v>
      </c>
      <c r="F16" s="32">
        <f>'Ind T2'!F9</f>
        <v>32.257000000000055</v>
      </c>
      <c r="H16" s="11">
        <f t="shared" si="0"/>
        <v>-0.67300000000017235</v>
      </c>
      <c r="I16" s="31">
        <f t="shared" si="1"/>
        <v>0.23099999999996612</v>
      </c>
      <c r="J16" s="11">
        <f t="shared" si="2"/>
        <v>-2.8910000000001261</v>
      </c>
      <c r="K16" s="11">
        <f t="shared" si="3"/>
        <v>-3.4559999999997686</v>
      </c>
      <c r="L16" s="31">
        <f t="shared" si="4"/>
        <v>-6.3469999999998947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35.251000000000069</v>
      </c>
      <c r="C18" s="31">
        <f>'Ind T1'!C9</f>
        <v>34.611999999999938</v>
      </c>
      <c r="D18" s="31">
        <f>'Ind T1'!D9</f>
        <v>34.021000000000015</v>
      </c>
      <c r="E18" s="31">
        <f>'Ind T1'!E9</f>
        <v>34.369000000000014</v>
      </c>
      <c r="F18" s="31">
        <f>'Ind T1'!F9</f>
        <v>35.626999999999988</v>
      </c>
      <c r="H18" s="31">
        <f t="shared" si="0"/>
        <v>-0.6390000000001308</v>
      </c>
      <c r="I18" s="31">
        <f t="shared" si="1"/>
        <v>-0.59099999999992292</v>
      </c>
      <c r="J18" s="31">
        <f t="shared" si="2"/>
        <v>0.34799999999999898</v>
      </c>
      <c r="K18" s="31">
        <f t="shared" si="3"/>
        <v>1.2579999999999742</v>
      </c>
      <c r="L18" s="31">
        <f t="shared" si="4"/>
        <v>1.6059999999999732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143.00699999999998</v>
      </c>
      <c r="C20" s="31">
        <f>'Ind T1'!C10</f>
        <v>146.23599999999993</v>
      </c>
      <c r="D20" s="31">
        <f>'Ind T1'!D10</f>
        <v>144.13799999999998</v>
      </c>
      <c r="E20" s="31">
        <f>'Ind T1'!E10</f>
        <v>146.65500000000003</v>
      </c>
      <c r="F20" s="31">
        <f>'Ind T1'!F10</f>
        <v>151.45999999999975</v>
      </c>
      <c r="H20" s="31">
        <f t="shared" si="0"/>
        <v>3.2289999999999566</v>
      </c>
      <c r="I20" s="31">
        <f t="shared" si="1"/>
        <v>-2.0979999999999563</v>
      </c>
      <c r="J20" s="31">
        <f t="shared" si="2"/>
        <v>2.5170000000000528</v>
      </c>
      <c r="K20" s="31">
        <f t="shared" si="3"/>
        <v>4.8049999999997226</v>
      </c>
      <c r="L20" s="31">
        <f t="shared" si="4"/>
        <v>7.3219999999997754</v>
      </c>
    </row>
    <row r="21" spans="1:12" x14ac:dyDescent="0.2">
      <c r="A21" s="10" t="str">
        <f>'Ind T2'!A13</f>
        <v>Wholesale and retail trade</v>
      </c>
      <c r="B21" s="32">
        <f>'Ind T2'!B13</f>
        <v>82.774000000000044</v>
      </c>
      <c r="C21" s="32">
        <f>'Ind T2'!C13</f>
        <v>84.952999999999989</v>
      </c>
      <c r="D21" s="32">
        <f>'Ind T2'!D13</f>
        <v>81.490000000000009</v>
      </c>
      <c r="E21" s="32">
        <f>'Ind T2'!E13</f>
        <v>82.538000000000082</v>
      </c>
      <c r="F21" s="32">
        <f>'Ind T2'!F13</f>
        <v>84.031999999999783</v>
      </c>
      <c r="H21" s="11">
        <f t="shared" si="0"/>
        <v>2.1789999999999452</v>
      </c>
      <c r="I21" s="31">
        <f t="shared" si="1"/>
        <v>-3.4629999999999797</v>
      </c>
      <c r="J21" s="11">
        <f t="shared" si="2"/>
        <v>1.0480000000000729</v>
      </c>
      <c r="K21" s="11">
        <f t="shared" si="3"/>
        <v>1.4939999999997013</v>
      </c>
      <c r="L21" s="31">
        <f t="shared" si="4"/>
        <v>2.5419999999997742</v>
      </c>
    </row>
    <row r="22" spans="1:12" x14ac:dyDescent="0.2">
      <c r="A22" s="10" t="str">
        <f>'Ind T2'!A14</f>
        <v>Transport and storage</v>
      </c>
      <c r="B22" s="32">
        <f>'Ind T2'!B14</f>
        <v>26.086000000000006</v>
      </c>
      <c r="C22" s="32">
        <f>'Ind T2'!C14</f>
        <v>25.812999999999953</v>
      </c>
      <c r="D22" s="32">
        <f>'Ind T2'!D14</f>
        <v>28.585000000000033</v>
      </c>
      <c r="E22" s="32">
        <f>'Ind T2'!E14</f>
        <v>29.63499999999998</v>
      </c>
      <c r="F22" s="32">
        <f>'Ind T2'!F14</f>
        <v>29.984000000000073</v>
      </c>
      <c r="H22" s="11">
        <f t="shared" si="0"/>
        <v>-0.27300000000005298</v>
      </c>
      <c r="I22" s="31">
        <f t="shared" si="1"/>
        <v>2.7720000000000802</v>
      </c>
      <c r="J22" s="11">
        <f t="shared" si="2"/>
        <v>1.0499999999999474</v>
      </c>
      <c r="K22" s="11">
        <f t="shared" si="3"/>
        <v>0.34900000000009257</v>
      </c>
      <c r="L22" s="31">
        <f t="shared" si="4"/>
        <v>1.39900000000004</v>
      </c>
    </row>
    <row r="23" spans="1:12" x14ac:dyDescent="0.2">
      <c r="A23" s="10" t="str">
        <f>'Ind T2'!A15</f>
        <v>Accommodation and food</v>
      </c>
      <c r="B23" s="32">
        <f>'Ind T2'!B15</f>
        <v>34.146999999999942</v>
      </c>
      <c r="C23" s="32">
        <f>'Ind T2'!C15</f>
        <v>35.470000000000013</v>
      </c>
      <c r="D23" s="32">
        <f>'Ind T2'!D15</f>
        <v>34.062999999999946</v>
      </c>
      <c r="E23" s="32">
        <f>'Ind T2'!E15</f>
        <v>34.481999999999964</v>
      </c>
      <c r="F23" s="32">
        <f>'Ind T2'!F15</f>
        <v>37.443999999999917</v>
      </c>
      <c r="H23" s="11">
        <f t="shared" si="0"/>
        <v>1.3230000000000715</v>
      </c>
      <c r="I23" s="31">
        <f t="shared" si="1"/>
        <v>-1.4070000000000675</v>
      </c>
      <c r="J23" s="11">
        <f t="shared" si="2"/>
        <v>0.41900000000001825</v>
      </c>
      <c r="K23" s="11">
        <f t="shared" si="3"/>
        <v>2.9619999999999536</v>
      </c>
      <c r="L23" s="31">
        <f t="shared" si="4"/>
        <v>3.3809999999999718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108.91700000000002</v>
      </c>
      <c r="C25" s="31">
        <f>'Ind T1'!C11</f>
        <v>118.97199999999999</v>
      </c>
      <c r="D25" s="31">
        <f>'Ind T1'!D11</f>
        <v>120.74399999999997</v>
      </c>
      <c r="E25" s="31">
        <f>'Ind T1'!E11</f>
        <v>122.39800000000002</v>
      </c>
      <c r="F25" s="31">
        <f>'Ind T1'!F11</f>
        <v>128.03399999999996</v>
      </c>
      <c r="H25" s="31">
        <f t="shared" si="0"/>
        <v>10.054999999999978</v>
      </c>
      <c r="I25" s="31">
        <f t="shared" si="1"/>
        <v>1.7719999999999771</v>
      </c>
      <c r="J25" s="31">
        <f t="shared" si="2"/>
        <v>1.6540000000000532</v>
      </c>
      <c r="K25" s="31">
        <f t="shared" si="3"/>
        <v>5.6359999999999388</v>
      </c>
      <c r="L25" s="31">
        <f t="shared" si="4"/>
        <v>7.289999999999992</v>
      </c>
    </row>
    <row r="26" spans="1:12" x14ac:dyDescent="0.2">
      <c r="A26" s="10" t="str">
        <f>'Ind T2'!A16</f>
        <v>Media</v>
      </c>
      <c r="B26" s="11">
        <f>'Ind T2'!B16</f>
        <v>2.0880000000000023</v>
      </c>
      <c r="C26" s="11">
        <f>'Ind T2'!C16</f>
        <v>2.9180000000000041</v>
      </c>
      <c r="D26" s="11">
        <f>'Ind T2'!D16</f>
        <v>2.202</v>
      </c>
      <c r="E26" s="11">
        <f>'Ind T2'!E16</f>
        <v>2.1680000000000006</v>
      </c>
      <c r="F26" s="11">
        <f>'Ind T2'!F16</f>
        <v>2.2050000000000018</v>
      </c>
      <c r="H26" s="11">
        <f t="shared" si="0"/>
        <v>0.83000000000000185</v>
      </c>
      <c r="I26" s="31">
        <f t="shared" si="1"/>
        <v>-0.71600000000000419</v>
      </c>
      <c r="J26" s="11">
        <f t="shared" si="2"/>
        <v>-3.3999999999999364E-2</v>
      </c>
      <c r="K26" s="11">
        <f t="shared" si="3"/>
        <v>3.7000000000001254E-2</v>
      </c>
      <c r="L26" s="31">
        <f t="shared" si="4"/>
        <v>3.00000000000189E-3</v>
      </c>
    </row>
    <row r="27" spans="1:12" x14ac:dyDescent="0.2">
      <c r="A27" s="10" t="str">
        <f>'Ind T2'!A17</f>
        <v>Information technology</v>
      </c>
      <c r="B27" s="11">
        <f>'Ind T2'!B17</f>
        <v>5.3660000000000121</v>
      </c>
      <c r="C27" s="11">
        <f>'Ind T2'!C17</f>
        <v>6.0440000000000023</v>
      </c>
      <c r="D27" s="11">
        <f>'Ind T2'!D17</f>
        <v>5.4689999999999905</v>
      </c>
      <c r="E27" s="11">
        <f>'Ind T2'!E17</f>
        <v>5.9120000000000053</v>
      </c>
      <c r="F27" s="11">
        <f>'Ind T2'!F17</f>
        <v>6.3659999999999863</v>
      </c>
      <c r="H27" s="11">
        <f t="shared" si="0"/>
        <v>0.67799999999999017</v>
      </c>
      <c r="I27" s="31">
        <f t="shared" si="1"/>
        <v>-0.57500000000001172</v>
      </c>
      <c r="J27" s="11">
        <f t="shared" si="2"/>
        <v>0.44300000000001472</v>
      </c>
      <c r="K27" s="11">
        <f t="shared" si="3"/>
        <v>0.45399999999998109</v>
      </c>
      <c r="L27" s="31">
        <f t="shared" si="4"/>
        <v>0.8969999999999958</v>
      </c>
    </row>
    <row r="28" spans="1:12" x14ac:dyDescent="0.2">
      <c r="A28" s="10" t="str">
        <f>'Ind T2'!A18</f>
        <v>Finance and insurance</v>
      </c>
      <c r="B28" s="11">
        <f>'Ind T2'!B18</f>
        <v>6.1699999999999893</v>
      </c>
      <c r="C28" s="11">
        <f>'Ind T2'!C18</f>
        <v>4.488999999999999</v>
      </c>
      <c r="D28" s="11">
        <f>'Ind T2'!D18</f>
        <v>4.9529999999999887</v>
      </c>
      <c r="E28" s="11">
        <f>'Ind T2'!E18</f>
        <v>4.9030000000000049</v>
      </c>
      <c r="F28" s="11">
        <f>'Ind T2'!F18</f>
        <v>4.6360000000000046</v>
      </c>
      <c r="H28" s="11">
        <f t="shared" si="0"/>
        <v>-1.6809999999999903</v>
      </c>
      <c r="I28" s="31">
        <f t="shared" si="1"/>
        <v>0.46399999999998975</v>
      </c>
      <c r="J28" s="11">
        <f t="shared" si="2"/>
        <v>-4.9999999999983835E-2</v>
      </c>
      <c r="K28" s="11">
        <f t="shared" si="3"/>
        <v>-0.26700000000000035</v>
      </c>
      <c r="L28" s="31">
        <f t="shared" si="4"/>
        <v>-0.31699999999998418</v>
      </c>
    </row>
    <row r="29" spans="1:12" x14ac:dyDescent="0.2">
      <c r="A29" s="10" t="str">
        <f>'Ind T2'!A19</f>
        <v>Real estate</v>
      </c>
      <c r="B29" s="11">
        <f>'Ind T2'!B19</f>
        <v>5.7520000000000167</v>
      </c>
      <c r="C29" s="11">
        <f>'Ind T2'!C19</f>
        <v>7.1070000000000002</v>
      </c>
      <c r="D29" s="11">
        <f>'Ind T2'!D19</f>
        <v>7.6729999999999787</v>
      </c>
      <c r="E29" s="11">
        <f>'Ind T2'!E19</f>
        <v>7.1520000000000108</v>
      </c>
      <c r="F29" s="11">
        <f>'Ind T2'!F19</f>
        <v>7.7679999999999971</v>
      </c>
      <c r="H29" s="11">
        <f t="shared" ref="H29:H31" si="9">C29-B29</f>
        <v>1.3549999999999836</v>
      </c>
      <c r="I29" s="31">
        <f t="shared" ref="I29:I31" si="10">D29-C29</f>
        <v>0.56599999999997852</v>
      </c>
      <c r="J29" s="11">
        <f t="shared" ref="J29:J31" si="11">E29-D29</f>
        <v>-0.52099999999996793</v>
      </c>
      <c r="K29" s="11">
        <f t="shared" ref="K29:K31" si="12">F29-E29</f>
        <v>0.61599999999998634</v>
      </c>
      <c r="L29" s="31">
        <f t="shared" si="4"/>
        <v>9.5000000000018403E-2</v>
      </c>
    </row>
    <row r="30" spans="1:12" x14ac:dyDescent="0.2">
      <c r="A30" s="10" t="str">
        <f>'Ind T2'!A20</f>
        <v>Professional services</v>
      </c>
      <c r="B30" s="11">
        <f>'Ind T2'!B20</f>
        <v>26.284000000000049</v>
      </c>
      <c r="C30" s="11">
        <f>'Ind T2'!C20</f>
        <v>29.223000000000056</v>
      </c>
      <c r="D30" s="11">
        <f>'Ind T2'!D20</f>
        <v>31.242000000000004</v>
      </c>
      <c r="E30" s="11">
        <f>'Ind T2'!E20</f>
        <v>32.414999999999992</v>
      </c>
      <c r="F30" s="11">
        <f>'Ind T2'!F20</f>
        <v>34.318999999999988</v>
      </c>
      <c r="H30" s="11">
        <f t="shared" si="9"/>
        <v>2.9390000000000072</v>
      </c>
      <c r="I30" s="31">
        <f t="shared" si="10"/>
        <v>2.0189999999999486</v>
      </c>
      <c r="J30" s="11">
        <f t="shared" si="11"/>
        <v>1.1729999999999876</v>
      </c>
      <c r="K30" s="11">
        <f t="shared" si="12"/>
        <v>1.9039999999999964</v>
      </c>
      <c r="L30" s="31">
        <f t="shared" si="4"/>
        <v>3.076999999999984</v>
      </c>
    </row>
    <row r="31" spans="1:12" x14ac:dyDescent="0.2">
      <c r="A31" s="10" t="str">
        <f>'Ind T2'!A21</f>
        <v>Support services</v>
      </c>
      <c r="B31" s="11">
        <f>'Ind T2'!B21</f>
        <v>39.827999999999946</v>
      </c>
      <c r="C31" s="11">
        <f>'Ind T2'!C21</f>
        <v>41.087999999999951</v>
      </c>
      <c r="D31" s="11">
        <f>'Ind T2'!D21</f>
        <v>41.575000000000003</v>
      </c>
      <c r="E31" s="11">
        <f>'Ind T2'!E21</f>
        <v>44.416999999999987</v>
      </c>
      <c r="F31" s="11">
        <f>'Ind T2'!F21</f>
        <v>47.442</v>
      </c>
      <c r="H31" s="11">
        <f t="shared" si="9"/>
        <v>1.2600000000000051</v>
      </c>
      <c r="I31" s="31">
        <f t="shared" si="10"/>
        <v>0.48700000000005161</v>
      </c>
      <c r="J31" s="11">
        <f t="shared" si="11"/>
        <v>2.8419999999999845</v>
      </c>
      <c r="K31" s="11">
        <f t="shared" si="12"/>
        <v>3.0250000000000128</v>
      </c>
      <c r="L31" s="31">
        <f t="shared" si="4"/>
        <v>5.8669999999999973</v>
      </c>
    </row>
    <row r="32" spans="1:12" x14ac:dyDescent="0.2">
      <c r="A32" s="10" t="str">
        <f>'Ind T2'!A25</f>
        <v>Arts and entertainment</v>
      </c>
      <c r="B32" s="11">
        <f>'Ind T2'!B25</f>
        <v>11.292000000000002</v>
      </c>
      <c r="C32" s="11">
        <f>'Ind T2'!C25</f>
        <v>12.757000000000001</v>
      </c>
      <c r="D32" s="11">
        <f>'Ind T2'!D25</f>
        <v>11.482000000000021</v>
      </c>
      <c r="E32" s="11">
        <f>'Ind T2'!E25</f>
        <v>10.555000000000033</v>
      </c>
      <c r="F32" s="11">
        <f>'Ind T2'!F25</f>
        <v>10.762999999999995</v>
      </c>
      <c r="H32" s="11">
        <f t="shared" ref="H32" si="13">C32-B32</f>
        <v>1.4649999999999999</v>
      </c>
      <c r="I32" s="31">
        <f t="shared" ref="I32:I33" si="14">D32-C32</f>
        <v>-1.2749999999999808</v>
      </c>
      <c r="J32" s="11">
        <f t="shared" ref="J32:J33" si="15">E32-D32</f>
        <v>-0.92699999999998717</v>
      </c>
      <c r="K32" s="11">
        <f t="shared" ref="K32:K33" si="16">F32-E32</f>
        <v>0.2079999999999611</v>
      </c>
      <c r="L32" s="31">
        <f t="shared" si="4"/>
        <v>-0.71900000000002606</v>
      </c>
    </row>
    <row r="33" spans="1:12" x14ac:dyDescent="0.2">
      <c r="A33" s="10" t="str">
        <f>'Ind T2'!A26</f>
        <v>Other services</v>
      </c>
      <c r="B33" s="11">
        <f>'Ind T2'!B26</f>
        <v>12.136999999999999</v>
      </c>
      <c r="C33" s="11">
        <f>'Ind T2'!C26</f>
        <v>15.345999999999977</v>
      </c>
      <c r="D33" s="11">
        <f>'Ind T2'!D26</f>
        <v>16.147999999999993</v>
      </c>
      <c r="E33" s="11">
        <f>'Ind T2'!E26</f>
        <v>14.875999999999985</v>
      </c>
      <c r="F33" s="11">
        <f>'Ind T2'!F26</f>
        <v>14.534999999999989</v>
      </c>
      <c r="H33" s="11">
        <f>C33-B33</f>
        <v>3.2089999999999783</v>
      </c>
      <c r="I33" s="31">
        <f t="shared" si="14"/>
        <v>0.80200000000001559</v>
      </c>
      <c r="J33" s="11">
        <f t="shared" si="15"/>
        <v>-1.2720000000000073</v>
      </c>
      <c r="K33" s="11">
        <f t="shared" si="16"/>
        <v>-0.34099999999999575</v>
      </c>
      <c r="L33" s="31">
        <f t="shared" si="4"/>
        <v>-1.6130000000000031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125.80099999999985</v>
      </c>
      <c r="C35" s="31">
        <f>'Ind T1'!C12</f>
        <v>127.34200000000004</v>
      </c>
      <c r="D35" s="31">
        <f>'Ind T1'!D12</f>
        <v>126.54599999999978</v>
      </c>
      <c r="E35" s="31">
        <f>'Ind T1'!E12</f>
        <v>129.73600000000019</v>
      </c>
      <c r="F35" s="31">
        <f>'Ind T1'!F12</f>
        <v>134.63500000000013</v>
      </c>
      <c r="H35" s="31">
        <f t="shared" si="0"/>
        <v>1.5410000000001958</v>
      </c>
      <c r="I35" s="31">
        <f t="shared" si="1"/>
        <v>-0.79600000000026228</v>
      </c>
      <c r="J35" s="31">
        <f t="shared" si="2"/>
        <v>3.1900000000004098</v>
      </c>
      <c r="K35" s="31">
        <f t="shared" si="3"/>
        <v>4.8989999999999441</v>
      </c>
      <c r="L35" s="31">
        <f t="shared" si="4"/>
        <v>8.0890000000003539</v>
      </c>
    </row>
    <row r="36" spans="1:12" x14ac:dyDescent="0.2">
      <c r="A36" s="10" t="str">
        <f>'Ind T2'!A22</f>
        <v>Public admin. and defence</v>
      </c>
      <c r="B36" s="32">
        <f>'Ind T2'!B22</f>
        <v>17.710000000000012</v>
      </c>
      <c r="C36" s="32">
        <f>'Ind T2'!C22</f>
        <v>17.408999999999956</v>
      </c>
      <c r="D36" s="32">
        <f>'Ind T2'!D22</f>
        <v>18.050999999999981</v>
      </c>
      <c r="E36" s="32">
        <f>'Ind T2'!E22</f>
        <v>18.392000000000046</v>
      </c>
      <c r="F36" s="32">
        <f>'Ind T2'!F22</f>
        <v>19.090999999999951</v>
      </c>
      <c r="H36" s="11">
        <f t="shared" si="0"/>
        <v>-0.30100000000005522</v>
      </c>
      <c r="I36" s="31">
        <f t="shared" si="1"/>
        <v>0.64200000000002433</v>
      </c>
      <c r="J36" s="11">
        <f t="shared" si="2"/>
        <v>0.34100000000006503</v>
      </c>
      <c r="K36" s="11">
        <f t="shared" si="3"/>
        <v>0.6989999999999057</v>
      </c>
      <c r="L36" s="31">
        <f t="shared" si="4"/>
        <v>1.0399999999999707</v>
      </c>
    </row>
    <row r="37" spans="1:12" x14ac:dyDescent="0.2">
      <c r="A37" s="10" t="str">
        <f>'Ind T2'!A23</f>
        <v>Education</v>
      </c>
      <c r="B37" s="32">
        <f>'Ind T2'!B23</f>
        <v>45.402999999999949</v>
      </c>
      <c r="C37" s="32">
        <f>'Ind T2'!C23</f>
        <v>43.415000000000063</v>
      </c>
      <c r="D37" s="32">
        <f>'Ind T2'!D23</f>
        <v>43.084999999999972</v>
      </c>
      <c r="E37" s="32">
        <f>'Ind T2'!E23</f>
        <v>42.096000000000103</v>
      </c>
      <c r="F37" s="32">
        <f>'Ind T2'!F23</f>
        <v>42.527000000000022</v>
      </c>
      <c r="H37" s="11">
        <f t="shared" si="0"/>
        <v>-1.9879999999998859</v>
      </c>
      <c r="I37" s="31">
        <f t="shared" si="1"/>
        <v>-0.33000000000009067</v>
      </c>
      <c r="J37" s="11">
        <f t="shared" si="2"/>
        <v>-0.98899999999986932</v>
      </c>
      <c r="K37" s="11">
        <f t="shared" si="3"/>
        <v>0.43099999999991923</v>
      </c>
      <c r="L37" s="31">
        <f t="shared" si="4"/>
        <v>-0.55799999999995009</v>
      </c>
    </row>
    <row r="38" spans="1:12" x14ac:dyDescent="0.2">
      <c r="A38" s="10" t="str">
        <f>'Ind T2'!A24</f>
        <v>Health and social work</v>
      </c>
      <c r="B38" s="32">
        <f>'Ind T2'!B24</f>
        <v>62.687999999999896</v>
      </c>
      <c r="C38" s="32">
        <f>'Ind T2'!C24</f>
        <v>66.518000000000015</v>
      </c>
      <c r="D38" s="32">
        <f>'Ind T2'!D24</f>
        <v>65.409999999999826</v>
      </c>
      <c r="E38" s="32">
        <f>'Ind T2'!E24</f>
        <v>69.248000000000047</v>
      </c>
      <c r="F38" s="32">
        <f>'Ind T2'!F24</f>
        <v>73.017000000000152</v>
      </c>
      <c r="H38" s="11">
        <f t="shared" si="0"/>
        <v>3.8300000000001191</v>
      </c>
      <c r="I38" s="31">
        <f t="shared" si="1"/>
        <v>-1.1080000000001888</v>
      </c>
      <c r="J38" s="11">
        <f t="shared" si="2"/>
        <v>3.8380000000002212</v>
      </c>
      <c r="K38" s="11">
        <f t="shared" si="3"/>
        <v>3.7690000000001049</v>
      </c>
      <c r="L38" s="31">
        <f t="shared" si="4"/>
        <v>7.6070000000003262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501.60500000000013</v>
      </c>
      <c r="C40" s="33">
        <f>'Ind T1'!C14</f>
        <v>513.76599999999985</v>
      </c>
      <c r="D40" s="33">
        <f>'Ind T1'!D14</f>
        <v>514.84499999999969</v>
      </c>
      <c r="E40" s="33">
        <f>'Ind T1'!E14</f>
        <v>520.37000000000012</v>
      </c>
      <c r="F40" s="33">
        <f>'Ind T1'!F14</f>
        <v>532.91199999999981</v>
      </c>
      <c r="G40" s="24"/>
      <c r="H40" s="34">
        <f t="shared" si="0"/>
        <v>12.160999999999717</v>
      </c>
      <c r="I40" s="34">
        <f>D40-C40</f>
        <v>1.0789999999998372</v>
      </c>
      <c r="J40" s="34">
        <f>E40-D40</f>
        <v>5.525000000000432</v>
      </c>
      <c r="K40" s="34">
        <f>F40-E40</f>
        <v>12.541999999999689</v>
      </c>
      <c r="L40" s="205">
        <f t="shared" si="4"/>
        <v>18.067000000000121</v>
      </c>
    </row>
    <row r="44" spans="1:12" ht="15.75" x14ac:dyDescent="0.25">
      <c r="A44" s="19" t="str">
        <f>CONCATENATE(A1," (Continued)")</f>
        <v>Industry Table 4  Employment by Industry Group in Sector (SIC 2007), 2015-2035, Greater Lincolnshire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-1.2807603518351307</v>
      </c>
      <c r="C50" s="44">
        <f t="shared" ref="B50:E54" si="17">IF(AND(D$5-C$5 &lt;&gt; 0,C7&lt;&gt;0,D7&lt;&gt;0),(EXP(LN(D7/C7)/(D$5-C$5))-1)*100,0)</f>
        <v>14.523133008095467</v>
      </c>
      <c r="D50" s="44">
        <f t="shared" si="17"/>
        <v>-8.8162054912011012E-2</v>
      </c>
      <c r="E50" s="44">
        <f t="shared" si="17"/>
        <v>-0.12910939706929359</v>
      </c>
      <c r="F50" s="44">
        <f>IF(AND(F$5-D$5 &lt;&gt; 0,D7&lt;&gt;0,F7&lt;&gt;0),(EXP(LN(F7/D7)/(F$5-D$5))-1)*100,0)</f>
        <v>-0.11546214798362486</v>
      </c>
      <c r="H50" s="44">
        <f>(B7/B$40)*100</f>
        <v>3.9154314649973596</v>
      </c>
      <c r="I50" s="44">
        <f>(C7/C$40)*100</f>
        <v>3.6306411868438104</v>
      </c>
      <c r="J50" s="44">
        <f>(D7/D$40)*100</f>
        <v>4.1492099563946461</v>
      </c>
      <c r="K50" s="44">
        <f>(E7/E$40)*100</f>
        <v>4.087091876933723</v>
      </c>
      <c r="L50" s="44">
        <f>(F7/F$40)*100</f>
        <v>3.9396748431260598</v>
      </c>
    </row>
    <row r="51" spans="1:12" x14ac:dyDescent="0.2">
      <c r="A51" t="str">
        <f>A8</f>
        <v>Agriculture</v>
      </c>
      <c r="B51" s="40">
        <f t="shared" si="17"/>
        <v>-2.3664127492023512</v>
      </c>
      <c r="C51" s="44">
        <f t="shared" si="17"/>
        <v>27.309058614565362</v>
      </c>
      <c r="D51" s="40">
        <f t="shared" si="17"/>
        <v>-0.11887314225123014</v>
      </c>
      <c r="E51" s="40">
        <f t="shared" si="17"/>
        <v>-0.25985986534095007</v>
      </c>
      <c r="F51" s="44">
        <f t="shared" ref="F51:F83" si="18">IF(AND(F$5-D$5 &lt;&gt; 0,D8&lt;&gt;0,F8&lt;&gt;0),(EXP(LN(F8/D8)/(F$5-D$5))-1)*100,0)</f>
        <v>-0.21288641698673505</v>
      </c>
      <c r="H51" s="40">
        <f t="shared" ref="H51:L54" si="19">(B8/B$7)*100</f>
        <v>63.095723014256663</v>
      </c>
      <c r="I51" s="40">
        <f t="shared" si="19"/>
        <v>60.365624832466516</v>
      </c>
      <c r="J51" s="40">
        <f t="shared" si="19"/>
        <v>67.105139968167776</v>
      </c>
      <c r="K51" s="40">
        <f t="shared" si="19"/>
        <v>67.002068835809681</v>
      </c>
      <c r="L51" s="40">
        <f t="shared" si="19"/>
        <v>66.130030959752276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7.0957241802688031</v>
      </c>
      <c r="C52" s="44">
        <f t="shared" si="17"/>
        <v>-1.2847965738755907</v>
      </c>
      <c r="D52" s="40">
        <f t="shared" si="17"/>
        <v>-4.1222273876092004</v>
      </c>
      <c r="E52" s="40">
        <f t="shared" si="17"/>
        <v>-3.1749641787478411</v>
      </c>
      <c r="F52" s="44">
        <f t="shared" si="18"/>
        <v>-3.4917539161036348</v>
      </c>
      <c r="H52" s="40">
        <f t="shared" si="19"/>
        <v>3.6150712830957179</v>
      </c>
      <c r="I52" s="40">
        <f t="shared" si="19"/>
        <v>5.0072374416983871</v>
      </c>
      <c r="J52" s="40">
        <f t="shared" si="19"/>
        <v>4.3160752738507631</v>
      </c>
      <c r="K52" s="40">
        <f t="shared" si="19"/>
        <v>3.5123189768666547</v>
      </c>
      <c r="L52" s="40">
        <f t="shared" si="19"/>
        <v>2.5768040009526247</v>
      </c>
    </row>
    <row r="53" spans="1:12" x14ac:dyDescent="0.2">
      <c r="A53" t="str">
        <f>A10</f>
        <v>Electricity and gas</v>
      </c>
      <c r="B53" s="40">
        <f t="shared" si="17"/>
        <v>1.1742212271355745</v>
      </c>
      <c r="C53" s="44">
        <f t="shared" si="17"/>
        <v>-2.9433406916850147</v>
      </c>
      <c r="D53" s="40">
        <f t="shared" si="17"/>
        <v>-0.69184200905012538</v>
      </c>
      <c r="E53" s="40">
        <f t="shared" si="17"/>
        <v>-6.2972498274271871E-2</v>
      </c>
      <c r="F53" s="44">
        <f t="shared" si="18"/>
        <v>-0.27303690777481515</v>
      </c>
      <c r="H53" s="40">
        <f t="shared" si="19"/>
        <v>6.6038696537678314</v>
      </c>
      <c r="I53" s="40">
        <f t="shared" si="19"/>
        <v>7.2856913097089135</v>
      </c>
      <c r="J53" s="40">
        <f t="shared" si="19"/>
        <v>6.1745154948038632</v>
      </c>
      <c r="K53" s="40">
        <f t="shared" si="19"/>
        <v>5.990220048899757</v>
      </c>
      <c r="L53" s="40">
        <f t="shared" si="19"/>
        <v>6.0300071445582422</v>
      </c>
    </row>
    <row r="54" spans="1:12" x14ac:dyDescent="0.2">
      <c r="A54" t="str">
        <f>A11</f>
        <v>Water and sewerage</v>
      </c>
      <c r="B54" s="40">
        <f t="shared" si="17"/>
        <v>-0.67947555666798554</v>
      </c>
      <c r="C54" s="44">
        <f t="shared" si="17"/>
        <v>-6.1568627450981461</v>
      </c>
      <c r="D54" s="40">
        <f t="shared" si="17"/>
        <v>0.86658818003633176</v>
      </c>
      <c r="E54" s="40">
        <f t="shared" si="17"/>
        <v>0.59801622524464637</v>
      </c>
      <c r="F54" s="44">
        <f t="shared" si="18"/>
        <v>0.6874606591249055</v>
      </c>
      <c r="H54" s="40">
        <f t="shared" si="19"/>
        <v>26.685336048879783</v>
      </c>
      <c r="I54" s="40">
        <f t="shared" si="19"/>
        <v>27.341446416126164</v>
      </c>
      <c r="J54" s="40">
        <f t="shared" si="19"/>
        <v>22.404269263177589</v>
      </c>
      <c r="K54" s="40">
        <f t="shared" si="19"/>
        <v>23.495392138423902</v>
      </c>
      <c r="L54" s="40">
        <f t="shared" si="19"/>
        <v>25.263157894736864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-0.37828804135457972</v>
      </c>
      <c r="C56" s="44">
        <f t="shared" si="20"/>
        <v>0.12214684110605223</v>
      </c>
      <c r="D56" s="44">
        <f t="shared" si="20"/>
        <v>-0.6220906179218888</v>
      </c>
      <c r="E56" s="44">
        <f t="shared" si="20"/>
        <v>-0.5890393560136209</v>
      </c>
      <c r="F56" s="44">
        <f t="shared" si="18"/>
        <v>-0.60005766449596765</v>
      </c>
      <c r="H56" s="44">
        <f>(B13/B$40)*100</f>
        <v>13.75365078099304</v>
      </c>
      <c r="I56" s="44">
        <f>(C13/C$40)*100</f>
        <v>13.226060112969721</v>
      </c>
      <c r="J56" s="44">
        <f>(D13/D$40)*100</f>
        <v>13.214462605250125</v>
      </c>
      <c r="K56" s="44">
        <f>(E13/E$40)*100</f>
        <v>12.672521475104226</v>
      </c>
      <c r="L56" s="44">
        <f>(F13/F$40)*100</f>
        <v>11.664402377878542</v>
      </c>
    </row>
    <row r="57" spans="1:12" x14ac:dyDescent="0.2">
      <c r="A57" t="str">
        <f>A14</f>
        <v>Food drink and tobacco</v>
      </c>
      <c r="B57" s="40">
        <f t="shared" si="20"/>
        <v>1.8439338667603833</v>
      </c>
      <c r="C57" s="44">
        <f t="shared" si="20"/>
        <v>0.36569148936167473</v>
      </c>
      <c r="D57" s="40">
        <f t="shared" si="20"/>
        <v>0.67805592308822771</v>
      </c>
      <c r="E57" s="40">
        <f t="shared" si="20"/>
        <v>8.3744228464466275E-2</v>
      </c>
      <c r="F57" s="44">
        <f t="shared" si="18"/>
        <v>0.2814572920113223</v>
      </c>
      <c r="H57" s="40">
        <f t="shared" ref="H57:L59" si="21">(B14/B$13)*100</f>
        <v>32.422560118279641</v>
      </c>
      <c r="I57" s="40">
        <f t="shared" si="21"/>
        <v>35.413754028638309</v>
      </c>
      <c r="J57" s="40">
        <f t="shared" si="21"/>
        <v>35.499897110268428</v>
      </c>
      <c r="K57" s="40">
        <f t="shared" si="21"/>
        <v>37.883658862064927</v>
      </c>
      <c r="L57" s="40">
        <f t="shared" si="21"/>
        <v>40.527018548607629</v>
      </c>
    </row>
    <row r="58" spans="1:12" x14ac:dyDescent="0.2">
      <c r="A58" t="str">
        <f>A15</f>
        <v>Engineering</v>
      </c>
      <c r="B58" s="40">
        <f t="shared" si="20"/>
        <v>-7.6321082579060784</v>
      </c>
      <c r="C58" s="44">
        <f t="shared" si="20"/>
        <v>-4.2800145085235002</v>
      </c>
      <c r="D58" s="40">
        <f t="shared" si="20"/>
        <v>-0.11013242589932304</v>
      </c>
      <c r="E58" s="40">
        <f t="shared" si="20"/>
        <v>-1.0734483368883163</v>
      </c>
      <c r="F58" s="44">
        <f t="shared" si="18"/>
        <v>-0.75337970548390309</v>
      </c>
      <c r="H58" s="40">
        <f t="shared" si="21"/>
        <v>10.980011306150248</v>
      </c>
      <c r="I58" s="40">
        <f t="shared" si="21"/>
        <v>8.1146708657709095</v>
      </c>
      <c r="J58" s="40">
        <f t="shared" si="21"/>
        <v>7.7578857630008642</v>
      </c>
      <c r="K58" s="40">
        <f t="shared" si="21"/>
        <v>7.9597840592017661</v>
      </c>
      <c r="L58" s="40">
        <f t="shared" si="21"/>
        <v>7.5803156319878884</v>
      </c>
    </row>
    <row r="59" spans="1:12" x14ac:dyDescent="0.2">
      <c r="A59" t="str">
        <f>A16</f>
        <v>Rest of manufacturing</v>
      </c>
      <c r="B59" s="40">
        <f t="shared" si="20"/>
        <v>-0.43371550029990269</v>
      </c>
      <c r="C59" s="44">
        <f t="shared" si="20"/>
        <v>0.60198577124532804</v>
      </c>
      <c r="D59" s="40">
        <f t="shared" si="20"/>
        <v>-1.5447667584737146</v>
      </c>
      <c r="E59" s="40">
        <f t="shared" si="20"/>
        <v>-1.012634916810129</v>
      </c>
      <c r="F59" s="44">
        <f t="shared" si="18"/>
        <v>-1.1903309956479924</v>
      </c>
      <c r="H59" s="40">
        <f t="shared" si="21"/>
        <v>56.597428575570106</v>
      </c>
      <c r="I59" s="40">
        <f t="shared" si="21"/>
        <v>56.471575105590773</v>
      </c>
      <c r="J59" s="40">
        <f t="shared" si="21"/>
        <v>56.742217126730708</v>
      </c>
      <c r="K59" s="40">
        <f t="shared" si="21"/>
        <v>54.1565570787333</v>
      </c>
      <c r="L59" s="40">
        <f t="shared" si="21"/>
        <v>51.892665819404485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-0.45629218228175894</v>
      </c>
      <c r="C61" s="44">
        <f>IF(AND(D$5-C$5 &lt;&gt; 0,C18&lt;&gt;0,D18&lt;&gt;0),(EXP(LN(D18/C18)/(D$5-C$5))-1)*100,0)</f>
        <v>-1.7075002889169189</v>
      </c>
      <c r="D61" s="44">
        <f>IF(AND(E$5-D$5 &lt;&gt; 0,D18&lt;&gt;0,E18&lt;&gt;0),(EXP(LN(E18/D18)/(E$5-D$5))-1)*100,0)</f>
        <v>0.20374756960741536</v>
      </c>
      <c r="E61" s="44">
        <f>IF(AND(F$5-E$5 &lt;&gt; 0,E18&lt;&gt;0,F18&lt;&gt;0),(EXP(LN(F18/E18)/(F$5-E$5))-1)*100,0)</f>
        <v>0.36013475311340581</v>
      </c>
      <c r="F61" s="44">
        <f t="shared" si="18"/>
        <v>0.30797859160298646</v>
      </c>
      <c r="H61" s="44">
        <f>(B18/B$40)*100</f>
        <v>7.027641271518438</v>
      </c>
      <c r="I61" s="44">
        <f>(C18/C$40)*100</f>
        <v>6.7369191421775572</v>
      </c>
      <c r="J61" s="44">
        <f>(D18/D$40)*100</f>
        <v>6.6080082354883576</v>
      </c>
      <c r="K61" s="44">
        <f>(E18/E$40)*100</f>
        <v>6.6047235620808289</v>
      </c>
      <c r="L61" s="44">
        <f>(F18/F$40)*100</f>
        <v>6.6853439216981423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0.55976523661294131</v>
      </c>
      <c r="C63" s="44">
        <f t="shared" si="22"/>
        <v>-1.4346672501982849</v>
      </c>
      <c r="D63" s="44">
        <f t="shared" si="22"/>
        <v>0.34683439585332376</v>
      </c>
      <c r="E63" s="44">
        <f t="shared" si="22"/>
        <v>0.32290696554706511</v>
      </c>
      <c r="F63" s="44">
        <f t="shared" si="18"/>
        <v>0.33088214164520569</v>
      </c>
      <c r="H63" s="44">
        <f>(B20/B$40)*100</f>
        <v>28.509883274688235</v>
      </c>
      <c r="I63" s="44">
        <f>(C20/C$40)*100</f>
        <v>28.463541768042255</v>
      </c>
      <c r="J63" s="44">
        <f>(D20/D$40)*100</f>
        <v>27.996387262185717</v>
      </c>
      <c r="K63" s="44">
        <f>(E20/E$40)*100</f>
        <v>28.182831446855122</v>
      </c>
      <c r="L63" s="44">
        <f>(F20/F$40)*100</f>
        <v>28.421202750172604</v>
      </c>
    </row>
    <row r="64" spans="1:12" x14ac:dyDescent="0.2">
      <c r="A64" t="str">
        <f>A21</f>
        <v>Wholesale and retail trade</v>
      </c>
      <c r="B64" s="40">
        <f t="shared" si="22"/>
        <v>0.65171850211789284</v>
      </c>
      <c r="C64" s="44">
        <f t="shared" si="22"/>
        <v>-4.0763716407895885</v>
      </c>
      <c r="D64" s="40">
        <f t="shared" si="22"/>
        <v>0.25589645794763527</v>
      </c>
      <c r="E64" s="40">
        <f t="shared" si="22"/>
        <v>0.1795498513147642</v>
      </c>
      <c r="F64" s="44">
        <f t="shared" si="18"/>
        <v>0.20499225808647825</v>
      </c>
      <c r="H64" s="40">
        <f t="shared" ref="H64:L66" si="23">(B21/B$20)*100</f>
        <v>57.881082744201372</v>
      </c>
      <c r="I64" s="40">
        <f t="shared" si="23"/>
        <v>58.093082414726894</v>
      </c>
      <c r="J64" s="40">
        <f t="shared" si="23"/>
        <v>56.536097351149607</v>
      </c>
      <c r="K64" s="40">
        <f t="shared" si="23"/>
        <v>56.280385939790712</v>
      </c>
      <c r="L64" s="40">
        <f t="shared" si="23"/>
        <v>55.481315198732283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-0.26266769698624071</v>
      </c>
      <c r="C65" s="44">
        <f t="shared" si="22"/>
        <v>10.73877503583498</v>
      </c>
      <c r="D65" s="40">
        <f t="shared" si="22"/>
        <v>0.72408874660359057</v>
      </c>
      <c r="E65" s="40">
        <f t="shared" si="22"/>
        <v>0.11714667133406742</v>
      </c>
      <c r="F65" s="44">
        <f t="shared" si="18"/>
        <v>0.31905323709116029</v>
      </c>
      <c r="H65" s="40">
        <f t="shared" si="23"/>
        <v>18.241065122686308</v>
      </c>
      <c r="I65" s="40">
        <f t="shared" si="23"/>
        <v>17.651604256133897</v>
      </c>
      <c r="J65" s="40">
        <f t="shared" si="23"/>
        <v>19.83168907574688</v>
      </c>
      <c r="K65" s="40">
        <f t="shared" si="23"/>
        <v>20.207289216187636</v>
      </c>
      <c r="L65" s="40">
        <f t="shared" si="23"/>
        <v>19.796645979136489</v>
      </c>
    </row>
    <row r="66" spans="1:12" x14ac:dyDescent="0.2">
      <c r="A66" t="str">
        <f>A23</f>
        <v>Accommodation and food</v>
      </c>
      <c r="B66" s="40">
        <f t="shared" si="22"/>
        <v>0.9548431741309038</v>
      </c>
      <c r="C66" s="44">
        <f t="shared" si="22"/>
        <v>-3.9667324499578993</v>
      </c>
      <c r="D66" s="40">
        <f t="shared" si="22"/>
        <v>0.24481312993283044</v>
      </c>
      <c r="E66" s="40">
        <f t="shared" si="22"/>
        <v>0.82749531898316242</v>
      </c>
      <c r="F66" s="44">
        <f t="shared" si="18"/>
        <v>0.63289256999832233</v>
      </c>
      <c r="H66" s="40">
        <f t="shared" si="23"/>
        <v>23.877852133112327</v>
      </c>
      <c r="I66" s="40">
        <f t="shared" si="23"/>
        <v>24.25531332913922</v>
      </c>
      <c r="J66" s="40">
        <f t="shared" si="23"/>
        <v>23.63221357310352</v>
      </c>
      <c r="K66" s="40">
        <f t="shared" si="23"/>
        <v>23.512324844021652</v>
      </c>
      <c r="L66" s="40">
        <f t="shared" si="23"/>
        <v>24.722038822131243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2.232097881035866</v>
      </c>
      <c r="C68" s="44">
        <f t="shared" si="24"/>
        <v>1.4894260834481976</v>
      </c>
      <c r="D68" s="44">
        <f t="shared" si="24"/>
        <v>0.27247911574488359</v>
      </c>
      <c r="E68" s="44">
        <f t="shared" si="24"/>
        <v>0.45119306020873218</v>
      </c>
      <c r="F68" s="44">
        <f t="shared" si="18"/>
        <v>0.39158638240999188</v>
      </c>
      <c r="H68" s="44">
        <f>(B25/B$40)*100</f>
        <v>21.713699026126132</v>
      </c>
      <c r="I68" s="44">
        <f>(C25/C$40)*100</f>
        <v>23.156845723539515</v>
      </c>
      <c r="J68" s="44">
        <f>(D25/D$40)*100</f>
        <v>23.452495411240285</v>
      </c>
      <c r="K68" s="44">
        <f>(E25/E$40)*100</f>
        <v>23.521340584584046</v>
      </c>
      <c r="L68" s="44">
        <f>(F25/F$40)*100</f>
        <v>24.025355030474078</v>
      </c>
    </row>
    <row r="69" spans="1:12" x14ac:dyDescent="0.2">
      <c r="A69" t="str">
        <f>A26</f>
        <v>Media</v>
      </c>
      <c r="B69" s="40">
        <f t="shared" si="24"/>
        <v>8.7273237525518521</v>
      </c>
      <c r="C69" s="44">
        <f t="shared" si="24"/>
        <v>-24.537354352296205</v>
      </c>
      <c r="D69" s="40">
        <f t="shared" si="24"/>
        <v>-0.31073530984481179</v>
      </c>
      <c r="E69" s="40">
        <f t="shared" si="24"/>
        <v>0.16936751825515906</v>
      </c>
      <c r="F69" s="44">
        <f t="shared" si="18"/>
        <v>9.0768825795395358E-3</v>
      </c>
      <c r="H69" s="40">
        <f t="shared" ref="H69:L71" si="25">(B26/B$25)*100</f>
        <v>1.9170561069438214</v>
      </c>
      <c r="I69" s="40">
        <f t="shared" si="25"/>
        <v>2.4526779410281447</v>
      </c>
      <c r="J69" s="40">
        <f t="shared" si="25"/>
        <v>1.8236931027628707</v>
      </c>
      <c r="K69" s="40">
        <f t="shared" si="25"/>
        <v>1.7712707723982419</v>
      </c>
      <c r="L69" s="40">
        <f t="shared" si="25"/>
        <v>1.7221987909461569</v>
      </c>
    </row>
    <row r="70" spans="1:12" x14ac:dyDescent="0.2">
      <c r="A70" t="str">
        <f>A27</f>
        <v>Information technology</v>
      </c>
      <c r="B70" s="40">
        <f t="shared" si="24"/>
        <v>3.019264950020295</v>
      </c>
      <c r="C70" s="44">
        <f t="shared" si="24"/>
        <v>-9.5135671740571031</v>
      </c>
      <c r="D70" s="40">
        <f t="shared" si="24"/>
        <v>1.5699644396316437</v>
      </c>
      <c r="E70" s="40">
        <f t="shared" si="24"/>
        <v>0.74261526368697428</v>
      </c>
      <c r="F70" s="44">
        <f t="shared" si="18"/>
        <v>1.0176467915485654</v>
      </c>
      <c r="H70" s="40">
        <f t="shared" si="25"/>
        <v>4.9266872939945205</v>
      </c>
      <c r="I70" s="40">
        <f t="shared" si="25"/>
        <v>5.0801869347409498</v>
      </c>
      <c r="J70" s="40">
        <f t="shared" si="25"/>
        <v>4.5294176108129536</v>
      </c>
      <c r="K70" s="40">
        <f t="shared" si="25"/>
        <v>4.8301442834033264</v>
      </c>
      <c r="L70" s="40">
        <f t="shared" si="25"/>
        <v>4.9721167814799099</v>
      </c>
    </row>
    <row r="71" spans="1:12" x14ac:dyDescent="0.2">
      <c r="A71" t="str">
        <f>A28</f>
        <v>Finance and insurance</v>
      </c>
      <c r="B71" s="40">
        <f t="shared" si="24"/>
        <v>-7.6437883473313262</v>
      </c>
      <c r="C71" s="44">
        <f t="shared" si="24"/>
        <v>10.336377812430154</v>
      </c>
      <c r="D71" s="40">
        <f t="shared" si="24"/>
        <v>-0.20271806755521871</v>
      </c>
      <c r="E71" s="40">
        <f t="shared" si="24"/>
        <v>-0.55838855513281604</v>
      </c>
      <c r="F71" s="44">
        <f t="shared" si="18"/>
        <v>-0.43997279222680596</v>
      </c>
      <c r="H71" s="40">
        <f t="shared" si="25"/>
        <v>5.6648640708061997</v>
      </c>
      <c r="I71" s="40">
        <f t="shared" si="25"/>
        <v>3.773156709141646</v>
      </c>
      <c r="J71" s="40">
        <f t="shared" si="25"/>
        <v>4.1020671834625242</v>
      </c>
      <c r="K71" s="40">
        <f t="shared" si="25"/>
        <v>4.0057844082419676</v>
      </c>
      <c r="L71" s="40">
        <f t="shared" si="25"/>
        <v>3.6209131949326006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5.4306440480843543</v>
      </c>
      <c r="C72" s="44">
        <f t="shared" si="27"/>
        <v>7.9639791754605005</v>
      </c>
      <c r="D72" s="40">
        <f t="shared" si="27"/>
        <v>-1.3964703216004182</v>
      </c>
      <c r="E72" s="40">
        <f t="shared" si="27"/>
        <v>0.82962943981839121</v>
      </c>
      <c r="F72" s="44">
        <f t="shared" si="18"/>
        <v>8.2067375480976423E-2</v>
      </c>
      <c r="H72" s="40">
        <f t="shared" ref="H72:L72" si="28">(B29/B$25)*100</f>
        <v>5.2810855972896942</v>
      </c>
      <c r="I72" s="40">
        <f t="shared" si="28"/>
        <v>5.9736744780284443</v>
      </c>
      <c r="J72" s="40">
        <f t="shared" si="28"/>
        <v>6.3547671105810482</v>
      </c>
      <c r="K72" s="40">
        <f t="shared" si="28"/>
        <v>5.8432327325609972</v>
      </c>
      <c r="L72" s="40">
        <f t="shared" si="28"/>
        <v>6.067138416358155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2.6853138624562289</v>
      </c>
      <c r="C73" s="44">
        <f t="shared" si="29"/>
        <v>6.9089415871058657</v>
      </c>
      <c r="D73" s="40">
        <f t="shared" si="29"/>
        <v>0.73988240769866653</v>
      </c>
      <c r="E73" s="40">
        <f t="shared" si="29"/>
        <v>0.57241062497355166</v>
      </c>
      <c r="F73" s="44">
        <f t="shared" si="18"/>
        <v>0.62820359543860338</v>
      </c>
      <c r="H73" s="40">
        <f t="shared" ref="H73:L73" si="30">(B30/B$25)*100</f>
        <v>24.132137315570613</v>
      </c>
      <c r="I73" s="40">
        <f t="shared" si="30"/>
        <v>24.562922368288383</v>
      </c>
      <c r="J73" s="40">
        <f t="shared" si="30"/>
        <v>25.874577618763677</v>
      </c>
      <c r="K73" s="40">
        <f t="shared" si="30"/>
        <v>26.48327587052075</v>
      </c>
      <c r="L73" s="40">
        <f t="shared" si="30"/>
        <v>26.804598778449474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0.78168748664750876</v>
      </c>
      <c r="C74" s="44">
        <f t="shared" si="31"/>
        <v>1.1852609034269213</v>
      </c>
      <c r="D74" s="40">
        <f t="shared" si="31"/>
        <v>1.3312483243939521</v>
      </c>
      <c r="E74" s="40">
        <f t="shared" si="31"/>
        <v>0.66103156569934374</v>
      </c>
      <c r="F74" s="44">
        <f t="shared" si="18"/>
        <v>0.88394315485353925</v>
      </c>
      <c r="H74" s="40">
        <f>(B31/B$25)*100</f>
        <v>36.567294361761654</v>
      </c>
      <c r="I74" s="40">
        <f t="shared" ref="I74:L74" si="32">(C31/C$25)*100</f>
        <v>34.535857176478459</v>
      </c>
      <c r="J74" s="40">
        <f t="shared" si="32"/>
        <v>34.432352746306243</v>
      </c>
      <c r="K74" s="40">
        <f t="shared" si="32"/>
        <v>36.288991650190347</v>
      </c>
      <c r="L74" s="40">
        <f t="shared" si="32"/>
        <v>37.05421997281973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3.0966186338607926</v>
      </c>
      <c r="C75" s="44">
        <f t="shared" si="33"/>
        <v>-9.994512816492751</v>
      </c>
      <c r="D75" s="40">
        <f t="shared" si="33"/>
        <v>-1.6695245627798339</v>
      </c>
      <c r="E75" s="40">
        <f t="shared" si="33"/>
        <v>0.19533698442346648</v>
      </c>
      <c r="F75" s="44">
        <f t="shared" si="18"/>
        <v>-0.43018049795473523</v>
      </c>
      <c r="H75" s="40">
        <f t="shared" ref="H75:L75" si="34">(B32/B$25)*100</f>
        <v>10.36752756686284</v>
      </c>
      <c r="I75" s="40">
        <f t="shared" si="34"/>
        <v>10.722691053357094</v>
      </c>
      <c r="J75" s="40">
        <f t="shared" si="34"/>
        <v>9.5093752070496453</v>
      </c>
      <c r="K75" s="40">
        <f t="shared" si="34"/>
        <v>8.6235069200477383</v>
      </c>
      <c r="L75" s="40">
        <f t="shared" si="34"/>
        <v>8.4063608104097334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6.0403031131305518</v>
      </c>
      <c r="C76" s="44">
        <f t="shared" si="35"/>
        <v>5.2261175550633254</v>
      </c>
      <c r="D76" s="40">
        <f t="shared" si="35"/>
        <v>-1.6275504504737581</v>
      </c>
      <c r="E76" s="40">
        <f t="shared" si="35"/>
        <v>-0.23162774849099232</v>
      </c>
      <c r="F76" s="44">
        <f t="shared" si="18"/>
        <v>-0.69912248152875778</v>
      </c>
      <c r="H76" s="40">
        <f t="shared" ref="H76:L76" si="36">(B33/B$25)*100</f>
        <v>11.143347686770658</v>
      </c>
      <c r="I76" s="40">
        <f t="shared" si="36"/>
        <v>12.898833338936875</v>
      </c>
      <c r="J76" s="40">
        <f t="shared" si="36"/>
        <v>13.373749420261044</v>
      </c>
      <c r="K76" s="40">
        <f t="shared" si="36"/>
        <v>12.153793362636629</v>
      </c>
      <c r="L76" s="40">
        <f t="shared" si="36"/>
        <v>11.35245325460424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0.30484087490354472</v>
      </c>
      <c r="C78" s="44">
        <f t="shared" ref="C78:C83" si="38">IF(AND(D$5-C$5 &lt;&gt; 0,C35&lt;&gt;0,D35&lt;&gt;0),(EXP(LN(D35/C35)/(D$5-C$5))-1)*100,0)</f>
        <v>-0.62508834477255082</v>
      </c>
      <c r="D78" s="44">
        <f t="shared" si="37"/>
        <v>0.4991564151904937</v>
      </c>
      <c r="E78" s="44">
        <f t="shared" si="37"/>
        <v>0.37134575325203922</v>
      </c>
      <c r="F78" s="44">
        <f t="shared" si="18"/>
        <v>0.41393123653761243</v>
      </c>
      <c r="H78" s="44">
        <f>(B35/B$40)*100</f>
        <v>25.079694181676782</v>
      </c>
      <c r="I78" s="44">
        <f>(C35/C$40)*100</f>
        <v>24.785992066427141</v>
      </c>
      <c r="J78" s="44">
        <f>(D35/D$40)*100</f>
        <v>24.579436529440869</v>
      </c>
      <c r="K78" s="44">
        <f>(E35/E$40)*100</f>
        <v>24.931491054442063</v>
      </c>
      <c r="L78" s="44">
        <f>(F35/F$40)*100</f>
        <v>25.264021076650589</v>
      </c>
    </row>
    <row r="79" spans="1:12" x14ac:dyDescent="0.2">
      <c r="A79" t="str">
        <f>A36</f>
        <v>Public admin. and defence</v>
      </c>
      <c r="B79" s="40">
        <f t="shared" si="37"/>
        <v>-0.42763646804935274</v>
      </c>
      <c r="C79" s="44">
        <f t="shared" si="38"/>
        <v>3.6877477166984196</v>
      </c>
      <c r="D79" s="40">
        <f t="shared" si="37"/>
        <v>0.37499540604488679</v>
      </c>
      <c r="E79" s="40">
        <f t="shared" si="37"/>
        <v>0.37370888029544247</v>
      </c>
      <c r="F79" s="44">
        <f t="shared" si="18"/>
        <v>0.37413772037973025</v>
      </c>
      <c r="H79" s="40">
        <f>(B36/B$35)*100</f>
        <v>14.077789524725585</v>
      </c>
      <c r="I79" s="40">
        <f t="shared" ref="I79:L81" si="39">(C36/C$35)*100</f>
        <v>13.671059037866492</v>
      </c>
      <c r="J79" s="40">
        <f t="shared" si="39"/>
        <v>14.264378170783756</v>
      </c>
      <c r="K79" s="40">
        <f t="shared" si="39"/>
        <v>14.176481470062294</v>
      </c>
      <c r="L79" s="40">
        <f t="shared" si="39"/>
        <v>14.179819512013914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-1.1130882820741372</v>
      </c>
      <c r="C80" s="44">
        <f t="shared" si="38"/>
        <v>-0.76010595416351467</v>
      </c>
      <c r="D80" s="40">
        <f t="shared" si="40"/>
        <v>-0.46336681597932694</v>
      </c>
      <c r="E80" s="40">
        <f t="shared" si="40"/>
        <v>0.10191633980389803</v>
      </c>
      <c r="F80" s="44">
        <f t="shared" si="18"/>
        <v>-8.6867184314753931E-2</v>
      </c>
      <c r="H80" s="40">
        <f>(B37/B$35)*100</f>
        <v>36.091128051446333</v>
      </c>
      <c r="I80" s="40">
        <f t="shared" si="39"/>
        <v>34.09322925664749</v>
      </c>
      <c r="J80" s="40">
        <f t="shared" si="39"/>
        <v>34.046907843788063</v>
      </c>
      <c r="K80" s="40">
        <f t="shared" si="39"/>
        <v>32.447431707467508</v>
      </c>
      <c r="L80" s="40">
        <f t="shared" si="39"/>
        <v>31.586883054183517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1.4936081370173993</v>
      </c>
      <c r="C81" s="44">
        <f t="shared" si="38"/>
        <v>-1.6657145434321396</v>
      </c>
      <c r="D81" s="40">
        <f t="shared" si="40"/>
        <v>1.1469093823150978</v>
      </c>
      <c r="E81" s="40">
        <f t="shared" si="40"/>
        <v>0.53138714937990272</v>
      </c>
      <c r="F81" s="44">
        <f t="shared" si="18"/>
        <v>0.73614390667777752</v>
      </c>
      <c r="H81" s="40">
        <f>(B38/B$35)*100</f>
        <v>49.831082423828086</v>
      </c>
      <c r="I81" s="40">
        <f t="shared" si="39"/>
        <v>52.235711705486011</v>
      </c>
      <c r="J81" s="40">
        <f t="shared" si="39"/>
        <v>51.68871398542818</v>
      </c>
      <c r="K81" s="40">
        <f t="shared" si="39"/>
        <v>53.376086822470207</v>
      </c>
      <c r="L81" s="40">
        <f t="shared" si="39"/>
        <v>54.233297433802562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0.60067062186752729</v>
      </c>
      <c r="C83" s="206">
        <f t="shared" si="38"/>
        <v>0.21001779020017874</v>
      </c>
      <c r="D83" s="43">
        <f>IF(AND(E$5-D$5 &lt;&gt; 0,D40&lt;&gt;0,E40&lt;&gt;0),(EXP(LN(E40/D40)/(E$5-D$5))-1)*100,0)</f>
        <v>0.21371229036180051</v>
      </c>
      <c r="E83" s="43">
        <f>IF(AND(F$5-E$5 &lt;&gt; 0,E40&lt;&gt;0,F40&lt;&gt;0),(EXP(LN(F40/E40)/(F$5-E$5))-1)*100,0)</f>
        <v>0.23844593453650198</v>
      </c>
      <c r="F83" s="206">
        <f t="shared" si="18"/>
        <v>0.23020070827648453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1.6951135220768743</v>
      </c>
      <c r="C89" s="44">
        <f>IF(AND(F$5-D$5 &lt;&gt; 0,D7&lt;&gt;0,F7&lt;&gt;0),(EXP(LN(F7/D7)/(F$5-D$5))-1)*100,0)</f>
        <v>-0.11546214798362486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2.9559045328480638</v>
      </c>
      <c r="C90" s="44">
        <f t="shared" ref="C90:C122" si="43">IF(AND(F$5-D$5 &lt;&gt; 0,D8&lt;&gt;0,F8&lt;&gt;0),(EXP(LN(F8/D8)/(F$5-D$5))-1)*100,0)</f>
        <v>-0.21288641698673505</v>
      </c>
    </row>
    <row r="91" spans="1:12" x14ac:dyDescent="0.2">
      <c r="A91" s="30" t="str">
        <f t="shared" si="41"/>
        <v>Mining and quarrying</v>
      </c>
      <c r="B91" s="44">
        <f t="shared" si="42"/>
        <v>5.3645494647710068</v>
      </c>
      <c r="C91" s="44">
        <f t="shared" si="43"/>
        <v>-3.4917539161036348</v>
      </c>
    </row>
    <row r="92" spans="1:12" x14ac:dyDescent="0.2">
      <c r="A92" s="30" t="str">
        <f t="shared" si="41"/>
        <v>Electricity and gas</v>
      </c>
      <c r="B92" s="44">
        <f t="shared" si="42"/>
        <v>0.33696582569999745</v>
      </c>
      <c r="C92" s="44">
        <f t="shared" si="43"/>
        <v>-0.27303690777481515</v>
      </c>
    </row>
    <row r="93" spans="1:12" x14ac:dyDescent="0.2">
      <c r="A93" s="30" t="str">
        <f t="shared" si="41"/>
        <v>Water and sewerage</v>
      </c>
      <c r="B93" s="44">
        <f t="shared" si="42"/>
        <v>-1.7999504521069354</v>
      </c>
      <c r="C93" s="44">
        <f t="shared" si="43"/>
        <v>0.6874606591249055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-0.27840156966947305</v>
      </c>
      <c r="C95" s="44">
        <f t="shared" si="43"/>
        <v>-0.60005766449596765</v>
      </c>
    </row>
    <row r="96" spans="1:12" x14ac:dyDescent="0.2">
      <c r="A96" s="30" t="str">
        <f t="shared" si="41"/>
        <v>Food drink and tobacco</v>
      </c>
      <c r="B96" s="44">
        <f t="shared" si="42"/>
        <v>1.5465537797197726</v>
      </c>
      <c r="C96" s="44">
        <f t="shared" si="43"/>
        <v>0.2814572920113223</v>
      </c>
    </row>
    <row r="97" spans="1:3" x14ac:dyDescent="0.2">
      <c r="A97" s="30" t="str">
        <f t="shared" si="41"/>
        <v>Engineering</v>
      </c>
      <c r="B97" s="44">
        <f t="shared" si="42"/>
        <v>-6.9712148201587665</v>
      </c>
      <c r="C97" s="44">
        <f t="shared" si="43"/>
        <v>-0.75337970548390309</v>
      </c>
    </row>
    <row r="98" spans="1:3" x14ac:dyDescent="0.2">
      <c r="A98" s="30" t="str">
        <f t="shared" si="41"/>
        <v>Rest of manufacturing</v>
      </c>
      <c r="B98" s="44">
        <f t="shared" si="42"/>
        <v>-0.22743178542736775</v>
      </c>
      <c r="C98" s="44">
        <f t="shared" si="43"/>
        <v>-1.1903309956479924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-0.70780153476216467</v>
      </c>
      <c r="C100" s="44">
        <f t="shared" si="43"/>
        <v>0.30797859160298646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0.15767605598382417</v>
      </c>
      <c r="C102" s="44">
        <f t="shared" si="43"/>
        <v>0.33088214164520569</v>
      </c>
    </row>
    <row r="103" spans="1:3" x14ac:dyDescent="0.2">
      <c r="A103" s="30" t="str">
        <f t="shared" si="41"/>
        <v>Wholesale and retail trade</v>
      </c>
      <c r="B103" s="44">
        <f t="shared" si="42"/>
        <v>-0.31218546632632016</v>
      </c>
      <c r="C103" s="44">
        <f t="shared" si="43"/>
        <v>0.20499225808647825</v>
      </c>
    </row>
    <row r="104" spans="1:3" x14ac:dyDescent="0.2">
      <c r="A104" s="30" t="str">
        <f t="shared" si="41"/>
        <v>Transport and storage</v>
      </c>
      <c r="B104" s="44">
        <f t="shared" si="42"/>
        <v>1.8465076100194988</v>
      </c>
      <c r="C104" s="44">
        <f t="shared" si="43"/>
        <v>0.31905323709116029</v>
      </c>
    </row>
    <row r="105" spans="1:3" x14ac:dyDescent="0.2">
      <c r="A105" s="30" t="str">
        <f t="shared" si="41"/>
        <v>Accommodation and food</v>
      </c>
      <c r="B105" s="44">
        <f t="shared" si="42"/>
        <v>-4.9247533670282451E-2</v>
      </c>
      <c r="C105" s="44">
        <f t="shared" si="43"/>
        <v>0.63289256999832233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2.0831300155521149</v>
      </c>
      <c r="C107" s="44">
        <f t="shared" si="43"/>
        <v>0.39158638240999188</v>
      </c>
    </row>
    <row r="108" spans="1:3" x14ac:dyDescent="0.2">
      <c r="A108" s="30" t="str">
        <f t="shared" si="41"/>
        <v>Media</v>
      </c>
      <c r="B108" s="44">
        <f t="shared" si="42"/>
        <v>1.0688592856977985</v>
      </c>
      <c r="C108" s="44">
        <f t="shared" si="43"/>
        <v>9.0768825795395358E-3</v>
      </c>
    </row>
    <row r="109" spans="1:3" x14ac:dyDescent="0.2">
      <c r="A109" s="30" t="str">
        <f t="shared" si="41"/>
        <v>Information technology</v>
      </c>
      <c r="B109" s="44">
        <f t="shared" si="42"/>
        <v>0.38098455531148101</v>
      </c>
      <c r="C109" s="44">
        <f t="shared" si="43"/>
        <v>1.0176467915485654</v>
      </c>
    </row>
    <row r="110" spans="1:3" x14ac:dyDescent="0.2">
      <c r="A110" s="30" t="str">
        <f t="shared" si="41"/>
        <v>Finance and insurance</v>
      </c>
      <c r="B110" s="44">
        <f t="shared" si="42"/>
        <v>-4.298965413581235</v>
      </c>
      <c r="C110" s="44">
        <f t="shared" si="43"/>
        <v>-0.43997279222680596</v>
      </c>
    </row>
    <row r="111" spans="1:3" x14ac:dyDescent="0.2">
      <c r="A111" s="30" t="str">
        <f t="shared" si="41"/>
        <v>Real estate</v>
      </c>
      <c r="B111" s="44">
        <f t="shared" si="42"/>
        <v>5.9325103520039724</v>
      </c>
      <c r="C111" s="44">
        <f t="shared" si="43"/>
        <v>8.2067375480976423E-2</v>
      </c>
    </row>
    <row r="112" spans="1:3" x14ac:dyDescent="0.2">
      <c r="A112" s="30" t="str">
        <f t="shared" si="41"/>
        <v>Professional services</v>
      </c>
      <c r="B112" s="44">
        <f t="shared" si="42"/>
        <v>3.5164748013453595</v>
      </c>
      <c r="C112" s="44">
        <f t="shared" si="43"/>
        <v>0.62820359543860338</v>
      </c>
    </row>
    <row r="113" spans="1:3" x14ac:dyDescent="0.2">
      <c r="A113" s="30" t="str">
        <f t="shared" si="41"/>
        <v>Support services</v>
      </c>
      <c r="B113" s="44">
        <f t="shared" si="42"/>
        <v>0.86227319318177287</v>
      </c>
      <c r="C113" s="44">
        <f t="shared" si="43"/>
        <v>0.88394315485353925</v>
      </c>
    </row>
    <row r="114" spans="1:3" x14ac:dyDescent="0.2">
      <c r="A114" s="30" t="str">
        <f t="shared" si="41"/>
        <v>Arts and entertainment</v>
      </c>
      <c r="B114" s="44">
        <f t="shared" si="42"/>
        <v>0.33427909766678976</v>
      </c>
      <c r="C114" s="44">
        <f t="shared" si="43"/>
        <v>-0.43018049795473523</v>
      </c>
    </row>
    <row r="115" spans="1:3" x14ac:dyDescent="0.2">
      <c r="A115" s="30" t="str">
        <f t="shared" si="41"/>
        <v>Other services</v>
      </c>
      <c r="B115" s="44">
        <f t="shared" si="42"/>
        <v>5.8769635748112004</v>
      </c>
      <c r="C115" s="44">
        <f t="shared" si="43"/>
        <v>-0.69912248152875778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0.1181614571293732</v>
      </c>
      <c r="C117" s="44">
        <f t="shared" si="43"/>
        <v>0.41393123653761243</v>
      </c>
    </row>
    <row r="118" spans="1:3" x14ac:dyDescent="0.2">
      <c r="A118" s="30" t="str">
        <f t="shared" si="41"/>
        <v>Public admin. and defence</v>
      </c>
      <c r="B118" s="44">
        <f t="shared" si="42"/>
        <v>0.38216104240955673</v>
      </c>
      <c r="C118" s="44">
        <f t="shared" si="43"/>
        <v>0.37413772037973025</v>
      </c>
    </row>
    <row r="119" spans="1:3" x14ac:dyDescent="0.2">
      <c r="A119" s="30" t="str">
        <f t="shared" si="41"/>
        <v>Education</v>
      </c>
      <c r="B119" s="44">
        <f t="shared" si="42"/>
        <v>-1.0425924003481413</v>
      </c>
      <c r="C119" s="44">
        <f t="shared" si="43"/>
        <v>-8.6867184314753931E-2</v>
      </c>
    </row>
    <row r="120" spans="1:3" x14ac:dyDescent="0.2">
      <c r="A120" s="30" t="str">
        <f t="shared" si="41"/>
        <v>Health and social work</v>
      </c>
      <c r="B120" s="44">
        <f t="shared" si="42"/>
        <v>0.85372583391492007</v>
      </c>
      <c r="C120" s="44">
        <f t="shared" si="43"/>
        <v>0.73614390667777752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0.52241841326519101</v>
      </c>
      <c r="C122" s="206">
        <f t="shared" si="43"/>
        <v>0.23020070827648453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Lincolnshire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189.26980498036932</v>
      </c>
      <c r="C9" s="299" t="str">
        <f>CONCATENATE("(",ROUND((B9/$H11)*100,1),")")</f>
        <v>(36.8)</v>
      </c>
      <c r="D9" s="249">
        <f>SUM(D30,D51,D72,D93,D114,D135,D156,D177,D198,D219,D240,D261,D282,D303,D324,D345,D366,D387,D408,D429,D450,D471)</f>
        <v>42.740327574363469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37.470415528750976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269.48054808348377</v>
      </c>
      <c r="I9" s="299" t="str">
        <f>CONCATENATE("(",ROUND((H9/$H11)*100,1),")")</f>
        <v>(52.3)</v>
      </c>
      <c r="K9" s="249">
        <f>B14-B9</f>
        <v>0.8955341761846114</v>
      </c>
      <c r="L9" s="249">
        <f>D14-D9</f>
        <v>0.66389465164697725</v>
      </c>
      <c r="M9" s="249">
        <f>F14-F9</f>
        <v>6.4882868445238273E-2</v>
      </c>
      <c r="N9" s="249">
        <f>SUM(K9:M9)</f>
        <v>1.6243116962768269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113.94326453268899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106.089081184481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25.33210619934605</v>
      </c>
      <c r="G10" s="299" t="str">
        <f>CONCATENATE("(",ROUND((F10/$H11)*100,1),")")</f>
        <v>(4.9)</v>
      </c>
      <c r="H10" s="249">
        <f t="shared" ref="H10" si="3">SUM(H31,H52,H73,H94,H115,H136,H157,H178,H199,H220,H241,H262,H283,H304,H325,H346,H367,H388,H409,H430,H451,H472)</f>
        <v>245.36445191651603</v>
      </c>
      <c r="I10" s="299" t="str">
        <f>CONCATENATE("(",ROUND((H10/$H11)*100,1),")")</f>
        <v>(47.7)</v>
      </c>
      <c r="K10" s="249">
        <f t="shared" ref="K10:K11" si="4">B15-B10</f>
        <v>4.0604913182325078</v>
      </c>
      <c r="L10" s="249">
        <f t="shared" ref="L10:L11" si="5">D15-D10</f>
        <v>-0.31657748732091306</v>
      </c>
      <c r="M10" s="249">
        <f t="shared" ref="M10:M11" si="6">F15-F10</f>
        <v>0.15677447281182566</v>
      </c>
      <c r="N10" s="249">
        <f t="shared" ref="N10:N11" si="7">SUM(K10:M10)</f>
        <v>3.9006883037234203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303.21306951305831</v>
      </c>
      <c r="C11" s="299" t="str">
        <f>CONCATENATE("(",ROUND((B11/$H11)*100,1),")")</f>
        <v>(58.9)</v>
      </c>
      <c r="D11" s="249">
        <f t="shared" ref="D11" si="8">SUM(D32,D53,D74,D95,D116,D137,D158,D179,D200,D221,D242,D263,D284,D305,D326,D347,D368,D389,D410,D431,D452,D473)</f>
        <v>148.82940875884449</v>
      </c>
      <c r="E11" s="299" t="str">
        <f>CONCATENATE("(",ROUND((D11/$H11)*100,1),")")</f>
        <v>(28.9)</v>
      </c>
      <c r="F11" s="249">
        <f t="shared" ref="F11" si="9">SUM(F32,F53,F74,F95,F116,F137,F158,F179,F200,F221,F242,F263,F284,F305,F326,F347,F368,F389,F410,F431,F452,F473)</f>
        <v>62.802521728097027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514.8449999999998</v>
      </c>
      <c r="I11" s="299" t="str">
        <f>CONCATENATE("(",ROUND((H11/$H11)*100,1),")")</f>
        <v>(100)</v>
      </c>
      <c r="K11" s="249">
        <f t="shared" si="4"/>
        <v>4.9560254944170765</v>
      </c>
      <c r="L11" s="249">
        <f t="shared" si="5"/>
        <v>0.34731716432605708</v>
      </c>
      <c r="M11" s="249">
        <f t="shared" si="6"/>
        <v>0.22165734125705683</v>
      </c>
      <c r="N11" s="249">
        <f t="shared" si="7"/>
        <v>5.5250000000001904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190.16533915655393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43.404222226010447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37.535298397196215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271.1048597797606</v>
      </c>
      <c r="I14" s="299" t="str">
        <f>CONCATENATE("(",ROUND((H14/$H16)*100,1),")")</f>
        <v>(52.1)</v>
      </c>
      <c r="K14" s="249">
        <f>B19-B14</f>
        <v>0.72735673659443023</v>
      </c>
      <c r="L14" s="249">
        <f>D19-D14</f>
        <v>1.8967919332911478</v>
      </c>
      <c r="M14" s="249">
        <f>F19-F14</f>
        <v>1.148117311851756</v>
      </c>
      <c r="N14" s="249">
        <f>SUM(K14:M14)</f>
        <v>3.7722659817373341</v>
      </c>
    </row>
    <row r="15" spans="1:17" x14ac:dyDescent="0.2">
      <c r="A15" s="282" t="s">
        <v>365</v>
      </c>
      <c r="B15" s="249">
        <f t="shared" si="0"/>
        <v>118.00375585092149</v>
      </c>
      <c r="C15" s="299" t="str">
        <f>CONCATENATE("(",ROUND((B15/$H16)*100,1),")")</f>
        <v>(22.7)</v>
      </c>
      <c r="D15" s="249">
        <f t="shared" ref="D15" si="14">SUM(D36,D57,D78,D99,D120,D141,D162,D183,D204,D225,D246,D267,D288,D309,D330,D351,D372,D393,D414,D435,D456,D477)</f>
        <v>105.77250369716009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25.488880672157876</v>
      </c>
      <c r="G15" s="299" t="str">
        <f>CONCATENATE("(",ROUND((F15/$H16)*100,1),")")</f>
        <v>(4.9)</v>
      </c>
      <c r="H15" s="249">
        <f t="shared" ref="H15" si="16">SUM(H36,H57,H78,H99,H120,H141,H162,H183,H204,H225,H246,H267,H288,H309,H330,H351,H372,H393,H414,H435,H456,H477)</f>
        <v>249.26514022023946</v>
      </c>
      <c r="I15" s="299" t="str">
        <f>CONCATENATE("(",ROUND((H15/$H16)*100,1),")")</f>
        <v>(47.9)</v>
      </c>
      <c r="K15" s="249">
        <f t="shared" ref="K15:K16" si="17">B20-B15</f>
        <v>7.7942583202518847</v>
      </c>
      <c r="L15" s="249">
        <f t="shared" ref="L15:L16" si="18">D20-D15</f>
        <v>-0.31054920448960388</v>
      </c>
      <c r="M15" s="249">
        <f t="shared" ref="M15:M16" si="19">F20-F15</f>
        <v>1.2860249025003228</v>
      </c>
      <c r="N15" s="249">
        <f t="shared" ref="N15:N16" si="20">SUM(K15:M15)</f>
        <v>8.7697340182626036</v>
      </c>
    </row>
    <row r="16" spans="1:17" x14ac:dyDescent="0.2">
      <c r="A16" s="282" t="s">
        <v>363</v>
      </c>
      <c r="B16" s="249">
        <f t="shared" si="0"/>
        <v>308.16909500747539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149.17672592317055</v>
      </c>
      <c r="E16" s="299" t="str">
        <f>CONCATENATE("(",ROUND((D16/$H16)*100,1),")")</f>
        <v>(28.7)</v>
      </c>
      <c r="F16" s="249">
        <f t="shared" ref="F16" si="22">SUM(F37,F58,F79,F100,F121,F142,F163,F184,F205,F226,F247,F268,F289,F310,F331,F352,F373,F394,F415,F436,F457,F478)</f>
        <v>63.024179069354084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520.37</v>
      </c>
      <c r="I16" s="299" t="str">
        <f>CONCATENATE("(",ROUND((H16/$H16)*100,1),")")</f>
        <v>(100)</v>
      </c>
      <c r="K16" s="249">
        <f t="shared" si="17"/>
        <v>8.5216150568463149</v>
      </c>
      <c r="L16" s="249">
        <f t="shared" si="18"/>
        <v>1.5862427288015226</v>
      </c>
      <c r="M16" s="249">
        <f t="shared" si="19"/>
        <v>2.4341422143520859</v>
      </c>
      <c r="N16" s="249">
        <f t="shared" si="20"/>
        <v>12.541999999999923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190.89269589314836</v>
      </c>
      <c r="C19" s="299" t="str">
        <f>CONCATENATE("(",ROUND((B19/$H21)*100,1),")")</f>
        <v>(35.8)</v>
      </c>
      <c r="D19" s="249">
        <f t="shared" ref="D19" si="24">SUM(D40,D61,D82,D103,D124,D145,D166,D187,D208,D229,D250,D271,D292,D313,D334,D355,D376,D397,D418,D439,D460,D481)</f>
        <v>45.301014159301594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38.683415709047971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274.87712576149795</v>
      </c>
      <c r="I19" s="299" t="str">
        <f>CONCATENATE("(",ROUND((H19/$H21)*100,1),")")</f>
        <v>(51.6)</v>
      </c>
      <c r="K19" s="249">
        <f>B19-B9</f>
        <v>1.6228909127790416</v>
      </c>
      <c r="L19" s="249">
        <f>D19-D9</f>
        <v>2.5606865849381251</v>
      </c>
      <c r="M19" s="249">
        <f>F19-F9</f>
        <v>1.2130001802969943</v>
      </c>
      <c r="N19" s="249">
        <f>SUM(K19:M19)</f>
        <v>5.396577678014161</v>
      </c>
    </row>
    <row r="20" spans="1:14" x14ac:dyDescent="0.2">
      <c r="A20" s="282" t="s">
        <v>365</v>
      </c>
      <c r="B20" s="249">
        <f t="shared" si="0"/>
        <v>125.79801417117338</v>
      </c>
      <c r="C20" s="299" t="str">
        <f>CONCATENATE("(",ROUND((B20/$H21)*100,1),")")</f>
        <v>(23.6)</v>
      </c>
      <c r="D20" s="249">
        <f t="shared" ref="D20" si="27">SUM(D41,D62,D83,D104,D125,D146,D167,D188,D209,D230,D251,D272,D293,D314,D335,D356,D377,D398,D419,D440,D461,D482)</f>
        <v>105.46195449267049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26.774905574658199</v>
      </c>
      <c r="G20" s="299" t="str">
        <f>CONCATENATE("(",ROUND((F20/$H21)*100,1),")")</f>
        <v>(5)</v>
      </c>
      <c r="H20" s="249">
        <f t="shared" ref="H20" si="29">SUM(H41,H62,H83,H104,H125,H146,H167,H188,H209,H230,H251,H272,H293,H314,H335,H356,H377,H398,H419,H440,H461,H482)</f>
        <v>258.03487423850208</v>
      </c>
      <c r="I20" s="299" t="str">
        <f>CONCATENATE("(",ROUND((H20/$H21)*100,1),")")</f>
        <v>(48.4)</v>
      </c>
      <c r="K20" s="249">
        <f t="shared" ref="K20:K21" si="30">B20-B10</f>
        <v>11.854749638484392</v>
      </c>
      <c r="L20" s="249">
        <f t="shared" ref="L20:L21" si="31">D20-D10</f>
        <v>-0.62712669181051695</v>
      </c>
      <c r="M20" s="249">
        <f t="shared" ref="M20:M21" si="32">F20-F10</f>
        <v>1.4427993753121484</v>
      </c>
      <c r="N20" s="249">
        <f t="shared" ref="N20:N21" si="33">SUM(K20:M20)</f>
        <v>12.670422321986024</v>
      </c>
    </row>
    <row r="21" spans="1:14" x14ac:dyDescent="0.2">
      <c r="A21" s="282" t="s">
        <v>363</v>
      </c>
      <c r="B21" s="249">
        <f t="shared" si="0"/>
        <v>316.69071006432171</v>
      </c>
      <c r="C21" s="299" t="str">
        <f>CONCATENATE("(",ROUND((B21/$H21)*100,1),")")</f>
        <v>(59.4)</v>
      </c>
      <c r="D21" s="249">
        <f t="shared" ref="D21" si="34">SUM(D42,D63,D84,D105,D126,D147,D168,D189,D210,D231,D252,D273,D294,D315,D336,D357,D378,D399,D420,D441,D462,D483)</f>
        <v>150.76296865197207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65.458321283706169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532.91199999999992</v>
      </c>
      <c r="I21" s="299" t="str">
        <f>CONCATENATE("(",ROUND((H21/$H21)*100,1),")")</f>
        <v>(100)</v>
      </c>
      <c r="K21" s="249">
        <f t="shared" si="30"/>
        <v>13.477640551263391</v>
      </c>
      <c r="L21" s="249">
        <f t="shared" si="31"/>
        <v>1.9335598931275797</v>
      </c>
      <c r="M21" s="249">
        <f t="shared" si="32"/>
        <v>2.6557995556091427</v>
      </c>
      <c r="N21" s="249">
        <f t="shared" si="33"/>
        <v>18.067000000000114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6.4048426406440617</v>
      </c>
      <c r="C30" s="299" t="str">
        <f>CONCATENATE("(",ROUND((B30/$H32)*100,1),")")</f>
        <v>(44.7)</v>
      </c>
      <c r="D30" s="302">
        <f>'Ind T6'!M9</f>
        <v>0.78889516743922761</v>
      </c>
      <c r="E30" s="299" t="str">
        <f>CONCATENATE("(",ROUND((D30/$H32)*100,1),")")</f>
        <v>(5.5)</v>
      </c>
      <c r="F30" s="302">
        <f>'Ind T6'!N9</f>
        <v>3.1105009458319199</v>
      </c>
      <c r="G30" s="299" t="str">
        <f>CONCATENATE("(",ROUND((F30/$H32)*100,1),")")</f>
        <v>(21.7)</v>
      </c>
      <c r="H30" s="302">
        <f>SUM(B30,D30,F30)</f>
        <v>10.304238753915209</v>
      </c>
      <c r="I30" s="299" t="str">
        <f>CONCATENATE("(",ROUND((H30/$H32)*100,1),")")</f>
        <v>(71.9)</v>
      </c>
      <c r="K30" s="302">
        <f>B35-B30</f>
        <v>0.11699773897847887</v>
      </c>
      <c r="L30" s="302">
        <f>D35-D30</f>
        <v>-6.2743218867112871E-3</v>
      </c>
      <c r="M30" s="302">
        <f>F35-F30</f>
        <v>-0.13788680714879886</v>
      </c>
      <c r="N30" s="302">
        <f>SUM(K30:M30)</f>
        <v>-2.7163390057031278E-2</v>
      </c>
    </row>
    <row r="31" spans="1:14" x14ac:dyDescent="0.2">
      <c r="A31" s="282" t="s">
        <v>365</v>
      </c>
      <c r="B31" s="302">
        <f>'Ind T6'!L8</f>
        <v>2.333227894749502</v>
      </c>
      <c r="C31" s="299" t="str">
        <f>CONCATENATE("(",ROUND((B31/$H32)*100,1),")")</f>
        <v>(16.3)</v>
      </c>
      <c r="D31" s="302">
        <f>'Ind T6'!M8</f>
        <v>0.49341166499526046</v>
      </c>
      <c r="E31" s="299" t="str">
        <f>CONCATENATE("(",ROUND((D31/$H32)*100,1),")")</f>
        <v>(3.4)</v>
      </c>
      <c r="F31" s="302">
        <f>'Ind T6'!N8</f>
        <v>1.2041216863400337</v>
      </c>
      <c r="G31" s="299" t="str">
        <f>CONCATENATE("(",ROUND((F31/$H32)*100,1),")")</f>
        <v>(8.4)</v>
      </c>
      <c r="H31" s="302">
        <f t="shared" ref="H31" si="36">SUM(B31,D31,F31)</f>
        <v>4.0307612460847961</v>
      </c>
      <c r="I31" s="299" t="str">
        <f>CONCATENATE("(",ROUND((H31/$H32)*100,1),")")</f>
        <v>(28.1)</v>
      </c>
      <c r="K31" s="302">
        <f t="shared" ref="K31:K32" si="37">B36-B31</f>
        <v>-3.4566759030799421E-2</v>
      </c>
      <c r="L31" s="302">
        <f t="shared" ref="L31:L32" si="38">D36-D31</f>
        <v>-2.2281703243214435E-2</v>
      </c>
      <c r="M31" s="302">
        <f t="shared" ref="M31:M32" si="39">F36-F31</f>
        <v>-9.8814766894150807E-4</v>
      </c>
      <c r="N31" s="302">
        <f t="shared" ref="N31:N32" si="40">SUM(K31:M31)</f>
        <v>-5.7836609942955364E-2</v>
      </c>
    </row>
    <row r="32" spans="1:14" x14ac:dyDescent="0.2">
      <c r="A32" s="282" t="s">
        <v>363</v>
      </c>
      <c r="B32" s="302">
        <f>SUM(B30:B31)</f>
        <v>8.7380705353935646</v>
      </c>
      <c r="C32" s="299" t="str">
        <f>CONCATENATE("(",ROUND((B32/$H32)*100,1),")")</f>
        <v>(61)</v>
      </c>
      <c r="D32" s="302">
        <f>SUM(D30:D31)</f>
        <v>1.2823068324344882</v>
      </c>
      <c r="E32" s="299" t="str">
        <f>CONCATENATE("(",ROUND((D32/$H32)*100,1),")")</f>
        <v>(8.9)</v>
      </c>
      <c r="F32" s="302">
        <f>SUM(F30:F31)</f>
        <v>4.3146226321719539</v>
      </c>
      <c r="G32" s="299" t="str">
        <f>CONCATENATE("(",ROUND((F32/$H32)*100,1),")")</f>
        <v>(30.1)</v>
      </c>
      <c r="H32" s="302">
        <f>SUM(H30:H31)</f>
        <v>14.335000000000004</v>
      </c>
      <c r="I32" s="299" t="str">
        <f>CONCATENATE("(",ROUND((H32/$H32)*100,1),")")</f>
        <v>(100)</v>
      </c>
      <c r="K32" s="302">
        <f t="shared" si="37"/>
        <v>8.2430979947679006E-2</v>
      </c>
      <c r="L32" s="302">
        <f t="shared" si="38"/>
        <v>-2.8556025129925722E-2</v>
      </c>
      <c r="M32" s="302">
        <f t="shared" si="39"/>
        <v>-0.13887495481774081</v>
      </c>
      <c r="N32" s="302">
        <f t="shared" si="40"/>
        <v>-8.499999999998753E-2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6.5218403796225406</v>
      </c>
      <c r="C35" s="299" t="str">
        <f>CONCATENATE("(",ROUND((B35/$H37)*100,1),")")</f>
        <v>(45.8)</v>
      </c>
      <c r="D35" s="302">
        <f>'Ind T6'!R9</f>
        <v>0.78262084555251632</v>
      </c>
      <c r="E35" s="299" t="str">
        <f>CONCATENATE("(",ROUND((D35/$H37)*100,1),")")</f>
        <v>(5.5)</v>
      </c>
      <c r="F35" s="302">
        <f>'Ind T6'!S9</f>
        <v>2.9726141386831211</v>
      </c>
      <c r="G35" s="299" t="str">
        <f>CONCATENATE("(",ROUND((F35/$H37)*100,1),")")</f>
        <v>(20.9)</v>
      </c>
      <c r="H35" s="302">
        <f>SUM(B35,D35,F35)</f>
        <v>10.277075363858177</v>
      </c>
      <c r="I35" s="299" t="str">
        <f>CONCATENATE("(",ROUND((H35/$H37)*100,1),")")</f>
        <v>(72.1)</v>
      </c>
      <c r="K35" s="302">
        <f>B40-B35</f>
        <v>0.21015253262217204</v>
      </c>
      <c r="L35" s="302">
        <f>D40-D35</f>
        <v>-3.3155822431433002E-2</v>
      </c>
      <c r="M35" s="302">
        <f>F40-F35</f>
        <v>-0.35305204324395767</v>
      </c>
      <c r="N35" s="302">
        <f>SUM(K35:M35)</f>
        <v>-0.17605533305321863</v>
      </c>
    </row>
    <row r="36" spans="1:14" x14ac:dyDescent="0.2">
      <c r="A36" s="282" t="s">
        <v>365</v>
      </c>
      <c r="B36" s="302">
        <f>'Ind T6'!Q8</f>
        <v>2.2986611357187026</v>
      </c>
      <c r="C36" s="299" t="str">
        <f>CONCATENATE("(",ROUND((B36/$H37)*100,1),")")</f>
        <v>(16.1)</v>
      </c>
      <c r="D36" s="302">
        <f>'Ind T6'!R8</f>
        <v>0.47112996175204602</v>
      </c>
      <c r="E36" s="299" t="str">
        <f>CONCATENATE("(",ROUND((D36/$H37)*100,1),")")</f>
        <v>(3.3)</v>
      </c>
      <c r="F36" s="302">
        <f>'Ind T6'!S8</f>
        <v>1.2031335386710922</v>
      </c>
      <c r="G36" s="299" t="str">
        <f>CONCATENATE("(",ROUND((F36/$H37)*100,1),")")</f>
        <v>(8.4)</v>
      </c>
      <c r="H36" s="302">
        <f t="shared" ref="H36" si="41">SUM(B36,D36,F36)</f>
        <v>3.9729246361418404</v>
      </c>
      <c r="I36" s="299" t="str">
        <f>CONCATENATE("(",ROUND((H36/$H37)*100,1),")")</f>
        <v>(27.9)</v>
      </c>
      <c r="K36" s="302">
        <f t="shared" ref="K36:K37" si="42">B41-B36</f>
        <v>-0.11230551166673175</v>
      </c>
      <c r="L36" s="302">
        <f t="shared" ref="L36:L37" si="43">D41-D36</f>
        <v>-5.432472292164886E-2</v>
      </c>
      <c r="M36" s="302">
        <f t="shared" ref="M36:M37" si="44">F41-F36</f>
        <v>-2.3314432358459314E-2</v>
      </c>
      <c r="N36" s="302">
        <f t="shared" ref="N36:N37" si="45">SUM(K36:M36)</f>
        <v>-0.18994466694683992</v>
      </c>
    </row>
    <row r="37" spans="1:14" x14ac:dyDescent="0.2">
      <c r="A37" s="282" t="s">
        <v>363</v>
      </c>
      <c r="B37" s="302">
        <f>SUM(B35:B36)</f>
        <v>8.8205015153412436</v>
      </c>
      <c r="C37" s="299" t="str">
        <f>CONCATENATE("(",ROUND((B37/$H37)*100,1),")")</f>
        <v>(61.9)</v>
      </c>
      <c r="D37" s="302">
        <f>SUM(D35:D36)</f>
        <v>1.2537508073045625</v>
      </c>
      <c r="E37" s="299" t="str">
        <f>CONCATENATE("(",ROUND((D37/$H37)*100,1),")")</f>
        <v>(8.8)</v>
      </c>
      <c r="F37" s="302">
        <f>SUM(F35:F36)</f>
        <v>4.175747677354213</v>
      </c>
      <c r="G37" s="299" t="str">
        <f>CONCATENATE("(",ROUND((F37/$H37)*100,1),")")</f>
        <v>(29.3)</v>
      </c>
      <c r="H37" s="302">
        <f>SUM(H35:H36)</f>
        <v>14.250000000000018</v>
      </c>
      <c r="I37" s="299" t="str">
        <f>CONCATENATE("(",ROUND((H37/$H37)*100,1),")")</f>
        <v>(100)</v>
      </c>
      <c r="K37" s="302">
        <f t="shared" si="42"/>
        <v>9.7847020955439845E-2</v>
      </c>
      <c r="L37" s="302">
        <f t="shared" si="43"/>
        <v>-8.7480545353082029E-2</v>
      </c>
      <c r="M37" s="302">
        <f t="shared" si="44"/>
        <v>-0.37636647560241698</v>
      </c>
      <c r="N37" s="302">
        <f t="shared" si="45"/>
        <v>-0.36600000000005917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6.7319929122447126</v>
      </c>
      <c r="C40" s="299" t="str">
        <f>CONCATENATE("(",ROUND((B40/$H42)*100,1),")")</f>
        <v>(48.5)</v>
      </c>
      <c r="D40" s="302">
        <f>'Ind T6'!W9</f>
        <v>0.74946502312108332</v>
      </c>
      <c r="E40" s="299" t="str">
        <f>CONCATENATE("(",ROUND((D40/$H42)*100,1),")")</f>
        <v>(5.4)</v>
      </c>
      <c r="F40" s="302">
        <f>'Ind T6'!X9</f>
        <v>2.6195620954391634</v>
      </c>
      <c r="G40" s="299" t="str">
        <f>CONCATENATE("(",ROUND((F40/$H42)*100,1),")")</f>
        <v>(18.9)</v>
      </c>
      <c r="H40" s="302">
        <f>SUM(B40,D40,F40)</f>
        <v>10.10102003080496</v>
      </c>
      <c r="I40" s="299" t="str">
        <f>CONCATENATE("(",ROUND((H40/$H42)*100,1),")")</f>
        <v>(72.8)</v>
      </c>
      <c r="K40" s="302">
        <f>B40-B30</f>
        <v>0.32715027160065091</v>
      </c>
      <c r="L40" s="302">
        <f>D40-D30</f>
        <v>-3.9430144318144289E-2</v>
      </c>
      <c r="M40" s="302">
        <f>F40-F30</f>
        <v>-0.49093885039275653</v>
      </c>
      <c r="N40" s="302">
        <f>SUM(K40:M40)</f>
        <v>-0.20321872311024991</v>
      </c>
    </row>
    <row r="41" spans="1:14" x14ac:dyDescent="0.2">
      <c r="A41" s="282" t="s">
        <v>365</v>
      </c>
      <c r="B41" s="302">
        <f>'Ind T6'!V8</f>
        <v>2.1863556240519708</v>
      </c>
      <c r="C41" s="299" t="str">
        <f>CONCATENATE("(",ROUND((B41/$H42)*100,1),")")</f>
        <v>(15.7)</v>
      </c>
      <c r="D41" s="302">
        <f>'Ind T6'!W8</f>
        <v>0.41680523883039716</v>
      </c>
      <c r="E41" s="299" t="str">
        <f>CONCATENATE("(",ROUND((D41/$H42)*100,1),")")</f>
        <v>(3)</v>
      </c>
      <c r="F41" s="302">
        <f>'Ind T6'!X8</f>
        <v>1.1798191063126329</v>
      </c>
      <c r="G41" s="299" t="str">
        <f>CONCATENATE("(",ROUND((F41/$H42)*100,1),")")</f>
        <v>(8.5)</v>
      </c>
      <c r="H41" s="302">
        <f t="shared" ref="H41" si="46">SUM(B41,D41,F41)</f>
        <v>3.7829799691950008</v>
      </c>
      <c r="I41" s="299" t="str">
        <f>CONCATENATE("(",ROUND((H41/$H42)*100,1),")")</f>
        <v>(27.2)</v>
      </c>
      <c r="K41" s="302">
        <f t="shared" ref="K41:K42" si="47">B41-B31</f>
        <v>-0.14687227069753117</v>
      </c>
      <c r="L41" s="302">
        <f t="shared" ref="L41:L42" si="48">D41-D31</f>
        <v>-7.6606426164863295E-2</v>
      </c>
      <c r="M41" s="302">
        <f t="shared" ref="M41:M42" si="49">F41-F31</f>
        <v>-2.4302580027400822E-2</v>
      </c>
      <c r="N41" s="302">
        <f t="shared" ref="N41:N42" si="50">SUM(K41:M41)</f>
        <v>-0.24778127688979529</v>
      </c>
    </row>
    <row r="42" spans="1:14" x14ac:dyDescent="0.2">
      <c r="A42" s="282" t="s">
        <v>363</v>
      </c>
      <c r="B42" s="302">
        <f>SUM(B40:B41)</f>
        <v>8.9183485362966834</v>
      </c>
      <c r="C42" s="299" t="str">
        <f>CONCATENATE("(",ROUND((B42/$H42)*100,1),")")</f>
        <v>(64.2)</v>
      </c>
      <c r="D42" s="302">
        <f>SUM(D40:D41)</f>
        <v>1.1662702619514804</v>
      </c>
      <c r="E42" s="299" t="str">
        <f>CONCATENATE("(",ROUND((D42/$H42)*100,1),")")</f>
        <v>(8.4)</v>
      </c>
      <c r="F42" s="302">
        <f>SUM(F40:F41)</f>
        <v>3.7993812017517961</v>
      </c>
      <c r="G42" s="299" t="str">
        <f>CONCATENATE("(",ROUND((F42/$H42)*100,1),")")</f>
        <v>(27.4)</v>
      </c>
      <c r="H42" s="302">
        <f>SUM(H40:H41)</f>
        <v>13.883999999999961</v>
      </c>
      <c r="I42" s="299" t="str">
        <f>CONCATENATE("(",ROUND((H42/$H42)*100,1),")")</f>
        <v>(100)</v>
      </c>
      <c r="K42" s="302">
        <f t="shared" si="47"/>
        <v>0.18027800090311885</v>
      </c>
      <c r="L42" s="302">
        <f t="shared" si="48"/>
        <v>-0.11603657048300775</v>
      </c>
      <c r="M42" s="302">
        <f t="shared" si="49"/>
        <v>-0.5152414304201578</v>
      </c>
      <c r="N42" s="302">
        <f t="shared" si="50"/>
        <v>-0.4510000000000467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0.74627283920299659</v>
      </c>
      <c r="C51" s="299" t="str">
        <f>CONCATENATE("(",ROUND((B51/$H53)*100,1),")")</f>
        <v>(80.9)</v>
      </c>
      <c r="D51" s="302">
        <f>'Ind T6'!M18</f>
        <v>5.2445703028536454E-2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0.79871854223153305</v>
      </c>
      <c r="I51" s="299" t="str">
        <f>CONCATENATE("(",ROUND((H51/$H53)*100,1),")")</f>
        <v>(86.6)</v>
      </c>
      <c r="K51" s="302">
        <f>B56-B51</f>
        <v>-0.14303935503940746</v>
      </c>
      <c r="L51" s="302">
        <f>D56-D51</f>
        <v>-8.2791871917337265E-3</v>
      </c>
      <c r="M51" s="302">
        <f>F56-F51</f>
        <v>0</v>
      </c>
      <c r="N51" s="302">
        <f>SUM(K51:M51)</f>
        <v>-0.15131854223114119</v>
      </c>
    </row>
    <row r="52" spans="1:14" x14ac:dyDescent="0.2">
      <c r="A52" s="282" t="s">
        <v>365</v>
      </c>
      <c r="B52" s="302">
        <f>'Ind T6'!L17</f>
        <v>9.5582861363769811E-2</v>
      </c>
      <c r="C52" s="299" t="str">
        <f>CONCATENATE("(",ROUND((B52/$H53)*100,1),")")</f>
        <v>(10.4)</v>
      </c>
      <c r="D52" s="302">
        <f>'Ind T6'!M17</f>
        <v>2.769859640469775E-2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0.12328145776846756</v>
      </c>
      <c r="I52" s="299" t="str">
        <f>CONCATENATE("(",ROUND((H52/$H53)*100,1),")")</f>
        <v>(13.4)</v>
      </c>
      <c r="K52" s="302">
        <f t="shared" ref="K52:K53" si="52">B57-B52</f>
        <v>-1.8742137381931173E-2</v>
      </c>
      <c r="L52" s="302">
        <f t="shared" ref="L52:L53" si="53">D57-D52</f>
        <v>-4.9393203869277473E-3</v>
      </c>
      <c r="M52" s="302">
        <f t="shared" ref="M52:M53" si="54">F57-F52</f>
        <v>0</v>
      </c>
      <c r="N52" s="302">
        <f t="shared" ref="N52:N53" si="55">SUM(K52:M52)</f>
        <v>-2.368145776885892E-2</v>
      </c>
    </row>
    <row r="53" spans="1:14" x14ac:dyDescent="0.2">
      <c r="A53" s="282" t="s">
        <v>363</v>
      </c>
      <c r="B53" s="302">
        <f>SUM(B51:B52)</f>
        <v>0.8418557005667664</v>
      </c>
      <c r="C53" s="299" t="str">
        <f>CONCATENATE("(",ROUND((B53/$H53)*100,1),")")</f>
        <v>(91.3)</v>
      </c>
      <c r="D53" s="302">
        <f>SUM(D51:D52)</f>
        <v>8.0144299433234201E-2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0.9220000000000006</v>
      </c>
      <c r="I53" s="299" t="str">
        <f>CONCATENATE("(",ROUND((H53/$H53)*100,1),")")</f>
        <v>(100)</v>
      </c>
      <c r="K53" s="302">
        <f t="shared" si="52"/>
        <v>-0.16178149242133866</v>
      </c>
      <c r="L53" s="302">
        <f t="shared" si="53"/>
        <v>-1.321850757866147E-2</v>
      </c>
      <c r="M53" s="302">
        <f t="shared" si="54"/>
        <v>0</v>
      </c>
      <c r="N53" s="302">
        <f t="shared" si="55"/>
        <v>-0.17500000000000013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0.60323348416358913</v>
      </c>
      <c r="C56" s="299" t="str">
        <f>CONCATENATE("(",ROUND((B56/$H58)*100,1),")")</f>
        <v>(80.8)</v>
      </c>
      <c r="D56" s="302">
        <f>'Ind T6'!R18</f>
        <v>4.4166515836802728E-2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0.64740000000039188</v>
      </c>
      <c r="I56" s="299" t="str">
        <f>CONCATENATE("(",ROUND((H56/$H58)*100,1),")")</f>
        <v>(86.7)</v>
      </c>
      <c r="K56" s="302">
        <f>B61-B56</f>
        <v>-0.167061690314948</v>
      </c>
      <c r="L56" s="302">
        <f>D61-D56</f>
        <v>-1.023243673191554E-2</v>
      </c>
      <c r="M56" s="302">
        <f>F61-F56</f>
        <v>0</v>
      </c>
      <c r="N56" s="302">
        <f>SUM(K56:M56)</f>
        <v>-0.17729412704686354</v>
      </c>
    </row>
    <row r="57" spans="1:14" x14ac:dyDescent="0.2">
      <c r="A57" s="282" t="s">
        <v>365</v>
      </c>
      <c r="B57" s="302">
        <f>'Ind T6'!Q17</f>
        <v>7.6840723981838638E-2</v>
      </c>
      <c r="C57" s="299" t="str">
        <f>CONCATENATE("(",ROUND((B57/$H58)*100,1),")")</f>
        <v>(10.3)</v>
      </c>
      <c r="D57" s="302">
        <f>'Ind T6'!R17</f>
        <v>2.2759276017770003E-2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9.959999999960864E-2</v>
      </c>
      <c r="I57" s="299" t="str">
        <f>CONCATENATE("(",ROUND((H57/$H58)*100,1),")")</f>
        <v>(13.3)</v>
      </c>
      <c r="K57" s="302">
        <f t="shared" ref="K57:K58" si="57">B62-B57</f>
        <v>-2.3021706803327976E-2</v>
      </c>
      <c r="L57" s="302">
        <f t="shared" ref="L57:L58" si="58">D62-D57</f>
        <v>-5.6841661498077851E-3</v>
      </c>
      <c r="M57" s="302">
        <f t="shared" ref="M57:M58" si="59">F62-F57</f>
        <v>0</v>
      </c>
      <c r="N57" s="302">
        <f t="shared" ref="N57:N58" si="60">SUM(K57:M57)</f>
        <v>-2.8705872953135762E-2</v>
      </c>
    </row>
    <row r="58" spans="1:14" x14ac:dyDescent="0.2">
      <c r="A58" s="282" t="s">
        <v>363</v>
      </c>
      <c r="B58" s="302">
        <f>SUM(B56:B57)</f>
        <v>0.68007420814542774</v>
      </c>
      <c r="C58" s="299" t="str">
        <f>CONCATENATE("(",ROUND((B58/$H58)*100,1),")")</f>
        <v>(91)</v>
      </c>
      <c r="D58" s="302">
        <f>SUM(D56:D57)</f>
        <v>6.692579185457273E-2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0.74700000000000055</v>
      </c>
      <c r="I58" s="299" t="str">
        <f>CONCATENATE("(",ROUND((H58/$H58)*100,1),")")</f>
        <v>(100)</v>
      </c>
      <c r="K58" s="302">
        <f t="shared" si="57"/>
        <v>-0.19008339711827593</v>
      </c>
      <c r="L58" s="302">
        <f t="shared" si="58"/>
        <v>-1.5916602881723321E-2</v>
      </c>
      <c r="M58" s="302">
        <f t="shared" si="59"/>
        <v>0</v>
      </c>
      <c r="N58" s="302">
        <f t="shared" si="60"/>
        <v>-0.20599999999999924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0.43617179384864113</v>
      </c>
      <c r="C61" s="299" t="str">
        <f>CONCATENATE("(",ROUND((B61/$H63)*100,1),")")</f>
        <v>(80.6)</v>
      </c>
      <c r="D61" s="302">
        <f>'Ind T6'!W18</f>
        <v>3.3934079104887188E-2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0.47010587295352835</v>
      </c>
      <c r="I61" s="299" t="str">
        <f>CONCATENATE("(",ROUND((H61/$H63)*100,1),")")</f>
        <v>(86.9)</v>
      </c>
      <c r="K61" s="302">
        <f>B61-B51</f>
        <v>-0.31010104535435545</v>
      </c>
      <c r="L61" s="302">
        <f>D61-D51</f>
        <v>-1.8511623923649266E-2</v>
      </c>
      <c r="M61" s="302">
        <f>F61-F51</f>
        <v>0</v>
      </c>
      <c r="N61" s="302">
        <f>SUM(K61:M61)</f>
        <v>-0.3286126692780047</v>
      </c>
    </row>
    <row r="62" spans="1:14" x14ac:dyDescent="0.2">
      <c r="A62" s="282" t="s">
        <v>365</v>
      </c>
      <c r="B62" s="302">
        <f>'Ind T6'!V17</f>
        <v>5.3819017178510661E-2</v>
      </c>
      <c r="C62" s="299" t="str">
        <f>CONCATENATE("(",ROUND((B62/$H63)*100,1),")")</f>
        <v>(9.9)</v>
      </c>
      <c r="D62" s="302">
        <f>'Ind T6'!W17</f>
        <v>1.7075109867962217E-2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7.0894127046472882E-2</v>
      </c>
      <c r="I62" s="299" t="str">
        <f>CONCATENATE("(",ROUND((H62/$H63)*100,1),")")</f>
        <v>(13.1)</v>
      </c>
      <c r="K62" s="302">
        <f t="shared" ref="K62:K63" si="62">B62-B52</f>
        <v>-4.176384418525915E-2</v>
      </c>
      <c r="L62" s="302">
        <f t="shared" ref="L62:L63" si="63">D62-D52</f>
        <v>-1.0623486536735532E-2</v>
      </c>
      <c r="M62" s="302">
        <f t="shared" ref="M62:M63" si="64">F62-F52</f>
        <v>0</v>
      </c>
      <c r="N62" s="302">
        <f t="shared" ref="N62:N63" si="65">SUM(K62:M62)</f>
        <v>-5.2387330721994682E-2</v>
      </c>
    </row>
    <row r="63" spans="1:14" x14ac:dyDescent="0.2">
      <c r="A63" s="282" t="s">
        <v>363</v>
      </c>
      <c r="B63" s="302">
        <f>SUM(B61:B62)</f>
        <v>0.48999081102715181</v>
      </c>
      <c r="C63" s="299" t="str">
        <f>CONCATENATE("(",ROUND((B63/$H63)*100,1),")")</f>
        <v>(90.6)</v>
      </c>
      <c r="D63" s="302">
        <f>SUM(D61:D62)</f>
        <v>5.1009188972849409E-2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0.54100000000000126</v>
      </c>
      <c r="I63" s="299" t="str">
        <f>CONCATENATE("(",ROUND((H63/$H63)*100,1),")")</f>
        <v>(100)</v>
      </c>
      <c r="K63" s="302">
        <f t="shared" si="62"/>
        <v>-0.35186488953961459</v>
      </c>
      <c r="L63" s="302">
        <f t="shared" si="63"/>
        <v>-2.9135110460384792E-2</v>
      </c>
      <c r="M63" s="302">
        <f t="shared" si="64"/>
        <v>0</v>
      </c>
      <c r="N63" s="302">
        <f t="shared" si="65"/>
        <v>-0.38099999999999939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14.449957869704747</v>
      </c>
      <c r="C72" s="299" t="str">
        <f>CONCATENATE("(",ROUND((B72/$H74)*100,1),")")</f>
        <v>(59.8)</v>
      </c>
      <c r="D72" s="302">
        <f>'Ind T6'!M27</f>
        <v>1.3395241094502004</v>
      </c>
      <c r="E72" s="299" t="str">
        <f>CONCATENATE("(",ROUND((D72/$H74)*100,1),")")</f>
        <v>(5.5)</v>
      </c>
      <c r="F72" s="302">
        <f>'Ind T6'!N27</f>
        <v>0.18804045069355044</v>
      </c>
      <c r="G72" s="299" t="str">
        <f>CONCATENATE("(",ROUND((F72/$H74)*100,1),")")</f>
        <v>(0.8)</v>
      </c>
      <c r="H72" s="302">
        <f>SUM(B72,D72,F72)</f>
        <v>15.977522429848499</v>
      </c>
      <c r="I72" s="299" t="str">
        <f>CONCATENATE("(",ROUND((H72/$H74)*100,1),")")</f>
        <v>(66.2)</v>
      </c>
      <c r="K72" s="302">
        <f>B77-B72</f>
        <v>0.2870275355610179</v>
      </c>
      <c r="L72" s="302">
        <f>D77-D72</f>
        <v>4.1479149854700692E-2</v>
      </c>
      <c r="M72" s="302">
        <f>F77-F72</f>
        <v>7.6986113258321609E-3</v>
      </c>
      <c r="N72" s="302">
        <f>SUM(K72:M72)</f>
        <v>0.33620529674155075</v>
      </c>
    </row>
    <row r="73" spans="1:14" x14ac:dyDescent="0.2">
      <c r="A73" s="282" t="s">
        <v>365</v>
      </c>
      <c r="B73" s="302">
        <f>'Ind T6'!L26</f>
        <v>6.2615357267395924</v>
      </c>
      <c r="C73" s="299" t="str">
        <f>CONCATENATE("(",ROUND((B73/$H74)*100,1),")")</f>
        <v>(25.9)</v>
      </c>
      <c r="D73" s="302">
        <f>'Ind T6'!M26</f>
        <v>1.8030755126706353</v>
      </c>
      <c r="E73" s="299" t="str">
        <f>CONCATENATE("(",ROUND((D73/$H74)*100,1),")")</f>
        <v>(7.5)</v>
      </c>
      <c r="F73" s="302">
        <f>'Ind T6'!N26</f>
        <v>0.10986633074129104</v>
      </c>
      <c r="G73" s="299" t="str">
        <f>CONCATENATE("(",ROUND((F73/$H74)*100,1),")")</f>
        <v>(0.5)</v>
      </c>
      <c r="H73" s="302">
        <f t="shared" ref="H73" si="66">SUM(B73,D73,F73)</f>
        <v>8.1744775701515184</v>
      </c>
      <c r="I73" s="299" t="str">
        <f>CONCATENATE("(",ROUND((H73/$H74)*100,1),")")</f>
        <v>(33.8)</v>
      </c>
      <c r="K73" s="302">
        <f t="shared" ref="K73:K74" si="67">B78-B73</f>
        <v>0.43530726418293497</v>
      </c>
      <c r="L73" s="302">
        <f t="shared" ref="L73:L74" si="68">D78-D73</f>
        <v>5.2033425583253079E-2</v>
      </c>
      <c r="M73" s="302">
        <f t="shared" ref="M73:M74" si="69">F78-F73</f>
        <v>6.4540134922812797E-3</v>
      </c>
      <c r="N73" s="302">
        <f t="shared" ref="N73:N74" si="70">SUM(K73:M73)</f>
        <v>0.4937947032584693</v>
      </c>
    </row>
    <row r="74" spans="1:14" x14ac:dyDescent="0.2">
      <c r="A74" s="282" t="s">
        <v>363</v>
      </c>
      <c r="B74" s="302">
        <f>SUM(B72:B73)</f>
        <v>20.711493596444338</v>
      </c>
      <c r="C74" s="299" t="str">
        <f>CONCATENATE("(",ROUND((B74/$H74)*100,1),")")</f>
        <v>(85.8)</v>
      </c>
      <c r="D74" s="302">
        <f>SUM(D72:D73)</f>
        <v>3.1425996221208354</v>
      </c>
      <c r="E74" s="299" t="str">
        <f>CONCATENATE("(",ROUND((D74/$H74)*100,1),")")</f>
        <v>(13)</v>
      </c>
      <c r="F74" s="302">
        <f>SUM(F72:F73)</f>
        <v>0.29790678143484151</v>
      </c>
      <c r="G74" s="299" t="str">
        <f>CONCATENATE("(",ROUND((F74/$H74)*100,1),")")</f>
        <v>(1.2)</v>
      </c>
      <c r="H74" s="302">
        <f>SUM(H72:H73)</f>
        <v>24.152000000000015</v>
      </c>
      <c r="I74" s="299" t="str">
        <f>CONCATENATE("(",ROUND((H74/$H74)*100,1),")")</f>
        <v>(100)</v>
      </c>
      <c r="K74" s="302">
        <f t="shared" si="67"/>
        <v>0.72233479974395465</v>
      </c>
      <c r="L74" s="302">
        <f t="shared" si="68"/>
        <v>9.3512575437953771E-2</v>
      </c>
      <c r="M74" s="302">
        <f t="shared" si="69"/>
        <v>1.4152624818113413E-2</v>
      </c>
      <c r="N74" s="302">
        <f t="shared" si="70"/>
        <v>0.83000000000002183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14.736985405265765</v>
      </c>
      <c r="C77" s="299" t="str">
        <f>CONCATENATE("(",ROUND((B77/$H79)*100,1),")")</f>
        <v>(59)</v>
      </c>
      <c r="D77" s="302">
        <f>'Ind T6'!R27</f>
        <v>1.3810032593049011</v>
      </c>
      <c r="E77" s="299" t="str">
        <f>CONCATENATE("(",ROUND((D77/$H79)*100,1),")")</f>
        <v>(5.5)</v>
      </c>
      <c r="F77" s="302">
        <f>'Ind T6'!S27</f>
        <v>0.1957390620193826</v>
      </c>
      <c r="G77" s="299" t="str">
        <f>CONCATENATE("(",ROUND((F77/$H79)*100,1),")")</f>
        <v>(0.8)</v>
      </c>
      <c r="H77" s="302">
        <f>SUM(B77,D77,F77)</f>
        <v>16.313727726590049</v>
      </c>
      <c r="I77" s="299" t="str">
        <f>CONCATENATE("(",ROUND((H77/$H79)*100,1),")")</f>
        <v>(65.3)</v>
      </c>
      <c r="K77" s="302">
        <f>B82-B77</f>
        <v>-0.27679360913780648</v>
      </c>
      <c r="L77" s="302">
        <f>D82-D77</f>
        <v>4.4352110078311746E-3</v>
      </c>
      <c r="M77" s="302">
        <f>F82-F77</f>
        <v>6.8104219417874368E-3</v>
      </c>
      <c r="N77" s="302">
        <f>SUM(K77:M77)</f>
        <v>-0.26554797618818787</v>
      </c>
    </row>
    <row r="78" spans="1:14" x14ac:dyDescent="0.2">
      <c r="A78" s="282" t="s">
        <v>365</v>
      </c>
      <c r="B78" s="302">
        <f>'Ind T6'!Q26</f>
        <v>6.6968429909225273</v>
      </c>
      <c r="C78" s="299" t="str">
        <f>CONCATENATE("(",ROUND((B78/$H79)*100,1),")")</f>
        <v>(26.8)</v>
      </c>
      <c r="D78" s="302">
        <f>'Ind T6'!R26</f>
        <v>1.8551089382538883</v>
      </c>
      <c r="E78" s="299" t="str">
        <f>CONCATENATE("(",ROUND((D78/$H79)*100,1),")")</f>
        <v>(7.4)</v>
      </c>
      <c r="F78" s="302">
        <f>'Ind T6'!S26</f>
        <v>0.11632034423357232</v>
      </c>
      <c r="G78" s="299" t="str">
        <f>CONCATENATE("(",ROUND((F78/$H79)*100,1),")")</f>
        <v>(0.5)</v>
      </c>
      <c r="H78" s="302">
        <f t="shared" ref="H78" si="71">SUM(B78,D78,F78)</f>
        <v>8.668272273409988</v>
      </c>
      <c r="I78" s="299" t="str">
        <f>CONCATENATE("(",ROUND((H78/$H79)*100,1),")")</f>
        <v>(34.7)</v>
      </c>
      <c r="K78" s="302">
        <f t="shared" ref="K78:K79" si="72">B83-B78</f>
        <v>0.47819627457732672</v>
      </c>
      <c r="L78" s="302">
        <f t="shared" ref="L78:L79" si="73">D83-D78</f>
        <v>-7.8576445330023059E-3</v>
      </c>
      <c r="M78" s="302">
        <f t="shared" ref="M78:M79" si="74">F83-F78</f>
        <v>5.2093461438208616E-3</v>
      </c>
      <c r="N78" s="302">
        <f t="shared" ref="N78:N79" si="75">SUM(K78:M78)</f>
        <v>0.47554797618814526</v>
      </c>
    </row>
    <row r="79" spans="1:14" x14ac:dyDescent="0.2">
      <c r="A79" s="282" t="s">
        <v>363</v>
      </c>
      <c r="B79" s="302">
        <f>SUM(B77:B78)</f>
        <v>21.433828396188293</v>
      </c>
      <c r="C79" s="299" t="str">
        <f>CONCATENATE("(",ROUND((B79/$H79)*100,1),")")</f>
        <v>(85.8)</v>
      </c>
      <c r="D79" s="302">
        <f>SUM(D77:D78)</f>
        <v>3.2361121975587892</v>
      </c>
      <c r="E79" s="299" t="str">
        <f>CONCATENATE("(",ROUND((D79/$H79)*100,1),")")</f>
        <v>(13)</v>
      </c>
      <c r="F79" s="302">
        <f>SUM(F77:F78)</f>
        <v>0.31205940625295492</v>
      </c>
      <c r="G79" s="299" t="str">
        <f>CONCATENATE("(",ROUND((F79/$H79)*100,1),")")</f>
        <v>(1.2)</v>
      </c>
      <c r="H79" s="302">
        <f>SUM(H77:H78)</f>
        <v>24.982000000000035</v>
      </c>
      <c r="I79" s="299" t="str">
        <f>CONCATENATE("(",ROUND((H79/$H79)*100,1),")")</f>
        <v>(100)</v>
      </c>
      <c r="K79" s="302">
        <f t="shared" si="72"/>
        <v>0.20140266543952023</v>
      </c>
      <c r="L79" s="302">
        <f t="shared" si="73"/>
        <v>-3.4224335251709093E-3</v>
      </c>
      <c r="M79" s="302">
        <f t="shared" si="74"/>
        <v>1.2019768085608284E-2</v>
      </c>
      <c r="N79" s="302">
        <f t="shared" si="75"/>
        <v>0.20999999999995761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14.460191796127958</v>
      </c>
      <c r="C82" s="299" t="str">
        <f>CONCATENATE("(",ROUND((B82/$H84)*100,1),")")</f>
        <v>(57.4)</v>
      </c>
      <c r="D82" s="302">
        <f>'Ind T6'!W27</f>
        <v>1.3854384703127323</v>
      </c>
      <c r="E82" s="299" t="str">
        <f>CONCATENATE("(",ROUND((D82/$H84)*100,1),")")</f>
        <v>(5.5)</v>
      </c>
      <c r="F82" s="302">
        <f>'Ind T6'!X27</f>
        <v>0.20254948396117003</v>
      </c>
      <c r="G82" s="299" t="str">
        <f>CONCATENATE("(",ROUND((F82/$H84)*100,1),")")</f>
        <v>(0.8)</v>
      </c>
      <c r="H82" s="302">
        <f>SUM(B82,D82,F82)</f>
        <v>16.048179750401861</v>
      </c>
      <c r="I82" s="299" t="str">
        <f>CONCATENATE("(",ROUND((H82/$H84)*100,1),")")</f>
        <v>(63.7)</v>
      </c>
      <c r="K82" s="302">
        <f>B82-B72</f>
        <v>1.0233926423211415E-2</v>
      </c>
      <c r="L82" s="302">
        <f>D82-D72</f>
        <v>4.5914360862531867E-2</v>
      </c>
      <c r="M82" s="302">
        <f>F82-F72</f>
        <v>1.4509033267619598E-2</v>
      </c>
      <c r="N82" s="302">
        <f>SUM(K82:M82)</f>
        <v>7.0657320553362879E-2</v>
      </c>
    </row>
    <row r="83" spans="1:14" x14ac:dyDescent="0.2">
      <c r="A83" s="282" t="s">
        <v>365</v>
      </c>
      <c r="B83" s="302">
        <f>'Ind T6'!V26</f>
        <v>7.175039265499854</v>
      </c>
      <c r="C83" s="299" t="str">
        <f>CONCATENATE("(",ROUND((B83/$H84)*100,1),")")</f>
        <v>(28.5)</v>
      </c>
      <c r="D83" s="302">
        <f>'Ind T6'!W26</f>
        <v>1.847251293720886</v>
      </c>
      <c r="E83" s="299" t="str">
        <f>CONCATENATE("(",ROUND((D83/$H84)*100,1),")")</f>
        <v>(7.3)</v>
      </c>
      <c r="F83" s="302">
        <f>'Ind T6'!X26</f>
        <v>0.12152969037739318</v>
      </c>
      <c r="G83" s="299" t="str">
        <f>CONCATENATE("(",ROUND((F83/$H84)*100,1),")")</f>
        <v>(0.5)</v>
      </c>
      <c r="H83" s="302">
        <f t="shared" ref="H83" si="76">SUM(B83,D83,F83)</f>
        <v>9.143820249598134</v>
      </c>
      <c r="I83" s="299" t="str">
        <f>CONCATENATE("(",ROUND((H83/$H84)*100,1),")")</f>
        <v>(36.3)</v>
      </c>
      <c r="K83" s="302">
        <f t="shared" ref="K83:K84" si="77">B83-B73</f>
        <v>0.91350353876026169</v>
      </c>
      <c r="L83" s="302">
        <f t="shared" ref="L83:L84" si="78">D83-D73</f>
        <v>4.4175781050250773E-2</v>
      </c>
      <c r="M83" s="302">
        <f t="shared" ref="M83:M84" si="79">F83-F73</f>
        <v>1.1663359636102141E-2</v>
      </c>
      <c r="N83" s="302">
        <f t="shared" ref="N83:N84" si="80">SUM(K83:M83)</f>
        <v>0.96934267944661456</v>
      </c>
    </row>
    <row r="84" spans="1:14" x14ac:dyDescent="0.2">
      <c r="A84" s="282" t="s">
        <v>363</v>
      </c>
      <c r="B84" s="302">
        <f>SUM(B82:B83)</f>
        <v>21.635231061627813</v>
      </c>
      <c r="C84" s="299" t="str">
        <f>CONCATENATE("(",ROUND((B84/$H84)*100,1),")")</f>
        <v>(85.9)</v>
      </c>
      <c r="D84" s="302">
        <f>SUM(D82:D83)</f>
        <v>3.2326897640336183</v>
      </c>
      <c r="E84" s="299" t="str">
        <f>CONCATENATE("(",ROUND((D84/$H84)*100,1),")")</f>
        <v>(12.8)</v>
      </c>
      <c r="F84" s="302">
        <f>SUM(F82:F83)</f>
        <v>0.3240791743385632</v>
      </c>
      <c r="G84" s="299" t="str">
        <f>CONCATENATE("(",ROUND((F84/$H84)*100,1),")")</f>
        <v>(1.3)</v>
      </c>
      <c r="H84" s="302">
        <f>SUM(H82:H83)</f>
        <v>25.191999999999993</v>
      </c>
      <c r="I84" s="299" t="str">
        <f>CONCATENATE("(",ROUND((H84/$H84)*100,1),")")</f>
        <v>(100)</v>
      </c>
      <c r="K84" s="302">
        <f t="shared" si="77"/>
        <v>0.92373746518347488</v>
      </c>
      <c r="L84" s="302">
        <f t="shared" si="78"/>
        <v>9.0090141912782862E-2</v>
      </c>
      <c r="M84" s="302">
        <f t="shared" si="79"/>
        <v>2.6172392903721697E-2</v>
      </c>
      <c r="N84" s="302">
        <f t="shared" si="80"/>
        <v>1.0399999999999794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3.8349142539736709</v>
      </c>
      <c r="C93" s="299" t="str">
        <f>CONCATENATE("(",ROUND((B93/$H95)*100,1),")")</f>
        <v>(72.7)</v>
      </c>
      <c r="D93" s="302">
        <f>'Ind T6'!M36</f>
        <v>0.27703728389917787</v>
      </c>
      <c r="E93" s="299" t="str">
        <f>CONCATENATE("(",ROUND((D93/$H95)*100,1),")")</f>
        <v>(5.2)</v>
      </c>
      <c r="F93" s="302">
        <f>'Ind T6'!N36</f>
        <v>0.14273283343742685</v>
      </c>
      <c r="G93" s="299" t="str">
        <f>CONCATENATE("(",ROUND((F93/$H95)*100,1),")")</f>
        <v>(2.7)</v>
      </c>
      <c r="H93" s="302">
        <f>SUM(B93,D93,F93)</f>
        <v>4.254684371310276</v>
      </c>
      <c r="I93" s="299" t="str">
        <f>CONCATENATE("(",ROUND((H93/$H95)*100,1),")")</f>
        <v>(80.6)</v>
      </c>
      <c r="K93" s="302">
        <f>B98-B93</f>
        <v>-1.041175690687357E-2</v>
      </c>
      <c r="L93" s="302">
        <f>D98-D93</f>
        <v>3.5116224359676984E-4</v>
      </c>
      <c r="M93" s="302">
        <f>F98-F93</f>
        <v>4.3276631420176848E-3</v>
      </c>
      <c r="N93" s="302">
        <f>SUM(K93:M93)</f>
        <v>-5.7329315212591159E-3</v>
      </c>
    </row>
    <row r="94" spans="1:14" x14ac:dyDescent="0.2">
      <c r="A94" s="282" t="s">
        <v>365</v>
      </c>
      <c r="B94" s="302">
        <f>'Ind T6'!L35</f>
        <v>0.72758932166496326</v>
      </c>
      <c r="C94" s="299" t="str">
        <f>CONCATENATE("(",ROUND((B94/$H95)*100,1),")")</f>
        <v>(13.8)</v>
      </c>
      <c r="D94" s="302">
        <f>'Ind T6'!M35</f>
        <v>0.26732632091101799</v>
      </c>
      <c r="E94" s="299" t="str">
        <f>CONCATENATE("(",ROUND((D94/$H95)*100,1),")")</f>
        <v>(5.1)</v>
      </c>
      <c r="F94" s="302">
        <f>'Ind T6'!N35</f>
        <v>2.8399986113741085E-2</v>
      </c>
      <c r="G94" s="299" t="str">
        <f>CONCATENATE("(",ROUND((F94/$H95)*100,1),")")</f>
        <v>(0.5)</v>
      </c>
      <c r="H94" s="302">
        <f t="shared" ref="H94" si="81">SUM(B94,D94,F94)</f>
        <v>1.0233156286897225</v>
      </c>
      <c r="I94" s="299" t="str">
        <f>CONCATENATE("(",ROUND((H94/$H95)*100,1),")")</f>
        <v>(19.4)</v>
      </c>
      <c r="K94" s="302">
        <f t="shared" ref="K94:K95" si="82">B99-B94</f>
        <v>-1.980258272688129E-2</v>
      </c>
      <c r="L94" s="302">
        <f t="shared" ref="L94:L95" si="83">D99-D94</f>
        <v>-3.8816639491851546E-3</v>
      </c>
      <c r="M94" s="302">
        <f t="shared" ref="M94:M95" si="84">F99-F94</f>
        <v>4.1717819732646488E-4</v>
      </c>
      <c r="N94" s="302">
        <f t="shared" ref="N94:N95" si="85">SUM(K94:M94)</f>
        <v>-2.326706847873998E-2</v>
      </c>
    </row>
    <row r="95" spans="1:14" x14ac:dyDescent="0.2">
      <c r="A95" s="282" t="s">
        <v>363</v>
      </c>
      <c r="B95" s="302">
        <f>SUM(B93:B94)</f>
        <v>4.5625035756386341</v>
      </c>
      <c r="C95" s="299" t="str">
        <f>CONCATENATE("(",ROUND((B95/$H95)*100,1),")")</f>
        <v>(86.4)</v>
      </c>
      <c r="D95" s="302">
        <f>SUM(D93:D94)</f>
        <v>0.54436360481019586</v>
      </c>
      <c r="E95" s="299" t="str">
        <f>CONCATENATE("(",ROUND((D95/$H95)*100,1),")")</f>
        <v>(10.3)</v>
      </c>
      <c r="F95" s="302">
        <f>SUM(F93:F94)</f>
        <v>0.17113281955116794</v>
      </c>
      <c r="G95" s="299" t="str">
        <f>CONCATENATE("(",ROUND((F95/$H95)*100,1),")")</f>
        <v>(3.2)</v>
      </c>
      <c r="H95" s="302">
        <f>SUM(H93:H94)</f>
        <v>5.2779999999999987</v>
      </c>
      <c r="I95" s="299" t="str">
        <f>CONCATENATE("(",ROUND((H95/$H95)*100,1),")")</f>
        <v>(100)</v>
      </c>
      <c r="K95" s="302">
        <f t="shared" si="82"/>
        <v>-3.0214339633754861E-2</v>
      </c>
      <c r="L95" s="302">
        <f t="shared" si="83"/>
        <v>-3.5305017055884402E-3</v>
      </c>
      <c r="M95" s="302">
        <f t="shared" si="84"/>
        <v>4.7448413393441358E-3</v>
      </c>
      <c r="N95" s="302">
        <f t="shared" si="85"/>
        <v>-2.8999999999999165E-2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3.8245024970667973</v>
      </c>
      <c r="C98" s="299" t="str">
        <f>CONCATENATE("(",ROUND((B98/$H100)*100,1),")")</f>
        <v>(72.9)</v>
      </c>
      <c r="D98" s="302">
        <f>'Ind T6'!R36</f>
        <v>0.27738844614277464</v>
      </c>
      <c r="E98" s="299" t="str">
        <f>CONCATENATE("(",ROUND((D98/$H100)*100,1),")")</f>
        <v>(5.3)</v>
      </c>
      <c r="F98" s="302">
        <f>'Ind T6'!S36</f>
        <v>0.14706049657944453</v>
      </c>
      <c r="G98" s="299" t="str">
        <f>CONCATENATE("(",ROUND((F98/$H100)*100,1),")")</f>
        <v>(2.8)</v>
      </c>
      <c r="H98" s="302">
        <f>SUM(B98,D98,F98)</f>
        <v>4.2489514397890167</v>
      </c>
      <c r="I98" s="299" t="str">
        <f>CONCATENATE("(",ROUND((H98/$H100)*100,1),")")</f>
        <v>(80.9)</v>
      </c>
      <c r="K98" s="302">
        <f>B103-B98</f>
        <v>-0.39205335996963919</v>
      </c>
      <c r="L98" s="302">
        <f>D103-D98</f>
        <v>-1.8041628521183239E-2</v>
      </c>
      <c r="M98" s="302">
        <f>F103-F98</f>
        <v>-7.5966455014792322E-3</v>
      </c>
      <c r="N98" s="302">
        <f>SUM(K98:M98)</f>
        <v>-0.41769163399230169</v>
      </c>
    </row>
    <row r="99" spans="1:14" x14ac:dyDescent="0.2">
      <c r="A99" s="282" t="s">
        <v>365</v>
      </c>
      <c r="B99" s="302">
        <f>'Ind T6'!Q35</f>
        <v>0.70778673893808197</v>
      </c>
      <c r="C99" s="299" t="str">
        <f>CONCATENATE("(",ROUND((B99/$H100)*100,1),")")</f>
        <v>(13.5)</v>
      </c>
      <c r="D99" s="302">
        <f>'Ind T6'!R35</f>
        <v>0.26344465696183283</v>
      </c>
      <c r="E99" s="299" t="str">
        <f>CONCATENATE("(",ROUND((D99/$H100)*100,1),")")</f>
        <v>(5)</v>
      </c>
      <c r="F99" s="302">
        <f>'Ind T6'!S35</f>
        <v>2.8817164311067549E-2</v>
      </c>
      <c r="G99" s="299" t="str">
        <f>CONCATENATE("(",ROUND((F99/$H100)*100,1),")")</f>
        <v>(0.5)</v>
      </c>
      <c r="H99" s="302">
        <f t="shared" ref="H99" si="86">SUM(B99,D99,F99)</f>
        <v>1.0000485602109823</v>
      </c>
      <c r="I99" s="299" t="str">
        <f>CONCATENATE("(",ROUND((H99/$H100)*100,1),")")</f>
        <v>(19.1)</v>
      </c>
      <c r="K99" s="302">
        <f t="shared" ref="K99:K100" si="87">B104-B99</f>
        <v>-9.3985950235313975E-2</v>
      </c>
      <c r="L99" s="302">
        <f t="shared" ref="L99:L100" si="88">D104-D99</f>
        <v>-2.3678723877740948E-2</v>
      </c>
      <c r="M99" s="302">
        <f t="shared" ref="M99:M100" si="89">F104-F99</f>
        <v>-1.6436918946492914E-3</v>
      </c>
      <c r="N99" s="302">
        <f t="shared" ref="N99:N100" si="90">SUM(K99:M99)</f>
        <v>-0.11930836600770421</v>
      </c>
    </row>
    <row r="100" spans="1:14" x14ac:dyDescent="0.2">
      <c r="A100" s="282" t="s">
        <v>363</v>
      </c>
      <c r="B100" s="302">
        <f>SUM(B98:B99)</f>
        <v>4.5322892360048792</v>
      </c>
      <c r="C100" s="299" t="str">
        <f>CONCATENATE("(",ROUND((B100/$H100)*100,1),")")</f>
        <v>(86.3)</v>
      </c>
      <c r="D100" s="302">
        <f>SUM(D98:D99)</f>
        <v>0.54083310310460742</v>
      </c>
      <c r="E100" s="299" t="str">
        <f>CONCATENATE("(",ROUND((D100/$H100)*100,1),")")</f>
        <v>(10.3)</v>
      </c>
      <c r="F100" s="302">
        <f>SUM(F98:F99)</f>
        <v>0.17587766089051207</v>
      </c>
      <c r="G100" s="299" t="str">
        <f>CONCATENATE("(",ROUND((F100/$H100)*100,1),")")</f>
        <v>(3.4)</v>
      </c>
      <c r="H100" s="302">
        <f>SUM(H98:H99)</f>
        <v>5.2489999999999988</v>
      </c>
      <c r="I100" s="299" t="str">
        <f>CONCATENATE("(",ROUND((H100/$H100)*100,1),")")</f>
        <v>(100)</v>
      </c>
      <c r="K100" s="302">
        <f t="shared" si="87"/>
        <v>-0.48603931020495317</v>
      </c>
      <c r="L100" s="302">
        <f t="shared" si="88"/>
        <v>-4.1720352398924132E-2</v>
      </c>
      <c r="M100" s="302">
        <f t="shared" si="89"/>
        <v>-9.2403373961285062E-3</v>
      </c>
      <c r="N100" s="302">
        <f t="shared" si="90"/>
        <v>-0.53700000000000581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3.4324491370971582</v>
      </c>
      <c r="C103" s="299" t="str">
        <f>CONCATENATE("(",ROUND((B103/$H105)*100,1),")")</f>
        <v>(72.8)</v>
      </c>
      <c r="D103" s="302">
        <f>'Ind T6'!W36</f>
        <v>0.2593468176215914</v>
      </c>
      <c r="E103" s="299" t="str">
        <f>CONCATENATE("(",ROUND((D103/$H105)*100,1),")")</f>
        <v>(5.5)</v>
      </c>
      <c r="F103" s="302">
        <f>'Ind T6'!X36</f>
        <v>0.1394638510779653</v>
      </c>
      <c r="G103" s="299" t="str">
        <f>CONCATENATE("(",ROUND((F103/$H105)*100,1),")")</f>
        <v>(3)</v>
      </c>
      <c r="H103" s="302">
        <f>SUM(B103,D103,F103)</f>
        <v>3.8312598057967144</v>
      </c>
      <c r="I103" s="299" t="str">
        <f>CONCATENATE("(",ROUND((H103/$H105)*100,1),")")</f>
        <v>(81.3)</v>
      </c>
      <c r="K103" s="302">
        <f>B103-B93</f>
        <v>-0.40246511687651276</v>
      </c>
      <c r="L103" s="302">
        <f>D103-D93</f>
        <v>-1.769046627758647E-2</v>
      </c>
      <c r="M103" s="302">
        <f>F103-F93</f>
        <v>-3.2689823594615475E-3</v>
      </c>
      <c r="N103" s="302">
        <f>SUM(K103:M103)</f>
        <v>-0.42342456551356078</v>
      </c>
    </row>
    <row r="104" spans="1:14" x14ac:dyDescent="0.2">
      <c r="A104" s="282" t="s">
        <v>365</v>
      </c>
      <c r="B104" s="302">
        <f>'Ind T6'!V35</f>
        <v>0.613800788702768</v>
      </c>
      <c r="C104" s="299" t="str">
        <f>CONCATENATE("(",ROUND((B104/$H105)*100,1),")")</f>
        <v>(13)</v>
      </c>
      <c r="D104" s="302">
        <f>'Ind T6'!W35</f>
        <v>0.23976593308409189</v>
      </c>
      <c r="E104" s="299" t="str">
        <f>CONCATENATE("(",ROUND((D104/$H105)*100,1),")")</f>
        <v>(5.1)</v>
      </c>
      <c r="F104" s="302">
        <f>'Ind T6'!X35</f>
        <v>2.7173472416418258E-2</v>
      </c>
      <c r="G104" s="299" t="str">
        <f>CONCATENATE("(",ROUND((F104/$H105)*100,1),")")</f>
        <v>(0.6)</v>
      </c>
      <c r="H104" s="302">
        <f t="shared" ref="H104" si="91">SUM(B104,D104,F104)</f>
        <v>0.88074019420327809</v>
      </c>
      <c r="I104" s="299" t="str">
        <f>CONCATENATE("(",ROUND((H104/$H105)*100,1),")")</f>
        <v>(18.7)</v>
      </c>
      <c r="K104" s="302">
        <f t="shared" ref="K104:K105" si="92">B104-B94</f>
        <v>-0.11378853296219527</v>
      </c>
      <c r="L104" s="302">
        <f t="shared" ref="L104:L105" si="93">D104-D94</f>
        <v>-2.7560387826926103E-2</v>
      </c>
      <c r="M104" s="302">
        <f t="shared" ref="M104:M105" si="94">F104-F94</f>
        <v>-1.2265136973228265E-3</v>
      </c>
      <c r="N104" s="302">
        <f t="shared" ref="N104:N105" si="95">SUM(K104:M104)</f>
        <v>-0.14257543448644419</v>
      </c>
    </row>
    <row r="105" spans="1:14" x14ac:dyDescent="0.2">
      <c r="A105" s="282" t="s">
        <v>363</v>
      </c>
      <c r="B105" s="302">
        <f>SUM(B103:B104)</f>
        <v>4.046249925799926</v>
      </c>
      <c r="C105" s="299" t="str">
        <f>CONCATENATE("(",ROUND((B105/$H105)*100,1),")")</f>
        <v>(85.9)</v>
      </c>
      <c r="D105" s="302">
        <f>SUM(D103:D104)</f>
        <v>0.49911275070568328</v>
      </c>
      <c r="E105" s="299" t="str">
        <f>CONCATENATE("(",ROUND((D105/$H105)*100,1),")")</f>
        <v>(10.6)</v>
      </c>
      <c r="F105" s="302">
        <f>SUM(F103:F104)</f>
        <v>0.16663732349438357</v>
      </c>
      <c r="G105" s="299" t="str">
        <f>CONCATENATE("(",ROUND((F105/$H105)*100,1),")")</f>
        <v>(3.5)</v>
      </c>
      <c r="H105" s="302">
        <f>SUM(H103:H104)</f>
        <v>4.7119999999999926</v>
      </c>
      <c r="I105" s="299" t="str">
        <f>CONCATENATE("(",ROUND((H105/$H105)*100,1),")")</f>
        <v>(100)</v>
      </c>
      <c r="K105" s="302">
        <f t="shared" si="92"/>
        <v>-0.51625364983870803</v>
      </c>
      <c r="L105" s="302">
        <f t="shared" si="93"/>
        <v>-4.5250854104512572E-2</v>
      </c>
      <c r="M105" s="302">
        <f t="shared" si="94"/>
        <v>-4.4954960567843705E-3</v>
      </c>
      <c r="N105" s="302">
        <f t="shared" si="95"/>
        <v>-0.56600000000000494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25.897563023916902</v>
      </c>
      <c r="C114" s="299" t="str">
        <f>CONCATENATE("(",ROUND((B114/$H116)*100,1),")")</f>
        <v>(67.1)</v>
      </c>
      <c r="D114" s="302">
        <f>'Ind T6'!M45</f>
        <v>1.918092804032496</v>
      </c>
      <c r="E114" s="299" t="str">
        <f>CONCATENATE("(",ROUND((D114/$H116)*100,1),")")</f>
        <v>(5)</v>
      </c>
      <c r="F114" s="302">
        <f>'Ind T6'!N45</f>
        <v>2.3090940460417992</v>
      </c>
      <c r="G114" s="299" t="str">
        <f>CONCATENATE("(",ROUND((F114/$H116)*100,1),")")</f>
        <v>(6)</v>
      </c>
      <c r="H114" s="302">
        <f>SUM(B114,D114,F114)</f>
        <v>30.124749873991199</v>
      </c>
      <c r="I114" s="299" t="str">
        <f>CONCATENATE("(",ROUND((H114/$H116)*100,1),")")</f>
        <v>(78)</v>
      </c>
      <c r="K114" s="302">
        <f>B119-B114</f>
        <v>-1.8801169653054295</v>
      </c>
      <c r="L114" s="302">
        <f>D119-D114</f>
        <v>-0.16605482893179246</v>
      </c>
      <c r="M114" s="302">
        <f>F119-F114</f>
        <v>-0.18645940277355244</v>
      </c>
      <c r="N114" s="302">
        <f>SUM(K114:M114)</f>
        <v>-2.2326311970107744</v>
      </c>
    </row>
    <row r="115" spans="1:14" x14ac:dyDescent="0.2">
      <c r="A115" s="282" t="s">
        <v>365</v>
      </c>
      <c r="B115" s="302">
        <f>'Ind T6'!L44</f>
        <v>5.8491699397167283</v>
      </c>
      <c r="C115" s="299" t="str">
        <f>CONCATENATE("(",ROUND((B115/$H116)*100,1),")")</f>
        <v>(15.2)</v>
      </c>
      <c r="D115" s="302">
        <f>'Ind T6'!M44</f>
        <v>2.1833076024146898</v>
      </c>
      <c r="E115" s="299" t="str">
        <f>CONCATENATE("(",ROUND((D115/$H116)*100,1),")")</f>
        <v>(5.7)</v>
      </c>
      <c r="F115" s="302">
        <f>'Ind T6'!N44</f>
        <v>0.44677258387730512</v>
      </c>
      <c r="G115" s="299" t="str">
        <f>CONCATENATE("(",ROUND((F115/$H116)*100,1),")")</f>
        <v>(1.2)</v>
      </c>
      <c r="H115" s="302">
        <f t="shared" ref="H115" si="96">SUM(B115,D115,F115)</f>
        <v>8.4792501260087221</v>
      </c>
      <c r="I115" s="299" t="str">
        <f>CONCATENATE("(",ROUND((H115/$H116)*100,1),")")</f>
        <v>(22)</v>
      </c>
      <c r="K115" s="302">
        <f t="shared" ref="K115:K116" si="97">B120-B115</f>
        <v>-0.42017713960094127</v>
      </c>
      <c r="L115" s="302">
        <f t="shared" ref="L115:L116" si="98">D120-D115</f>
        <v>-0.18526497569367817</v>
      </c>
      <c r="M115" s="302">
        <f t="shared" ref="M115:M116" si="99">F120-F115</f>
        <v>-5.2926687694613228E-2</v>
      </c>
      <c r="N115" s="302">
        <f t="shared" ref="N115:N116" si="100">SUM(K115:M115)</f>
        <v>-0.65836880298923273</v>
      </c>
    </row>
    <row r="116" spans="1:14" x14ac:dyDescent="0.2">
      <c r="A116" s="282" t="s">
        <v>363</v>
      </c>
      <c r="B116" s="302">
        <f>SUM(B114:B115)</f>
        <v>31.74673296363363</v>
      </c>
      <c r="C116" s="299" t="str">
        <f>CONCATENATE("(",ROUND((B116/$H116)*100,1),")")</f>
        <v>(82.2)</v>
      </c>
      <c r="D116" s="302">
        <f>SUM(D114:D115)</f>
        <v>4.1014004064471861</v>
      </c>
      <c r="E116" s="299" t="str">
        <f>CONCATENATE("(",ROUND((D116/$H116)*100,1),")")</f>
        <v>(10.6)</v>
      </c>
      <c r="F116" s="302">
        <f>SUM(F114:F115)</f>
        <v>2.7558666299191046</v>
      </c>
      <c r="G116" s="299" t="str">
        <f>CONCATENATE("(",ROUND((F116/$H116)*100,1),")")</f>
        <v>(7.1)</v>
      </c>
      <c r="H116" s="302">
        <f>SUM(H114:H115)</f>
        <v>38.603999999999921</v>
      </c>
      <c r="I116" s="299" t="str">
        <f>CONCATENATE("(",ROUND((H116/$H116)*100,1),")")</f>
        <v>(100)</v>
      </c>
      <c r="K116" s="302">
        <f t="shared" si="97"/>
        <v>-2.3002941049063708</v>
      </c>
      <c r="L116" s="302">
        <f t="shared" si="98"/>
        <v>-0.35131980462547086</v>
      </c>
      <c r="M116" s="302">
        <f t="shared" si="99"/>
        <v>-0.23938609046816595</v>
      </c>
      <c r="N116" s="302">
        <f t="shared" si="100"/>
        <v>-2.8910000000000076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24.017446058611473</v>
      </c>
      <c r="C119" s="299" t="str">
        <f>CONCATENATE("(",ROUND((B119/$H121)*100,1),")")</f>
        <v>(67.3)</v>
      </c>
      <c r="D119" s="302">
        <f>'Ind T6'!R45</f>
        <v>1.7520379751007036</v>
      </c>
      <c r="E119" s="299" t="str">
        <f>CONCATENATE("(",ROUND((D119/$H121)*100,1),")")</f>
        <v>(4.9)</v>
      </c>
      <c r="F119" s="302">
        <f>'Ind T6'!S45</f>
        <v>2.1226346432682468</v>
      </c>
      <c r="G119" s="299" t="str">
        <f>CONCATENATE("(",ROUND((F119/$H121)*100,1),")")</f>
        <v>(5.9)</v>
      </c>
      <c r="H119" s="302">
        <f>SUM(B119,D119,F119)</f>
        <v>27.89211867698042</v>
      </c>
      <c r="I119" s="299" t="str">
        <f>CONCATENATE("(",ROUND((H119/$H121)*100,1),")")</f>
        <v>(78.1)</v>
      </c>
      <c r="K119" s="302">
        <f>B124-B119</f>
        <v>-2.4032252836462504</v>
      </c>
      <c r="L119" s="302">
        <f>D124-D119</f>
        <v>-0.19848543421866394</v>
      </c>
      <c r="M119" s="302">
        <f>F124-F119</f>
        <v>-0.15805949133289388</v>
      </c>
      <c r="N119" s="302">
        <f>SUM(K119:M119)</f>
        <v>-2.759770209197808</v>
      </c>
    </row>
    <row r="120" spans="1:14" x14ac:dyDescent="0.2">
      <c r="A120" s="282" t="s">
        <v>365</v>
      </c>
      <c r="B120" s="302">
        <f>'Ind T6'!Q44</f>
        <v>5.428992800115787</v>
      </c>
      <c r="C120" s="299" t="str">
        <f>CONCATENATE("(",ROUND((B120/$H121)*100,1),")")</f>
        <v>(15.2)</v>
      </c>
      <c r="D120" s="302">
        <f>'Ind T6'!R44</f>
        <v>1.9980426267210116</v>
      </c>
      <c r="E120" s="299" t="str">
        <f>CONCATENATE("(",ROUND((D120/$H121)*100,1),")")</f>
        <v>(5.6)</v>
      </c>
      <c r="F120" s="302">
        <f>'Ind T6'!S44</f>
        <v>0.39384589618269189</v>
      </c>
      <c r="G120" s="299" t="str">
        <f>CONCATENATE("(",ROUND((F120/$H121)*100,1),")")</f>
        <v>(1.1)</v>
      </c>
      <c r="H120" s="302">
        <f t="shared" ref="H120" si="101">SUM(B120,D120,F120)</f>
        <v>7.8208813230194911</v>
      </c>
      <c r="I120" s="299" t="str">
        <f>CONCATENATE("(",ROUND((H120/$H121)*100,1),")")</f>
        <v>(21.9)</v>
      </c>
      <c r="K120" s="302">
        <f t="shared" ref="K120:K121" si="102">B125-B120</f>
        <v>-0.42837995297412146</v>
      </c>
      <c r="L120" s="302">
        <f t="shared" ref="L120:L121" si="103">D125-D120</f>
        <v>-0.20831271626457215</v>
      </c>
      <c r="M120" s="302">
        <f t="shared" ref="M120:M121" si="104">F125-F120</f>
        <v>-5.9537121563404904E-2</v>
      </c>
      <c r="N120" s="302">
        <f t="shared" ref="N120:N121" si="105">SUM(K120:M120)</f>
        <v>-0.69622979080209846</v>
      </c>
    </row>
    <row r="121" spans="1:14" x14ac:dyDescent="0.2">
      <c r="A121" s="282" t="s">
        <v>363</v>
      </c>
      <c r="B121" s="302">
        <f>SUM(B119:B120)</f>
        <v>29.446438858727259</v>
      </c>
      <c r="C121" s="299" t="str">
        <f>CONCATENATE("(",ROUND((B121/$H121)*100,1),")")</f>
        <v>(82.5)</v>
      </c>
      <c r="D121" s="302">
        <f>SUM(D119:D120)</f>
        <v>3.7500806018217152</v>
      </c>
      <c r="E121" s="299" t="str">
        <f>CONCATENATE("(",ROUND((D121/$H121)*100,1),")")</f>
        <v>(10.5)</v>
      </c>
      <c r="F121" s="302">
        <f>SUM(F119:F120)</f>
        <v>2.5164805394509386</v>
      </c>
      <c r="G121" s="299" t="str">
        <f>CONCATENATE("(",ROUND((F121/$H121)*100,1),")")</f>
        <v>(7)</v>
      </c>
      <c r="H121" s="302">
        <f>SUM(H119:H120)</f>
        <v>35.712999999999909</v>
      </c>
      <c r="I121" s="299" t="str">
        <f>CONCATENATE("(",ROUND((H121/$H121)*100,1),")")</f>
        <v>(100)</v>
      </c>
      <c r="K121" s="302">
        <f t="shared" si="102"/>
        <v>-2.8316052366203728</v>
      </c>
      <c r="L121" s="302">
        <f t="shared" si="103"/>
        <v>-0.40679815048323631</v>
      </c>
      <c r="M121" s="302">
        <f t="shared" si="104"/>
        <v>-0.2175966128962985</v>
      </c>
      <c r="N121" s="302">
        <f t="shared" si="105"/>
        <v>-3.4559999999999076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21.614220774965222</v>
      </c>
      <c r="C124" s="299" t="str">
        <f>CONCATENATE("(",ROUND((B124/$H126)*100,1),")")</f>
        <v>(67)</v>
      </c>
      <c r="D124" s="302">
        <f>'Ind T6'!W45</f>
        <v>1.5535525408820396</v>
      </c>
      <c r="E124" s="299" t="str">
        <f>CONCATENATE("(",ROUND((D124/$H126)*100,1),")")</f>
        <v>(4.8)</v>
      </c>
      <c r="F124" s="302">
        <f>'Ind T6'!X45</f>
        <v>1.9645751519353529</v>
      </c>
      <c r="G124" s="299" t="str">
        <f>CONCATENATE("(",ROUND((F124/$H126)*100,1),")")</f>
        <v>(6.1)</v>
      </c>
      <c r="H124" s="302">
        <f>SUM(B124,D124,F124)</f>
        <v>25.132348467782617</v>
      </c>
      <c r="I124" s="299" t="str">
        <f>CONCATENATE("(",ROUND((H124/$H126)*100,1),")")</f>
        <v>(77.9)</v>
      </c>
      <c r="K124" s="302">
        <f>B124-B114</f>
        <v>-4.2833422489516799</v>
      </c>
      <c r="L124" s="302">
        <f>D124-D114</f>
        <v>-0.3645402631504564</v>
      </c>
      <c r="M124" s="302">
        <f>F124-F114</f>
        <v>-0.34451889410644632</v>
      </c>
      <c r="N124" s="302">
        <f>SUM(K124:M124)</f>
        <v>-4.9924014062085824</v>
      </c>
    </row>
    <row r="125" spans="1:14" x14ac:dyDescent="0.2">
      <c r="A125" s="282" t="s">
        <v>365</v>
      </c>
      <c r="B125" s="302">
        <f>'Ind T6'!V44</f>
        <v>5.0006128471416655</v>
      </c>
      <c r="C125" s="299" t="str">
        <f>CONCATENATE("(",ROUND((B125/$H126)*100,1),")")</f>
        <v>(15.5)</v>
      </c>
      <c r="D125" s="302">
        <f>'Ind T6'!W44</f>
        <v>1.7897299104564395</v>
      </c>
      <c r="E125" s="299" t="str">
        <f>CONCATENATE("(",ROUND((D125/$H126)*100,1),")")</f>
        <v>(5.5)</v>
      </c>
      <c r="F125" s="302">
        <f>'Ind T6'!X44</f>
        <v>0.33430877461928699</v>
      </c>
      <c r="G125" s="299" t="str">
        <f>CONCATENATE("(",ROUND((F125/$H126)*100,1),")")</f>
        <v>(1)</v>
      </c>
      <c r="H125" s="302">
        <f t="shared" ref="H125" si="106">SUM(B125,D125,F125)</f>
        <v>7.124651532217392</v>
      </c>
      <c r="I125" s="299" t="str">
        <f>CONCATENATE("(",ROUND((H125/$H126)*100,1),")")</f>
        <v>(22.1)</v>
      </c>
      <c r="K125" s="302">
        <f t="shared" ref="K125:K126" si="107">B125-B115</f>
        <v>-0.84855709257506273</v>
      </c>
      <c r="L125" s="302">
        <f t="shared" ref="L125:L126" si="108">D125-D115</f>
        <v>-0.39357769195825032</v>
      </c>
      <c r="M125" s="302">
        <f t="shared" ref="M125:M126" si="109">F125-F115</f>
        <v>-0.11246380925801813</v>
      </c>
      <c r="N125" s="302">
        <f t="shared" ref="N125:N126" si="110">SUM(K125:M125)</f>
        <v>-1.3545985937913312</v>
      </c>
    </row>
    <row r="126" spans="1:14" x14ac:dyDescent="0.2">
      <c r="A126" s="282" t="s">
        <v>363</v>
      </c>
      <c r="B126" s="302">
        <f>SUM(B124:B125)</f>
        <v>26.614833622106886</v>
      </c>
      <c r="C126" s="299" t="str">
        <f>CONCATENATE("(",ROUND((B126/$H126)*100,1),")")</f>
        <v>(82.5)</v>
      </c>
      <c r="D126" s="302">
        <f>SUM(D124:D125)</f>
        <v>3.3432824513384789</v>
      </c>
      <c r="E126" s="299" t="str">
        <f>CONCATENATE("(",ROUND((D126/$H126)*100,1),")")</f>
        <v>(10.4)</v>
      </c>
      <c r="F126" s="302">
        <f>SUM(F124:F125)</f>
        <v>2.2988839265546401</v>
      </c>
      <c r="G126" s="299" t="str">
        <f>CONCATENATE("(",ROUND((F126/$H126)*100,1),")")</f>
        <v>(7.1)</v>
      </c>
      <c r="H126" s="302">
        <f>SUM(H124:H125)</f>
        <v>32.257000000000005</v>
      </c>
      <c r="I126" s="299" t="str">
        <f>CONCATENATE("(",ROUND((H126/$H126)*100,1),")")</f>
        <v>(100)</v>
      </c>
      <c r="K126" s="302">
        <f t="shared" si="107"/>
        <v>-5.1318993415267435</v>
      </c>
      <c r="L126" s="302">
        <f t="shared" si="108"/>
        <v>-0.75811795510870716</v>
      </c>
      <c r="M126" s="302">
        <f t="shared" si="109"/>
        <v>-0.45698270336446445</v>
      </c>
      <c r="N126" s="302">
        <f t="shared" si="110"/>
        <v>-6.3469999999999152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0.88749790109814242</v>
      </c>
      <c r="C135" s="299" t="str">
        <f>CONCATENATE("(",ROUND((B135/$H137)*100,1),")")</f>
        <v>(67.3)</v>
      </c>
      <c r="D135" s="302">
        <f>'Ind T6'!M54</f>
        <v>1.2387620064086896E-2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0.89988552116222931</v>
      </c>
      <c r="I135" s="299" t="str">
        <f>CONCATENATE("(",ROUND((H135/$H137)*100,1),")")</f>
        <v>(68.2)</v>
      </c>
      <c r="K135" s="302">
        <f>B140-B135</f>
        <v>-3.4263470724183898E-2</v>
      </c>
      <c r="L135" s="302">
        <f>D140-D135</f>
        <v>-2.2356943119526684E-4</v>
      </c>
      <c r="M135" s="302">
        <f>F140-F135</f>
        <v>0</v>
      </c>
      <c r="N135" s="302">
        <f>SUM(K135:M135)</f>
        <v>-3.4487040155379164E-2</v>
      </c>
    </row>
    <row r="136" spans="1:14" x14ac:dyDescent="0.2">
      <c r="A136" s="282" t="s">
        <v>365</v>
      </c>
      <c r="B136" s="302">
        <f>'Ind T6'!L53</f>
        <v>0.33953340448469488</v>
      </c>
      <c r="C136" s="299" t="str">
        <f>CONCATENATE("(",ROUND((B136/$H137)*100,1),")")</f>
        <v>(25.7)</v>
      </c>
      <c r="D136" s="302">
        <f>'Ind T6'!M53</f>
        <v>7.9581074353074599E-2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0.41911447883776948</v>
      </c>
      <c r="I136" s="299" t="str">
        <f>CONCATENATE("(",ROUND((H136/$H137)*100,1),")")</f>
        <v>(31.8)</v>
      </c>
      <c r="K136" s="302">
        <f t="shared" ref="K136:K137" si="112">B141-B136</f>
        <v>-7.9708728344442537E-3</v>
      </c>
      <c r="L136" s="302">
        <f t="shared" ref="L136:L137" si="113">D141-D136</f>
        <v>-2.5420870101758308E-3</v>
      </c>
      <c r="M136" s="302">
        <f t="shared" ref="M136:M137" si="114">F141-F136</f>
        <v>0</v>
      </c>
      <c r="N136" s="302">
        <f t="shared" ref="N136:N137" si="115">SUM(K136:M136)</f>
        <v>-1.0512959844620084E-2</v>
      </c>
    </row>
    <row r="137" spans="1:14" x14ac:dyDescent="0.2">
      <c r="A137" s="282" t="s">
        <v>363</v>
      </c>
      <c r="B137" s="302">
        <f>SUM(B135:B136)</f>
        <v>1.2270313055828372</v>
      </c>
      <c r="C137" s="299" t="str">
        <f>CONCATENATE("(",ROUND((B137/$H137)*100,1),")")</f>
        <v>(93)</v>
      </c>
      <c r="D137" s="302">
        <f>SUM(D135:D136)</f>
        <v>9.196869441716149E-2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1.3189999999999988</v>
      </c>
      <c r="I137" s="299" t="str">
        <f>CONCATENATE("(",ROUND((H137/$H137)*100,1),")")</f>
        <v>(100)</v>
      </c>
      <c r="K137" s="302">
        <f t="shared" si="112"/>
        <v>-4.2234343558628096E-2</v>
      </c>
      <c r="L137" s="302">
        <f t="shared" si="113"/>
        <v>-2.7656564413710977E-3</v>
      </c>
      <c r="M137" s="302">
        <f t="shared" si="114"/>
        <v>0</v>
      </c>
      <c r="N137" s="302">
        <f t="shared" si="115"/>
        <v>-4.4999999999999193E-2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0.85323443037395852</v>
      </c>
      <c r="C140" s="299" t="str">
        <f>CONCATENATE("(",ROUND((B140/$H142)*100,1),")")</f>
        <v>(67)</v>
      </c>
      <c r="D140" s="302">
        <f>'Ind T6'!R54</f>
        <v>1.2164050632891629E-2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0.86539848100685013</v>
      </c>
      <c r="I140" s="299" t="str">
        <f>CONCATENATE("(",ROUND((H140/$H142)*100,1),")")</f>
        <v>(67.9)</v>
      </c>
      <c r="K140" s="302">
        <f>B145-B140</f>
        <v>-1.3369041661396408E-2</v>
      </c>
      <c r="L140" s="302">
        <f>D145-D140</f>
        <v>3.2966608714458945E-4</v>
      </c>
      <c r="M140" s="302">
        <f>F145-F140</f>
        <v>0</v>
      </c>
      <c r="N140" s="302">
        <f>SUM(K140:M140)</f>
        <v>-1.3039375574251819E-2</v>
      </c>
    </row>
    <row r="141" spans="1:14" x14ac:dyDescent="0.2">
      <c r="A141" s="282" t="s">
        <v>365</v>
      </c>
      <c r="B141" s="302">
        <f>'Ind T6'!Q53</f>
        <v>0.33156253165025062</v>
      </c>
      <c r="C141" s="299" t="str">
        <f>CONCATENATE("(",ROUND((B141/$H142)*100,1),")")</f>
        <v>(26)</v>
      </c>
      <c r="D141" s="302">
        <f>'Ind T6'!R53</f>
        <v>7.7038987342898768E-2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0.40860151899314939</v>
      </c>
      <c r="I141" s="299" t="str">
        <f>CONCATENATE("(",ROUND((H141/$H142)*100,1),")")</f>
        <v>(32.1)</v>
      </c>
      <c r="K141" s="302">
        <f t="shared" ref="K141:K142" si="117">B146-B141</f>
        <v>5.3184055156564325E-3</v>
      </c>
      <c r="L141" s="302">
        <f t="shared" ref="L141:L142" si="118">D146-D141</f>
        <v>-2.7902994140362181E-4</v>
      </c>
      <c r="M141" s="302">
        <f t="shared" ref="M141:M142" si="119">F146-F141</f>
        <v>0</v>
      </c>
      <c r="N141" s="302">
        <f t="shared" ref="N141:N142" si="120">SUM(K141:M141)</f>
        <v>5.0393755742528107E-3</v>
      </c>
    </row>
    <row r="142" spans="1:14" x14ac:dyDescent="0.2">
      <c r="A142" s="282" t="s">
        <v>363</v>
      </c>
      <c r="B142" s="302">
        <f>SUM(B140:B141)</f>
        <v>1.1847969620242091</v>
      </c>
      <c r="C142" s="299" t="str">
        <f>CONCATENATE("(",ROUND((B142/$H142)*100,1),")")</f>
        <v>(93)</v>
      </c>
      <c r="D142" s="302">
        <f>SUM(D140:D141)</f>
        <v>8.9203037975790392E-2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1.2739999999999996</v>
      </c>
      <c r="I142" s="299" t="str">
        <f>CONCATENATE("(",ROUND((H142/$H142)*100,1),")")</f>
        <v>(100)</v>
      </c>
      <c r="K142" s="302">
        <f t="shared" si="117"/>
        <v>-8.0506361457399755E-3</v>
      </c>
      <c r="L142" s="302">
        <f t="shared" si="118"/>
        <v>5.0636145740967642E-5</v>
      </c>
      <c r="M142" s="302">
        <f t="shared" si="119"/>
        <v>0</v>
      </c>
      <c r="N142" s="302">
        <f t="shared" si="120"/>
        <v>-7.9999999999990079E-3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0.83986538871256211</v>
      </c>
      <c r="C145" s="299" t="str">
        <f>CONCATENATE("(",ROUND((B145/$H147)*100,1),")")</f>
        <v>(66.3)</v>
      </c>
      <c r="D145" s="302">
        <f>'Ind T6'!W54</f>
        <v>1.2493716720036218E-2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0.8523591054325983</v>
      </c>
      <c r="I145" s="299" t="str">
        <f>CONCATENATE("(",ROUND((H145/$H147)*100,1),")")</f>
        <v>(67.3)</v>
      </c>
      <c r="K145" s="302">
        <f>B145-B135</f>
        <v>-4.7632512385580306E-2</v>
      </c>
      <c r="L145" s="302">
        <f>D145-D135</f>
        <v>1.060966559493226E-4</v>
      </c>
      <c r="M145" s="302">
        <f>F145-F135</f>
        <v>0</v>
      </c>
      <c r="N145" s="302">
        <f>SUM(K145:M145)</f>
        <v>-4.7526415729630983E-2</v>
      </c>
    </row>
    <row r="146" spans="1:14" x14ac:dyDescent="0.2">
      <c r="A146" s="282" t="s">
        <v>365</v>
      </c>
      <c r="B146" s="302">
        <f>'Ind T6'!V53</f>
        <v>0.33688093716590706</v>
      </c>
      <c r="C146" s="299" t="str">
        <f>CONCATENATE("(",ROUND((B146/$H147)*100,1),")")</f>
        <v>(26.6)</v>
      </c>
      <c r="D146" s="302">
        <f>'Ind T6'!W53</f>
        <v>7.6759957401495146E-2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0.41364089456740222</v>
      </c>
      <c r="I146" s="299" t="str">
        <f>CONCATENATE("(",ROUND((H146/$H147)*100,1),")")</f>
        <v>(32.7)</v>
      </c>
      <c r="K146" s="302">
        <f t="shared" ref="K146:K147" si="122">B146-B136</f>
        <v>-2.6524673187878212E-3</v>
      </c>
      <c r="L146" s="302">
        <f t="shared" ref="L146:L147" si="123">D146-D136</f>
        <v>-2.8211169515794526E-3</v>
      </c>
      <c r="M146" s="302">
        <f t="shared" ref="M146:M147" si="124">F146-F136</f>
        <v>0</v>
      </c>
      <c r="N146" s="302">
        <f t="shared" ref="N146:N147" si="125">SUM(K146:M146)</f>
        <v>-5.4735842703672738E-3</v>
      </c>
    </row>
    <row r="147" spans="1:14" x14ac:dyDescent="0.2">
      <c r="A147" s="282" t="s">
        <v>363</v>
      </c>
      <c r="B147" s="302">
        <f>SUM(B145:B146)</f>
        <v>1.1767463258784692</v>
      </c>
      <c r="C147" s="299" t="str">
        <f>CONCATENATE("(",ROUND((B147/$H147)*100,1),")")</f>
        <v>(92.9)</v>
      </c>
      <c r="D147" s="302">
        <f>SUM(D145:D146)</f>
        <v>8.9253674121531359E-2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1.2660000000000005</v>
      </c>
      <c r="I147" s="299" t="str">
        <f>CONCATENATE("(",ROUND((H147/$H147)*100,1),")")</f>
        <v>(100)</v>
      </c>
      <c r="K147" s="302">
        <f t="shared" si="122"/>
        <v>-5.0284979704368071E-2</v>
      </c>
      <c r="L147" s="302">
        <f t="shared" si="123"/>
        <v>-2.71502029563013E-3</v>
      </c>
      <c r="M147" s="302">
        <f t="shared" si="124"/>
        <v>0</v>
      </c>
      <c r="N147" s="302">
        <f t="shared" si="125"/>
        <v>-5.2999999999998201E-2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3.5805342853186457</v>
      </c>
      <c r="C156" s="299" t="str">
        <f>CONCATENATE("(",ROUND((B156/$H158)*100,1),")")</f>
        <v>(74.8)</v>
      </c>
      <c r="D156" s="302">
        <f>'Ind T6'!M63</f>
        <v>8.8303831471890068E-2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3.668838116790536</v>
      </c>
      <c r="I156" s="299" t="str">
        <f>CONCATENATE("(",ROUND((H156/$H158)*100,1),")")</f>
        <v>(76.7)</v>
      </c>
      <c r="K156" s="302">
        <f>B161-B156</f>
        <v>0.12321665138430626</v>
      </c>
      <c r="L156" s="302">
        <f>D161-D156</f>
        <v>4.28994194503933E-3</v>
      </c>
      <c r="M156" s="302">
        <f>F161-F156</f>
        <v>0</v>
      </c>
      <c r="N156" s="302">
        <f>SUM(K156:M156)</f>
        <v>0.12750659332934561</v>
      </c>
    </row>
    <row r="157" spans="1:14" x14ac:dyDescent="0.2">
      <c r="A157" s="282" t="s">
        <v>365</v>
      </c>
      <c r="B157" s="302">
        <f>'Ind T6'!L62</f>
        <v>0.84582214052425919</v>
      </c>
      <c r="C157" s="299" t="str">
        <f>CONCATENATE("(",ROUND((B157/$H158)*100,1),")")</f>
        <v>(17.7)</v>
      </c>
      <c r="D157" s="302">
        <f>'Ind T6'!M62</f>
        <v>0.24427343418853628</v>
      </c>
      <c r="E157" s="299" t="str">
        <f>CONCATENATE("(",ROUND((D157/$H158)*100,1),")")</f>
        <v>(5.1)</v>
      </c>
      <c r="F157" s="302">
        <f>'Ind T6'!N62</f>
        <v>2.7066308496672565E-2</v>
      </c>
      <c r="G157" s="299" t="str">
        <f>CONCATENATE("(",ROUND((F157/$H158)*100,1),")")</f>
        <v>(0.6)</v>
      </c>
      <c r="H157" s="302">
        <f t="shared" ref="H157" si="126">SUM(B157,D157,F157)</f>
        <v>1.1171618832094679</v>
      </c>
      <c r="I157" s="299" t="str">
        <f>CONCATENATE("(",ROUND((H157/$H158)*100,1),")")</f>
        <v>(23.3)</v>
      </c>
      <c r="K157" s="302">
        <f t="shared" ref="K157:K158" si="127">B162-B157</f>
        <v>6.9222208555157594E-2</v>
      </c>
      <c r="L157" s="302">
        <f t="shared" ref="L157:L158" si="128">D162-D157</f>
        <v>1.3423207273153243E-2</v>
      </c>
      <c r="M157" s="302">
        <f t="shared" ref="M157:M158" si="129">F162-F157</f>
        <v>8.4799084234263647E-4</v>
      </c>
      <c r="N157" s="302">
        <f t="shared" ref="N157:N158" si="130">SUM(K157:M157)</f>
        <v>8.3493406670653469E-2</v>
      </c>
    </row>
    <row r="158" spans="1:14" x14ac:dyDescent="0.2">
      <c r="A158" s="282" t="s">
        <v>363</v>
      </c>
      <c r="B158" s="302">
        <f>SUM(B156:B157)</f>
        <v>4.4263564258429051</v>
      </c>
      <c r="C158" s="299" t="str">
        <f>CONCATENATE("(",ROUND((B158/$H158)*100,1),")")</f>
        <v>(92.5)</v>
      </c>
      <c r="D158" s="302">
        <f>SUM(D156:D157)</f>
        <v>0.33257726566042634</v>
      </c>
      <c r="E158" s="299" t="str">
        <f>CONCATENATE("(",ROUND((D158/$H158)*100,1),")")</f>
        <v>(6.9)</v>
      </c>
      <c r="F158" s="302">
        <f>SUM(F156:F157)</f>
        <v>2.7066308496672565E-2</v>
      </c>
      <c r="G158" s="299" t="str">
        <f>CONCATENATE("(",ROUND((F158/$H158)*100,1),")")</f>
        <v>(0.6)</v>
      </c>
      <c r="H158" s="302">
        <f>SUM(H156:H157)</f>
        <v>4.786000000000004</v>
      </c>
      <c r="I158" s="299" t="str">
        <f>CONCATENATE("(",ROUND((H158/$H158)*100,1),")")</f>
        <v>(100)</v>
      </c>
      <c r="K158" s="302">
        <f t="shared" si="127"/>
        <v>0.19243885993946375</v>
      </c>
      <c r="L158" s="302">
        <f t="shared" si="128"/>
        <v>1.7713149218192559E-2</v>
      </c>
      <c r="M158" s="302">
        <f t="shared" si="129"/>
        <v>8.4799084234263647E-4</v>
      </c>
      <c r="N158" s="302">
        <f t="shared" si="130"/>
        <v>0.21099999999999894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3.703750936702952</v>
      </c>
      <c r="C161" s="299" t="str">
        <f>CONCATENATE("(",ROUND((B161/$H163)*100,1),")")</f>
        <v>(74.1)</v>
      </c>
      <c r="D161" s="302">
        <f>'Ind T6'!R63</f>
        <v>9.2593773416929398E-2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3.7963447101198815</v>
      </c>
      <c r="I161" s="299" t="str">
        <f>CONCATENATE("(",ROUND((H161/$H163)*100,1),")")</f>
        <v>(76)</v>
      </c>
      <c r="K161" s="302">
        <f>B166-B161</f>
        <v>0.15457769207302485</v>
      </c>
      <c r="L161" s="302">
        <f>D166-D161</f>
        <v>4.9289509125002295E-3</v>
      </c>
      <c r="M161" s="302">
        <f>F166-F161</f>
        <v>0</v>
      </c>
      <c r="N161" s="302">
        <f>SUM(K161:M161)</f>
        <v>0.15950664298552508</v>
      </c>
    </row>
    <row r="162" spans="1:14" x14ac:dyDescent="0.2">
      <c r="A162" s="282" t="s">
        <v>365</v>
      </c>
      <c r="B162" s="302">
        <f>'Ind T6'!Q62</f>
        <v>0.91504434907941679</v>
      </c>
      <c r="C162" s="299" t="str">
        <f>CONCATENATE("(",ROUND((B162/$H163)*100,1),")")</f>
        <v>(18.3)</v>
      </c>
      <c r="D162" s="302">
        <f>'Ind T6'!R62</f>
        <v>0.25769664146168952</v>
      </c>
      <c r="E162" s="299" t="str">
        <f>CONCATENATE("(",ROUND((D162/$H163)*100,1),")")</f>
        <v>(5.2)</v>
      </c>
      <c r="F162" s="302">
        <f>'Ind T6'!S62</f>
        <v>2.7914299339015201E-2</v>
      </c>
      <c r="G162" s="299" t="str">
        <f>CONCATENATE("(",ROUND((F162/$H163)*100,1),")")</f>
        <v>(0.6)</v>
      </c>
      <c r="H162" s="302">
        <f t="shared" ref="H162" si="131">SUM(B162,D162,F162)</f>
        <v>1.2006552898801215</v>
      </c>
      <c r="I162" s="299" t="str">
        <f>CONCATENATE("(",ROUND((H162/$H163)*100,1),")")</f>
        <v>(24)</v>
      </c>
      <c r="K162" s="302">
        <f t="shared" ref="K162:K163" si="132">B167-B162</f>
        <v>0.12577036022945187</v>
      </c>
      <c r="L162" s="302">
        <f t="shared" ref="L162:L163" si="133">D167-D162</f>
        <v>2.0792546674186729E-2</v>
      </c>
      <c r="M162" s="302">
        <f t="shared" ref="M162:M163" si="134">F167-F162</f>
        <v>9.304501108258513E-4</v>
      </c>
      <c r="N162" s="302">
        <f t="shared" ref="N162:N163" si="135">SUM(K162:M162)</f>
        <v>0.14749335701446445</v>
      </c>
    </row>
    <row r="163" spans="1:14" x14ac:dyDescent="0.2">
      <c r="A163" s="282" t="s">
        <v>363</v>
      </c>
      <c r="B163" s="302">
        <f>SUM(B161:B162)</f>
        <v>4.6187952857823689</v>
      </c>
      <c r="C163" s="299" t="str">
        <f>CONCATENATE("(",ROUND((B163/$H163)*100,1),")")</f>
        <v>(92.4)</v>
      </c>
      <c r="D163" s="302">
        <f>SUM(D161:D162)</f>
        <v>0.35029041487861889</v>
      </c>
      <c r="E163" s="299" t="str">
        <f>CONCATENATE("(",ROUND((D163/$H163)*100,1),")")</f>
        <v>(7)</v>
      </c>
      <c r="F163" s="302">
        <f>SUM(F161:F162)</f>
        <v>2.7914299339015201E-2</v>
      </c>
      <c r="G163" s="299" t="str">
        <f>CONCATENATE("(",ROUND((F163/$H163)*100,1),")")</f>
        <v>(0.6)</v>
      </c>
      <c r="H163" s="302">
        <f>SUM(H161:H162)</f>
        <v>4.9970000000000034</v>
      </c>
      <c r="I163" s="299" t="str">
        <f>CONCATENATE("(",ROUND((H163/$H163)*100,1),")")</f>
        <v>(100)</v>
      </c>
      <c r="K163" s="302">
        <f t="shared" si="132"/>
        <v>0.28034805230247706</v>
      </c>
      <c r="L163" s="302">
        <f t="shared" si="133"/>
        <v>2.5721497586686959E-2</v>
      </c>
      <c r="M163" s="302">
        <f t="shared" si="134"/>
        <v>9.304501108258513E-4</v>
      </c>
      <c r="N163" s="302">
        <f t="shared" si="135"/>
        <v>0.30699999999998989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3.8583286287759768</v>
      </c>
      <c r="C166" s="299" t="str">
        <f>CONCATENATE("(",ROUND((B166/$H168)*100,1),")")</f>
        <v>(72.7)</v>
      </c>
      <c r="D166" s="302">
        <f>'Ind T6'!W63</f>
        <v>9.7522724329429628E-2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3.9558513531054063</v>
      </c>
      <c r="I166" s="299" t="str">
        <f>CONCATENATE("(",ROUND((H166/$H168)*100,1),")")</f>
        <v>(74.6)</v>
      </c>
      <c r="K166" s="302">
        <f>B166-B156</f>
        <v>0.27779434345733112</v>
      </c>
      <c r="L166" s="302">
        <f>D166-D156</f>
        <v>9.2188928575395596E-3</v>
      </c>
      <c r="M166" s="302">
        <f>F166-F156</f>
        <v>0</v>
      </c>
      <c r="N166" s="302">
        <f>SUM(K166:M166)</f>
        <v>0.28701323631487069</v>
      </c>
    </row>
    <row r="167" spans="1:14" x14ac:dyDescent="0.2">
      <c r="A167" s="282" t="s">
        <v>365</v>
      </c>
      <c r="B167" s="302">
        <f>'Ind T6'!V62</f>
        <v>1.0408147093088687</v>
      </c>
      <c r="C167" s="299" t="str">
        <f>CONCATENATE("(",ROUND((B167/$H168)*100,1),")")</f>
        <v>(19.6)</v>
      </c>
      <c r="D167" s="302">
        <f>'Ind T6'!W62</f>
        <v>0.27848918813587625</v>
      </c>
      <c r="E167" s="299" t="str">
        <f>CONCATENATE("(",ROUND((D167/$H168)*100,1),")")</f>
        <v>(5.3)</v>
      </c>
      <c r="F167" s="302">
        <f>'Ind T6'!X62</f>
        <v>2.8844749449841053E-2</v>
      </c>
      <c r="G167" s="299" t="str">
        <f>CONCATENATE("(",ROUND((F167/$H168)*100,1),")")</f>
        <v>(0.5)</v>
      </c>
      <c r="H167" s="302">
        <f t="shared" ref="H167" si="136">SUM(B167,D167,F167)</f>
        <v>1.3481486468945858</v>
      </c>
      <c r="I167" s="299" t="str">
        <f>CONCATENATE("(",ROUND((H167/$H168)*100,1),")")</f>
        <v>(25.4)</v>
      </c>
      <c r="K167" s="302">
        <f t="shared" ref="K167:K168" si="137">B167-B157</f>
        <v>0.19499256878460947</v>
      </c>
      <c r="L167" s="302">
        <f t="shared" ref="L167:L168" si="138">D167-D157</f>
        <v>3.4215753947339972E-2</v>
      </c>
      <c r="M167" s="302">
        <f t="shared" ref="M167:M168" si="139">F167-F157</f>
        <v>1.7784409531684878E-3</v>
      </c>
      <c r="N167" s="302">
        <f t="shared" ref="N167:N168" si="140">SUM(K167:M167)</f>
        <v>0.23098676368511792</v>
      </c>
    </row>
    <row r="168" spans="1:14" x14ac:dyDescent="0.2">
      <c r="A168" s="282" t="s">
        <v>363</v>
      </c>
      <c r="B168" s="302">
        <f>SUM(B166:B167)</f>
        <v>4.8991433380848459</v>
      </c>
      <c r="C168" s="299" t="str">
        <f>CONCATENATE("(",ROUND((B168/$H168)*100,1),")")</f>
        <v>(92.4)</v>
      </c>
      <c r="D168" s="302">
        <f>SUM(D166:D167)</f>
        <v>0.37601191246530585</v>
      </c>
      <c r="E168" s="299" t="str">
        <f>CONCATENATE("(",ROUND((D168/$H168)*100,1),")")</f>
        <v>(7.1)</v>
      </c>
      <c r="F168" s="302">
        <f>SUM(F166:F167)</f>
        <v>2.8844749449841053E-2</v>
      </c>
      <c r="G168" s="299" t="str">
        <f>CONCATENATE("(",ROUND((F168/$H168)*100,1),")")</f>
        <v>(0.5)</v>
      </c>
      <c r="H168" s="302">
        <f>SUM(H166:H167)</f>
        <v>5.3039999999999923</v>
      </c>
      <c r="I168" s="299" t="str">
        <f>CONCATENATE("(",ROUND((H168/$H168)*100,1),")")</f>
        <v>(100)</v>
      </c>
      <c r="K168" s="302">
        <f t="shared" si="137"/>
        <v>0.4727869122419408</v>
      </c>
      <c r="L168" s="302">
        <f t="shared" si="138"/>
        <v>4.3434646804879518E-2</v>
      </c>
      <c r="M168" s="302">
        <f t="shared" si="139"/>
        <v>1.7784409531684878E-3</v>
      </c>
      <c r="N168" s="302">
        <f t="shared" si="140"/>
        <v>0.5179999999999888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16.976572616731584</v>
      </c>
      <c r="C177" s="299" t="str">
        <f>CONCATENATE("(",ROUND((B177/$H179)*100,1),")")</f>
        <v>(49.9)</v>
      </c>
      <c r="D177" s="302">
        <f>'Ind T6'!M72</f>
        <v>1.1321395336320665</v>
      </c>
      <c r="E177" s="299" t="str">
        <f>CONCATENATE("(",ROUND((D177/$H179)*100,1),")")</f>
        <v>(3.3)</v>
      </c>
      <c r="F177" s="302">
        <f>'Ind T6'!N72</f>
        <v>10.75578560159426</v>
      </c>
      <c r="G177" s="299" t="str">
        <f>CONCATENATE("(",ROUND((F177/$H179)*100,1),")")</f>
        <v>(31.6)</v>
      </c>
      <c r="H177" s="302">
        <f>SUM(B177,D177,F177)</f>
        <v>28.864497751957913</v>
      </c>
      <c r="I177" s="299" t="str">
        <f>CONCATENATE("(",ROUND((H177/$H179)*100,1),")")</f>
        <v>(84.8)</v>
      </c>
      <c r="K177" s="302">
        <f>B182-B177</f>
        <v>-1.9387729531707976E-2</v>
      </c>
      <c r="L177" s="302">
        <f>D182-D177</f>
        <v>3.4313031657893234E-2</v>
      </c>
      <c r="M177" s="302">
        <f>F182-F177</f>
        <v>0.23417875969119173</v>
      </c>
      <c r="N177" s="302">
        <f>SUM(K177:M177)</f>
        <v>0.24910406181737699</v>
      </c>
    </row>
    <row r="178" spans="1:14" x14ac:dyDescent="0.2">
      <c r="A178" s="282" t="s">
        <v>365</v>
      </c>
      <c r="B178" s="302">
        <f>'Ind T6'!L71</f>
        <v>2.5389183608296388</v>
      </c>
      <c r="C178" s="299" t="str">
        <f>CONCATENATE("(",ROUND((B178/$H179)*100,1),")")</f>
        <v>(7.5)</v>
      </c>
      <c r="D178" s="302">
        <f>'Ind T6'!M71</f>
        <v>2.0988974491116683</v>
      </c>
      <c r="E178" s="299" t="str">
        <f>CONCATENATE("(",ROUND((D178/$H179)*100,1),")")</f>
        <v>(6.2)</v>
      </c>
      <c r="F178" s="302">
        <f>'Ind T6'!N71</f>
        <v>0.51868643810083503</v>
      </c>
      <c r="G178" s="299" t="str">
        <f>CONCATENATE("(",ROUND((F178/$H179)*100,1),")")</f>
        <v>(1.5)</v>
      </c>
      <c r="H178" s="302">
        <f t="shared" ref="H178" si="141">SUM(B178,D178,F178)</f>
        <v>5.1565022480421421</v>
      </c>
      <c r="I178" s="299" t="str">
        <f>CONCATENATE("(",ROUND((H178/$H179)*100,1),")")</f>
        <v>(15.2)</v>
      </c>
      <c r="K178" s="302">
        <f t="shared" ref="K178:K179" si="142">B183-B178</f>
        <v>4.0727612419471093E-2</v>
      </c>
      <c r="L178" s="302">
        <f t="shared" ref="L178:L179" si="143">D183-D178</f>
        <v>4.7702441202323698E-2</v>
      </c>
      <c r="M178" s="302">
        <f t="shared" ref="M178:M179" si="144">F183-F178</f>
        <v>1.0465884560792227E-2</v>
      </c>
      <c r="N178" s="302">
        <f t="shared" ref="N178:N179" si="145">SUM(K178:M178)</f>
        <v>9.8895938182587018E-2</v>
      </c>
    </row>
    <row r="179" spans="1:14" x14ac:dyDescent="0.2">
      <c r="A179" s="282" t="s">
        <v>363</v>
      </c>
      <c r="B179" s="302">
        <f>SUM(B177:B178)</f>
        <v>19.515490977561221</v>
      </c>
      <c r="C179" s="299" t="str">
        <f>CONCATENATE("(",ROUND((B179/$H179)*100,1),")")</f>
        <v>(57.4)</v>
      </c>
      <c r="D179" s="302">
        <f>SUM(D177:D178)</f>
        <v>3.2310369827437349</v>
      </c>
      <c r="E179" s="299" t="str">
        <f>CONCATENATE("(",ROUND((D179/$H179)*100,1),")")</f>
        <v>(9.5)</v>
      </c>
      <c r="F179" s="302">
        <f>SUM(F177:F178)</f>
        <v>11.274472039695095</v>
      </c>
      <c r="G179" s="299" t="str">
        <f>CONCATENATE("(",ROUND((F179/$H179)*100,1),")")</f>
        <v>(33.1)</v>
      </c>
      <c r="H179" s="302">
        <f>SUM(H177:H178)</f>
        <v>34.021000000000058</v>
      </c>
      <c r="I179" s="299" t="str">
        <f>CONCATENATE("(",ROUND((H179/$H179)*100,1),")")</f>
        <v>(100)</v>
      </c>
      <c r="K179" s="302">
        <f t="shared" si="142"/>
        <v>2.1339882887765782E-2</v>
      </c>
      <c r="L179" s="302">
        <f t="shared" si="143"/>
        <v>8.2015472860216931E-2</v>
      </c>
      <c r="M179" s="302">
        <f t="shared" si="144"/>
        <v>0.24464464425198429</v>
      </c>
      <c r="N179" s="302">
        <f t="shared" si="145"/>
        <v>0.347999999999967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16.957184887199876</v>
      </c>
      <c r="C182" s="299" t="str">
        <f>CONCATENATE("(",ROUND((B182/$H184)*100,1),")")</f>
        <v>(49.3)</v>
      </c>
      <c r="D182" s="302">
        <f>'Ind T6'!R72</f>
        <v>1.1664525652899598</v>
      </c>
      <c r="E182" s="299" t="str">
        <f>CONCATENATE("(",ROUND((D182/$H184)*100,1),")")</f>
        <v>(3.4)</v>
      </c>
      <c r="F182" s="302">
        <f>'Ind T6'!S72</f>
        <v>10.989964361285452</v>
      </c>
      <c r="G182" s="299" t="str">
        <f>CONCATENATE("(",ROUND((F182/$H184)*100,1),")")</f>
        <v>(32)</v>
      </c>
      <c r="H182" s="302">
        <f>SUM(B182,D182,F182)</f>
        <v>29.113601813775286</v>
      </c>
      <c r="I182" s="299" t="str">
        <f>CONCATENATE("(",ROUND((H182/$H184)*100,1),")")</f>
        <v>(84.7)</v>
      </c>
      <c r="K182" s="302">
        <f>B187-B182</f>
        <v>0.13440344033775276</v>
      </c>
      <c r="L182" s="302">
        <f>D187-D182</f>
        <v>9.1739568527640314E-2</v>
      </c>
      <c r="M182" s="302">
        <f>F187-F182</f>
        <v>0.70142277664728603</v>
      </c>
      <c r="N182" s="302">
        <f>SUM(K182:M182)</f>
        <v>0.9275657855126791</v>
      </c>
    </row>
    <row r="183" spans="1:14" x14ac:dyDescent="0.2">
      <c r="A183" s="282" t="s">
        <v>365</v>
      </c>
      <c r="B183" s="302">
        <f>'Ind T6'!Q71</f>
        <v>2.5796459732491099</v>
      </c>
      <c r="C183" s="299" t="str">
        <f>CONCATENATE("(",ROUND((B183/$H184)*100,1),")")</f>
        <v>(7.5)</v>
      </c>
      <c r="D183" s="302">
        <f>'Ind T6'!R71</f>
        <v>2.146599890313992</v>
      </c>
      <c r="E183" s="299" t="str">
        <f>CONCATENATE("(",ROUND((D183/$H184)*100,1),")")</f>
        <v>(6.2)</v>
      </c>
      <c r="F183" s="302">
        <f>'Ind T6'!S71</f>
        <v>0.52915232266162726</v>
      </c>
      <c r="G183" s="299" t="str">
        <f>CONCATENATE("(",ROUND((F183/$H184)*100,1),")")</f>
        <v>(1.5)</v>
      </c>
      <c r="H183" s="302">
        <f t="shared" ref="H183" si="146">SUM(B183,D183,F183)</f>
        <v>5.2553981862247294</v>
      </c>
      <c r="I183" s="299" t="str">
        <f>CONCATENATE("(",ROUND((H183/$H184)*100,1),")")</f>
        <v>(15.3)</v>
      </c>
      <c r="K183" s="302">
        <f t="shared" ref="K183:K184" si="147">B188-B183</f>
        <v>0.14219419880348294</v>
      </c>
      <c r="L183" s="302">
        <f t="shared" ref="L183:L184" si="148">D188-D183</f>
        <v>0.14337737738010015</v>
      </c>
      <c r="M183" s="302">
        <f t="shared" ref="M183:M184" si="149">F188-F183</f>
        <v>4.4862638303743818E-2</v>
      </c>
      <c r="N183" s="302">
        <f t="shared" ref="N183:N184" si="150">SUM(K183:M183)</f>
        <v>0.3304342144873269</v>
      </c>
    </row>
    <row r="184" spans="1:14" x14ac:dyDescent="0.2">
      <c r="A184" s="282" t="s">
        <v>363</v>
      </c>
      <c r="B184" s="302">
        <f>SUM(B182:B183)</f>
        <v>19.536830860448987</v>
      </c>
      <c r="C184" s="299" t="str">
        <f>CONCATENATE("(",ROUND((B184/$H184)*100,1),")")</f>
        <v>(56.8)</v>
      </c>
      <c r="D184" s="302">
        <f>SUM(D182:D183)</f>
        <v>3.3130524556039518</v>
      </c>
      <c r="E184" s="299" t="str">
        <f>CONCATENATE("(",ROUND((D184/$H184)*100,1),")")</f>
        <v>(9.6)</v>
      </c>
      <c r="F184" s="302">
        <f>SUM(F182:F183)</f>
        <v>11.519116683947079</v>
      </c>
      <c r="G184" s="299" t="str">
        <f>CONCATENATE("(",ROUND((F184/$H184)*100,1),")")</f>
        <v>(33.5)</v>
      </c>
      <c r="H184" s="302">
        <f>SUM(H182:H183)</f>
        <v>34.369000000000014</v>
      </c>
      <c r="I184" s="299" t="str">
        <f>CONCATENATE("(",ROUND((H184/$H184)*100,1),")")</f>
        <v>(100)</v>
      </c>
      <c r="K184" s="302">
        <f t="shared" si="147"/>
        <v>0.27659763914123658</v>
      </c>
      <c r="L184" s="302">
        <f t="shared" si="148"/>
        <v>0.23511694590774024</v>
      </c>
      <c r="M184" s="302">
        <f t="shared" si="149"/>
        <v>0.74628541495103029</v>
      </c>
      <c r="N184" s="302">
        <f t="shared" si="150"/>
        <v>1.2580000000000071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17.091588327537629</v>
      </c>
      <c r="C187" s="299" t="str">
        <f>CONCATENATE("(",ROUND((B187/$H189)*100,1),")")</f>
        <v>(48)</v>
      </c>
      <c r="D187" s="302">
        <f>'Ind T6'!W72</f>
        <v>1.2581921338176001</v>
      </c>
      <c r="E187" s="299" t="str">
        <f>CONCATENATE("(",ROUND((D187/$H189)*100,1),")")</f>
        <v>(3.5)</v>
      </c>
      <c r="F187" s="302">
        <f>'Ind T6'!X72</f>
        <v>11.691387137932738</v>
      </c>
      <c r="G187" s="299" t="str">
        <f>CONCATENATE("(",ROUND((F187/$H189)*100,1),")")</f>
        <v>(32.8)</v>
      </c>
      <c r="H187" s="302">
        <f>SUM(B187,D187,F187)</f>
        <v>30.041167599287967</v>
      </c>
      <c r="I187" s="299" t="str">
        <f>CONCATENATE("(",ROUND((H187/$H189)*100,1),")")</f>
        <v>(84.3)</v>
      </c>
      <c r="K187" s="302">
        <f>B187-B177</f>
        <v>0.11501571080604478</v>
      </c>
      <c r="L187" s="302">
        <f>D187-D177</f>
        <v>0.12605260018553355</v>
      </c>
      <c r="M187" s="302">
        <f>F187-F177</f>
        <v>0.93560153633847776</v>
      </c>
      <c r="N187" s="302">
        <f>SUM(K187:M187)</f>
        <v>1.1766698473300561</v>
      </c>
    </row>
    <row r="188" spans="1:14" x14ac:dyDescent="0.2">
      <c r="A188" s="282" t="s">
        <v>365</v>
      </c>
      <c r="B188" s="302">
        <f>'Ind T6'!V71</f>
        <v>2.7218401720525929</v>
      </c>
      <c r="C188" s="299" t="str">
        <f>CONCATENATE("(",ROUND((B188/$H189)*100,1),")")</f>
        <v>(7.6)</v>
      </c>
      <c r="D188" s="302">
        <f>'Ind T6'!W71</f>
        <v>2.2899772676940922</v>
      </c>
      <c r="E188" s="299" t="str">
        <f>CONCATENATE("(",ROUND((D188/$H189)*100,1),")")</f>
        <v>(6.4)</v>
      </c>
      <c r="F188" s="302">
        <f>'Ind T6'!X71</f>
        <v>0.57401496096537108</v>
      </c>
      <c r="G188" s="299" t="str">
        <f>CONCATENATE("(",ROUND((F188/$H189)*100,1),")")</f>
        <v>(1.6)</v>
      </c>
      <c r="H188" s="302">
        <f t="shared" ref="H188" si="151">SUM(B188,D188,F188)</f>
        <v>5.5858324007120563</v>
      </c>
      <c r="I188" s="299" t="str">
        <f>CONCATENATE("(",ROUND((H188/$H189)*100,1),")")</f>
        <v>(15.7)</v>
      </c>
      <c r="K188" s="302">
        <f t="shared" ref="K188:K189" si="152">B188-B178</f>
        <v>0.18292181122295403</v>
      </c>
      <c r="L188" s="302">
        <f t="shared" ref="L188:L189" si="153">D188-D178</f>
        <v>0.19107981858242384</v>
      </c>
      <c r="M188" s="302">
        <f t="shared" ref="M188:M189" si="154">F188-F178</f>
        <v>5.5328522864536045E-2</v>
      </c>
      <c r="N188" s="302">
        <f t="shared" ref="N188:N189" si="155">SUM(K188:M188)</f>
        <v>0.42933015266991392</v>
      </c>
    </row>
    <row r="189" spans="1:14" x14ac:dyDescent="0.2">
      <c r="A189" s="282" t="s">
        <v>363</v>
      </c>
      <c r="B189" s="302">
        <f>SUM(B187:B188)</f>
        <v>19.813428499590223</v>
      </c>
      <c r="C189" s="299" t="str">
        <f>CONCATENATE("(",ROUND((B189/$H189)*100,1),")")</f>
        <v>(55.6)</v>
      </c>
      <c r="D189" s="302">
        <f>SUM(D187:D188)</f>
        <v>3.548169401511692</v>
      </c>
      <c r="E189" s="299" t="str">
        <f>CONCATENATE("(",ROUND((D189/$H189)*100,1),")")</f>
        <v>(10)</v>
      </c>
      <c r="F189" s="302">
        <f>SUM(F187:F188)</f>
        <v>12.265402098898109</v>
      </c>
      <c r="G189" s="299" t="str">
        <f>CONCATENATE("(",ROUND((F189/$H189)*100,1),")")</f>
        <v>(34.4)</v>
      </c>
      <c r="H189" s="302">
        <f>SUM(H187:H188)</f>
        <v>35.627000000000024</v>
      </c>
      <c r="I189" s="299" t="str">
        <f>CONCATENATE("(",ROUND((H189/$H189)*100,1),")")</f>
        <v>(100)</v>
      </c>
      <c r="K189" s="302">
        <f t="shared" si="152"/>
        <v>0.29793752202900237</v>
      </c>
      <c r="L189" s="302">
        <f t="shared" si="153"/>
        <v>0.31713241876795717</v>
      </c>
      <c r="M189" s="302">
        <f t="shared" si="154"/>
        <v>0.99093005920301458</v>
      </c>
      <c r="N189" s="302">
        <f t="shared" si="155"/>
        <v>1.6059999999999741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29.723355782158507</v>
      </c>
      <c r="C198" s="299" t="str">
        <f>CONCATENATE("(",ROUND((B198/$H200)*100,1),")")</f>
        <v>(36.5)</v>
      </c>
      <c r="D198" s="302">
        <f>'Ind T6'!M81</f>
        <v>8.8360771364393784</v>
      </c>
      <c r="E198" s="299" t="str">
        <f>CONCATENATE("(",ROUND((D198/$H200)*100,1),")")</f>
        <v>(10.8)</v>
      </c>
      <c r="F198" s="302">
        <f>'Ind T6'!N81</f>
        <v>4.9415630476882324</v>
      </c>
      <c r="G198" s="299" t="str">
        <f>CONCATENATE("(",ROUND((F198/$H200)*100,1),")")</f>
        <v>(6.1)</v>
      </c>
      <c r="H198" s="302">
        <f>SUM(B198,D198,F198)</f>
        <v>43.500995966286119</v>
      </c>
      <c r="I198" s="299" t="str">
        <f>CONCATENATE("(",ROUND((H198/$H200)*100,1),")")</f>
        <v>(53.4)</v>
      </c>
      <c r="K198" s="302">
        <f>B203-B198</f>
        <v>0.57829101078655398</v>
      </c>
      <c r="L198" s="302">
        <f>D203-D198</f>
        <v>7.519492140277606E-2</v>
      </c>
      <c r="M198" s="302">
        <f>F203-F198</f>
        <v>0.1031381818975774</v>
      </c>
      <c r="N198" s="302">
        <f>SUM(K198:M198)</f>
        <v>0.75662411408690744</v>
      </c>
    </row>
    <row r="199" spans="1:14" x14ac:dyDescent="0.2">
      <c r="A199" s="282" t="s">
        <v>365</v>
      </c>
      <c r="B199" s="302">
        <f>'Ind T6'!L80</f>
        <v>15.917416977479403</v>
      </c>
      <c r="C199" s="299" t="str">
        <f>CONCATENATE("(",ROUND((B199/$H200)*100,1),")")</f>
        <v>(19.5)</v>
      </c>
      <c r="D199" s="302">
        <f>'Ind T6'!M80</f>
        <v>20.13190602051699</v>
      </c>
      <c r="E199" s="299" t="str">
        <f>CONCATENATE("(",ROUND((D199/$H200)*100,1),")")</f>
        <v>(24.7)</v>
      </c>
      <c r="F199" s="302">
        <f>'Ind T6'!N80</f>
        <v>1.9396810357175513</v>
      </c>
      <c r="G199" s="299" t="str">
        <f>CONCATENATE("(",ROUND((F199/$H200)*100,1),")")</f>
        <v>(2.4)</v>
      </c>
      <c r="H199" s="302">
        <f t="shared" ref="H199" si="156">SUM(B199,D199,F199)</f>
        <v>37.98900403371394</v>
      </c>
      <c r="I199" s="299" t="str">
        <f>CONCATENATE("(",ROUND((H199/$H200)*100,1),")")</f>
        <v>(46.6)</v>
      </c>
      <c r="K199" s="302">
        <f t="shared" ref="K199:K200" si="157">B204-B199</f>
        <v>0.79874753601295545</v>
      </c>
      <c r="L199" s="302">
        <f t="shared" ref="L199:L200" si="158">D204-D199</f>
        <v>-0.58269221611328348</v>
      </c>
      <c r="M199" s="302">
        <f t="shared" ref="M199:M200" si="159">F204-F199</f>
        <v>7.5320566013346912E-2</v>
      </c>
      <c r="N199" s="302">
        <f t="shared" ref="N199:N200" si="160">SUM(K199:M199)</f>
        <v>0.29137588591301888</v>
      </c>
    </row>
    <row r="200" spans="1:14" x14ac:dyDescent="0.2">
      <c r="A200" s="282" t="s">
        <v>363</v>
      </c>
      <c r="B200" s="302">
        <f>SUM(B198:B199)</f>
        <v>45.640772759637912</v>
      </c>
      <c r="C200" s="299" t="str">
        <f>CONCATENATE("(",ROUND((B200/$H200)*100,1),")")</f>
        <v>(56)</v>
      </c>
      <c r="D200" s="302">
        <f>SUM(D198:D199)</f>
        <v>28.967983156956368</v>
      </c>
      <c r="E200" s="299" t="str">
        <f>CONCATENATE("(",ROUND((D200/$H200)*100,1),")")</f>
        <v>(35.5)</v>
      </c>
      <c r="F200" s="302">
        <f>SUM(F198:F199)</f>
        <v>6.8812440834057842</v>
      </c>
      <c r="G200" s="299" t="str">
        <f>CONCATENATE("(",ROUND((F200/$H200)*100,1),")")</f>
        <v>(8.4)</v>
      </c>
      <c r="H200" s="302">
        <f>SUM(H198:H199)</f>
        <v>81.490000000000066</v>
      </c>
      <c r="I200" s="299" t="str">
        <f>CONCATENATE("(",ROUND((H200/$H200)*100,1),")")</f>
        <v>(100)</v>
      </c>
      <c r="K200" s="302">
        <f t="shared" si="157"/>
        <v>1.3770385467995112</v>
      </c>
      <c r="L200" s="302">
        <f t="shared" si="158"/>
        <v>-0.50749729471050742</v>
      </c>
      <c r="M200" s="302">
        <f t="shared" si="159"/>
        <v>0.17845874791092342</v>
      </c>
      <c r="N200" s="302">
        <f t="shared" si="160"/>
        <v>1.0479999999999272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30.301646792945061</v>
      </c>
      <c r="C203" s="299" t="str">
        <f>CONCATENATE("(",ROUND((B203/$H205)*100,1),")")</f>
        <v>(36.7)</v>
      </c>
      <c r="D203" s="302">
        <f>'Ind T6'!R81</f>
        <v>8.9112720578421545</v>
      </c>
      <c r="E203" s="299" t="str">
        <f>CONCATENATE("(",ROUND((D203/$H205)*100,1),")")</f>
        <v>(10.8)</v>
      </c>
      <c r="F203" s="302">
        <f>'Ind T6'!S81</f>
        <v>5.0447012295858098</v>
      </c>
      <c r="G203" s="299" t="str">
        <f>CONCATENATE("(",ROUND((F203/$H205)*100,1),")")</f>
        <v>(6.1)</v>
      </c>
      <c r="H203" s="302">
        <f>SUM(B203,D203,F203)</f>
        <v>44.25762008037303</v>
      </c>
      <c r="I203" s="299" t="str">
        <f>CONCATENATE("(",ROUND((H203/$H205)*100,1),")")</f>
        <v>(53.6)</v>
      </c>
      <c r="K203" s="302">
        <f>B208-B203</f>
        <v>0.7247597269343693</v>
      </c>
      <c r="L203" s="302">
        <f>D208-D203</f>
        <v>0.14939258572898062</v>
      </c>
      <c r="M203" s="302">
        <f>F208-F203</f>
        <v>0.16030985242541718</v>
      </c>
      <c r="N203" s="302">
        <f>SUM(K203:M203)</f>
        <v>1.0344621650887671</v>
      </c>
    </row>
    <row r="204" spans="1:14" x14ac:dyDescent="0.2">
      <c r="A204" s="282" t="s">
        <v>365</v>
      </c>
      <c r="B204" s="302">
        <f>'Ind T6'!Q80</f>
        <v>16.716164513492359</v>
      </c>
      <c r="C204" s="299" t="str">
        <f>CONCATENATE("(",ROUND((B204/$H205)*100,1),")")</f>
        <v>(20.3)</v>
      </c>
      <c r="D204" s="302">
        <f>'Ind T6'!R80</f>
        <v>19.549213804403706</v>
      </c>
      <c r="E204" s="299" t="str">
        <f>CONCATENATE("(",ROUND((D204/$H205)*100,1),")")</f>
        <v>(23.7)</v>
      </c>
      <c r="F204" s="302">
        <f>'Ind T6'!S80</f>
        <v>2.0150016017308983</v>
      </c>
      <c r="G204" s="299" t="str">
        <f>CONCATENATE("(",ROUND((F204/$H205)*100,1),")")</f>
        <v>(2.4)</v>
      </c>
      <c r="H204" s="302">
        <f t="shared" ref="H204" si="161">SUM(B204,D204,F204)</f>
        <v>38.280379919626967</v>
      </c>
      <c r="I204" s="299" t="str">
        <f>CONCATENATE("(",ROUND((H204/$H205)*100,1),")")</f>
        <v>(46.4)</v>
      </c>
      <c r="K204" s="302">
        <f t="shared" ref="K204:K205" si="162">B209-B204</f>
        <v>1.482969935770047</v>
      </c>
      <c r="L204" s="302">
        <f t="shared" ref="L204:L205" si="163">D209-D204</f>
        <v>-1.17727695461274</v>
      </c>
      <c r="M204" s="302">
        <f t="shared" ref="M204:M205" si="164">F209-F204</f>
        <v>0.15384485375388257</v>
      </c>
      <c r="N204" s="302">
        <f t="shared" ref="N204:N205" si="165">SUM(K204:M204)</f>
        <v>0.4595378349111896</v>
      </c>
    </row>
    <row r="205" spans="1:14" x14ac:dyDescent="0.2">
      <c r="A205" s="282" t="s">
        <v>363</v>
      </c>
      <c r="B205" s="302">
        <f>SUM(B203:B204)</f>
        <v>47.017811306437423</v>
      </c>
      <c r="C205" s="299" t="str">
        <f>CONCATENATE("(",ROUND((B205/$H205)*100,1),")")</f>
        <v>(57)</v>
      </c>
      <c r="D205" s="302">
        <f>SUM(D203:D204)</f>
        <v>28.460485862245861</v>
      </c>
      <c r="E205" s="299" t="str">
        <f>CONCATENATE("(",ROUND((D205/$H205)*100,1),")")</f>
        <v>(34.5)</v>
      </c>
      <c r="F205" s="302">
        <f>SUM(F203:F204)</f>
        <v>7.0597028313167076</v>
      </c>
      <c r="G205" s="299" t="str">
        <f>CONCATENATE("(",ROUND((F205/$H205)*100,1),")")</f>
        <v>(8.6)</v>
      </c>
      <c r="H205" s="302">
        <f>SUM(H203:H204)</f>
        <v>82.537999999999997</v>
      </c>
      <c r="I205" s="299" t="str">
        <f>CONCATENATE("(",ROUND((H205/$H205)*100,1),")")</f>
        <v>(100)</v>
      </c>
      <c r="K205" s="302">
        <f t="shared" si="162"/>
        <v>2.2077296627044092</v>
      </c>
      <c r="L205" s="302">
        <f t="shared" si="163"/>
        <v>-1.0278843688837611</v>
      </c>
      <c r="M205" s="302">
        <f t="shared" si="164"/>
        <v>0.31415470617930019</v>
      </c>
      <c r="N205" s="302">
        <f t="shared" si="165"/>
        <v>1.4939999999999483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31.02640651987943</v>
      </c>
      <c r="C208" s="299" t="str">
        <f>CONCATENATE("(",ROUND((B208/$H210)*100,1),")")</f>
        <v>(36.9)</v>
      </c>
      <c r="D208" s="302">
        <f>'Ind T6'!W81</f>
        <v>9.0606646435711351</v>
      </c>
      <c r="E208" s="299" t="str">
        <f>CONCATENATE("(",ROUND((D208/$H210)*100,1),")")</f>
        <v>(10.8)</v>
      </c>
      <c r="F208" s="302">
        <f>'Ind T6'!X81</f>
        <v>5.205011082011227</v>
      </c>
      <c r="G208" s="299" t="str">
        <f>CONCATENATE("(",ROUND((F208/$H210)*100,1),")")</f>
        <v>(6.2)</v>
      </c>
      <c r="H208" s="302">
        <f>SUM(B208,D208,F208)</f>
        <v>45.292082245461792</v>
      </c>
      <c r="I208" s="299" t="str">
        <f>CONCATENATE("(",ROUND((H208/$H210)*100,1),")")</f>
        <v>(53.9)</v>
      </c>
      <c r="K208" s="302">
        <f>B208-B198</f>
        <v>1.3030507377209233</v>
      </c>
      <c r="L208" s="302">
        <f>D208-D198</f>
        <v>0.22458750713175668</v>
      </c>
      <c r="M208" s="302">
        <f>F208-F198</f>
        <v>0.26344803432299457</v>
      </c>
      <c r="N208" s="302">
        <f>SUM(K208:M208)</f>
        <v>1.7910862791756745</v>
      </c>
    </row>
    <row r="209" spans="1:14" x14ac:dyDescent="0.2">
      <c r="A209" s="282" t="s">
        <v>365</v>
      </c>
      <c r="B209" s="302">
        <f>'Ind T6'!V80</f>
        <v>18.199134449262406</v>
      </c>
      <c r="C209" s="299" t="str">
        <f>CONCATENATE("(",ROUND((B209/$H210)*100,1),")")</f>
        <v>(21.7)</v>
      </c>
      <c r="D209" s="302">
        <f>'Ind T6'!W80</f>
        <v>18.371936849790966</v>
      </c>
      <c r="E209" s="299" t="str">
        <f>CONCATENATE("(",ROUND((D209/$H210)*100,1),")")</f>
        <v>(21.9)</v>
      </c>
      <c r="F209" s="302">
        <f>'Ind T6'!X80</f>
        <v>2.1688464554847808</v>
      </c>
      <c r="G209" s="299" t="str">
        <f>CONCATENATE("(",ROUND((F209/$H210)*100,1),")")</f>
        <v>(2.6)</v>
      </c>
      <c r="H209" s="302">
        <f t="shared" ref="H209" si="166">SUM(B209,D209,F209)</f>
        <v>38.739917754538155</v>
      </c>
      <c r="I209" s="299" t="str">
        <f>CONCATENATE("(",ROUND((H209/$H210)*100,1),")")</f>
        <v>(46.1)</v>
      </c>
      <c r="K209" s="302">
        <f t="shared" ref="K209:K210" si="167">B209-B199</f>
        <v>2.2817174717830024</v>
      </c>
      <c r="L209" s="302">
        <f t="shared" ref="L209:L210" si="168">D209-D199</f>
        <v>-1.7599691707260234</v>
      </c>
      <c r="M209" s="302">
        <f t="shared" ref="M209:M210" si="169">F209-F199</f>
        <v>0.22916541976722948</v>
      </c>
      <c r="N209" s="302">
        <f t="shared" ref="N209:N210" si="170">SUM(K209:M209)</f>
        <v>0.75091372082420849</v>
      </c>
    </row>
    <row r="210" spans="1:14" x14ac:dyDescent="0.2">
      <c r="A210" s="282" t="s">
        <v>363</v>
      </c>
      <c r="B210" s="302">
        <f>SUM(B208:B209)</f>
        <v>49.225540969141832</v>
      </c>
      <c r="C210" s="299" t="str">
        <f>CONCATENATE("(",ROUND((B210/$H210)*100,1),")")</f>
        <v>(58.6)</v>
      </c>
      <c r="D210" s="302">
        <f>SUM(D208:D209)</f>
        <v>27.4326014933621</v>
      </c>
      <c r="E210" s="299" t="str">
        <f>CONCATENATE("(",ROUND((D210/$H210)*100,1),")")</f>
        <v>(32.6)</v>
      </c>
      <c r="F210" s="302">
        <f>SUM(F208:F209)</f>
        <v>7.3738575374960078</v>
      </c>
      <c r="G210" s="299" t="str">
        <f>CONCATENATE("(",ROUND((F210/$H210)*100,1),")")</f>
        <v>(8.8)</v>
      </c>
      <c r="H210" s="302">
        <f>SUM(H208:H209)</f>
        <v>84.031999999999954</v>
      </c>
      <c r="I210" s="299" t="str">
        <f>CONCATENATE("(",ROUND((H210/$H210)*100,1),")")</f>
        <v>(100)</v>
      </c>
      <c r="K210" s="302">
        <f t="shared" si="167"/>
        <v>3.5847682095039204</v>
      </c>
      <c r="L210" s="302">
        <f t="shared" si="168"/>
        <v>-1.5353816635942685</v>
      </c>
      <c r="M210" s="302">
        <f t="shared" si="169"/>
        <v>0.49261345409022361</v>
      </c>
      <c r="N210" s="302">
        <f t="shared" si="170"/>
        <v>2.5419999999998755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16.111628754917735</v>
      </c>
      <c r="C219" s="299" t="str">
        <f>CONCATENATE("(",ROUND((B219/$H221)*100,1),")")</f>
        <v>(56.4)</v>
      </c>
      <c r="D219" s="302">
        <f>'Ind T6'!M90</f>
        <v>2.4100570524904796</v>
      </c>
      <c r="E219" s="299" t="str">
        <f>CONCATENATE("(",ROUND((D219/$H221)*100,1),")")</f>
        <v>(8.4)</v>
      </c>
      <c r="F219" s="302">
        <f>'Ind T6'!N90</f>
        <v>3.5298868813806559</v>
      </c>
      <c r="G219" s="299" t="str">
        <f>CONCATENATE("(",ROUND((F219/$H221)*100,1),")")</f>
        <v>(12.3)</v>
      </c>
      <c r="H219" s="302">
        <f>SUM(B219,D219,F219)</f>
        <v>22.05157268878887</v>
      </c>
      <c r="I219" s="299" t="str">
        <f>CONCATENATE("(",ROUND((H219/$H221)*100,1),")")</f>
        <v>(77.1)</v>
      </c>
      <c r="K219" s="302">
        <f>B224-B219</f>
        <v>0.43162334291988103</v>
      </c>
      <c r="L219" s="302">
        <f>D224-D219</f>
        <v>9.1209700034640573E-2</v>
      </c>
      <c r="M219" s="302">
        <f>F224-F219</f>
        <v>4.8350991665680354E-2</v>
      </c>
      <c r="N219" s="302">
        <f>SUM(K219:M219)</f>
        <v>0.57118403462020195</v>
      </c>
    </row>
    <row r="220" spans="1:14" x14ac:dyDescent="0.2">
      <c r="A220" s="282" t="s">
        <v>365</v>
      </c>
      <c r="B220" s="302">
        <f>'Ind T6'!L89</f>
        <v>3.8192276489883374</v>
      </c>
      <c r="C220" s="299" t="str">
        <f>CONCATENATE("(",ROUND((B220/$H221)*100,1),")")</f>
        <v>(13.4)</v>
      </c>
      <c r="D220" s="302">
        <f>'Ind T6'!M89</f>
        <v>2.2266199397520161</v>
      </c>
      <c r="E220" s="299" t="str">
        <f>CONCATENATE("(",ROUND((D220/$H221)*100,1),")")</f>
        <v>(7.8)</v>
      </c>
      <c r="F220" s="302">
        <f>'Ind T6'!N89</f>
        <v>0.48757972247082804</v>
      </c>
      <c r="G220" s="299" t="str">
        <f>CONCATENATE("(",ROUND((F220/$H221)*100,1),")")</f>
        <v>(1.7)</v>
      </c>
      <c r="H220" s="302">
        <f t="shared" ref="H220" si="171">SUM(B220,D220,F220)</f>
        <v>6.5334273112111818</v>
      </c>
      <c r="I220" s="299" t="str">
        <f>CONCATENATE("(",ROUND((H220/$H221)*100,1),")")</f>
        <v>(22.9)</v>
      </c>
      <c r="K220" s="302">
        <f t="shared" ref="K220:K221" si="172">B225-B220</f>
        <v>0.29316527484242716</v>
      </c>
      <c r="L220" s="302">
        <f t="shared" ref="L220:L221" si="173">D225-D220</f>
        <v>0.1896274284285755</v>
      </c>
      <c r="M220" s="302">
        <f t="shared" ref="M220:M221" si="174">F225-F220</f>
        <v>-3.9767378913146967E-3</v>
      </c>
      <c r="N220" s="302">
        <f t="shared" ref="N220:N221" si="175">SUM(K220:M220)</f>
        <v>0.47881596537968796</v>
      </c>
    </row>
    <row r="221" spans="1:14" x14ac:dyDescent="0.2">
      <c r="A221" s="282" t="s">
        <v>363</v>
      </c>
      <c r="B221" s="302">
        <f>SUM(B219:B220)</f>
        <v>19.930856403906073</v>
      </c>
      <c r="C221" s="299" t="str">
        <f>CONCATENATE("(",ROUND((B221/$H221)*100,1),")")</f>
        <v>(69.7)</v>
      </c>
      <c r="D221" s="302">
        <f>SUM(D219:D220)</f>
        <v>4.6366769922424957</v>
      </c>
      <c r="E221" s="299" t="str">
        <f>CONCATENATE("(",ROUND((D221/$H221)*100,1),")")</f>
        <v>(16.2)</v>
      </c>
      <c r="F221" s="302">
        <f>SUM(F219:F220)</f>
        <v>4.0174666038514841</v>
      </c>
      <c r="G221" s="299" t="str">
        <f>CONCATENATE("(",ROUND((F221/$H221)*100,1),")")</f>
        <v>(14.1)</v>
      </c>
      <c r="H221" s="302">
        <f>SUM(H219:H220)</f>
        <v>28.585000000000051</v>
      </c>
      <c r="I221" s="299" t="str">
        <f>CONCATENATE("(",ROUND((H221/$H221)*100,1),")")</f>
        <v>(100)</v>
      </c>
      <c r="K221" s="302">
        <f t="shared" si="172"/>
        <v>0.7247886177623073</v>
      </c>
      <c r="L221" s="302">
        <f t="shared" si="173"/>
        <v>0.28083712846321607</v>
      </c>
      <c r="M221" s="302">
        <f t="shared" si="174"/>
        <v>4.4374253774365435E-2</v>
      </c>
      <c r="N221" s="302">
        <f t="shared" si="175"/>
        <v>1.0499999999998888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16.543252097837616</v>
      </c>
      <c r="C224" s="299" t="str">
        <f>CONCATENATE("(",ROUND((B224/$H226)*100,1),")")</f>
        <v>(55.8)</v>
      </c>
      <c r="D224" s="302">
        <f>'Ind T6'!R90</f>
        <v>2.5012667525251202</v>
      </c>
      <c r="E224" s="299" t="str">
        <f>CONCATENATE("(",ROUND((D224/$H226)*100,1),")")</f>
        <v>(8.4)</v>
      </c>
      <c r="F224" s="302">
        <f>'Ind T6'!S90</f>
        <v>3.5782378730463362</v>
      </c>
      <c r="G224" s="299" t="str">
        <f>CONCATENATE("(",ROUND((F224/$H226)*100,1),")")</f>
        <v>(12.1)</v>
      </c>
      <c r="H224" s="302">
        <f>SUM(B224,D224,F224)</f>
        <v>22.622756723409072</v>
      </c>
      <c r="I224" s="299" t="str">
        <f>CONCATENATE("(",ROUND((H224/$H226)*100,1),")")</f>
        <v>(76.3)</v>
      </c>
      <c r="K224" s="302">
        <f>B229-B224</f>
        <v>-0.25467868601396759</v>
      </c>
      <c r="L224" s="302">
        <f>D229-D224</f>
        <v>0.10477778305426444</v>
      </c>
      <c r="M224" s="302">
        <f>F229-F224</f>
        <v>9.107283323135329E-2</v>
      </c>
      <c r="N224" s="302">
        <f>SUM(K224:M224)</f>
        <v>-5.8828069728349863E-2</v>
      </c>
    </row>
    <row r="225" spans="1:14" x14ac:dyDescent="0.2">
      <c r="A225" s="282" t="s">
        <v>365</v>
      </c>
      <c r="B225" s="302">
        <f>'Ind T6'!Q89</f>
        <v>4.1123929238307646</v>
      </c>
      <c r="C225" s="299" t="str">
        <f>CONCATENATE("(",ROUND((B225/$H226)*100,1),")")</f>
        <v>(13.9)</v>
      </c>
      <c r="D225" s="302">
        <f>'Ind T6'!R89</f>
        <v>2.4162473681805916</v>
      </c>
      <c r="E225" s="299" t="str">
        <f>CONCATENATE("(",ROUND((D225/$H226)*100,1),")")</f>
        <v>(8.2)</v>
      </c>
      <c r="F225" s="302">
        <f>'Ind T6'!S89</f>
        <v>0.48360298457951334</v>
      </c>
      <c r="G225" s="299" t="str">
        <f>CONCATENATE("(",ROUND((F225/$H226)*100,1),")")</f>
        <v>(1.6)</v>
      </c>
      <c r="H225" s="302">
        <f t="shared" ref="H225" si="176">SUM(B225,D225,F225)</f>
        <v>7.01224327659087</v>
      </c>
      <c r="I225" s="299" t="str">
        <f>CONCATENATE("(",ROUND((H225/$H226)*100,1),")")</f>
        <v>(23.7)</v>
      </c>
      <c r="K225" s="302">
        <f t="shared" ref="K225:K226" si="177">B230-B225</f>
        <v>0.21046074740399678</v>
      </c>
      <c r="L225" s="302">
        <f t="shared" ref="L225:L226" si="178">D230-D225</f>
        <v>0.20958543770176297</v>
      </c>
      <c r="M225" s="302">
        <f t="shared" ref="M225:M226" si="179">F230-F225</f>
        <v>-1.221811537722306E-2</v>
      </c>
      <c r="N225" s="302">
        <f t="shared" ref="N225:N226" si="180">SUM(K225:M225)</f>
        <v>0.40782806972853669</v>
      </c>
    </row>
    <row r="226" spans="1:14" x14ac:dyDescent="0.2">
      <c r="A226" s="282" t="s">
        <v>363</v>
      </c>
      <c r="B226" s="302">
        <f>SUM(B224:B225)</f>
        <v>20.655645021668381</v>
      </c>
      <c r="C226" s="299" t="str">
        <f>CONCATENATE("(",ROUND((B226/$H226)*100,1),")")</f>
        <v>(69.7)</v>
      </c>
      <c r="D226" s="302">
        <f>SUM(D224:D225)</f>
        <v>4.9175141207057118</v>
      </c>
      <c r="E226" s="299" t="str">
        <f>CONCATENATE("(",ROUND((D226/$H226)*100,1),")")</f>
        <v>(16.6)</v>
      </c>
      <c r="F226" s="302">
        <f>SUM(F224:F225)</f>
        <v>4.0618408576258496</v>
      </c>
      <c r="G226" s="299" t="str">
        <f>CONCATENATE("(",ROUND((F226/$H226)*100,1),")")</f>
        <v>(13.7)</v>
      </c>
      <c r="H226" s="302">
        <f>SUM(H224:H225)</f>
        <v>29.634999999999941</v>
      </c>
      <c r="I226" s="299" t="str">
        <f>CONCATENATE("(",ROUND((H226/$H226)*100,1),")")</f>
        <v>(100)</v>
      </c>
      <c r="K226" s="302">
        <f t="shared" si="177"/>
        <v>-4.4217938609971696E-2</v>
      </c>
      <c r="L226" s="302">
        <f t="shared" si="178"/>
        <v>0.31436322075602785</v>
      </c>
      <c r="M226" s="302">
        <f t="shared" si="179"/>
        <v>7.8854717854130563E-2</v>
      </c>
      <c r="N226" s="302">
        <f t="shared" si="180"/>
        <v>0.34900000000018672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16.288573411823648</v>
      </c>
      <c r="C229" s="299" t="str">
        <f>CONCATENATE("(",ROUND((B229/$H231)*100,1),")")</f>
        <v>(54.3)</v>
      </c>
      <c r="D229" s="302">
        <f>'Ind T6'!W90</f>
        <v>2.6060445355793846</v>
      </c>
      <c r="E229" s="299" t="str">
        <f>CONCATENATE("(",ROUND((D229/$H231)*100,1),")")</f>
        <v>(8.7)</v>
      </c>
      <c r="F229" s="302">
        <f>'Ind T6'!X90</f>
        <v>3.6693107062776895</v>
      </c>
      <c r="G229" s="299" t="str">
        <f>CONCATENATE("(",ROUND((F229/$H231)*100,1),")")</f>
        <v>(12.2)</v>
      </c>
      <c r="H229" s="302">
        <f>SUM(B229,D229,F229)</f>
        <v>22.563928653680723</v>
      </c>
      <c r="I229" s="299" t="str">
        <f>CONCATENATE("(",ROUND((H229/$H231)*100,1),")")</f>
        <v>(75.3)</v>
      </c>
      <c r="K229" s="302">
        <f>B229-B219</f>
        <v>0.17694465690591343</v>
      </c>
      <c r="L229" s="302">
        <f>D229-D219</f>
        <v>0.19598748308890501</v>
      </c>
      <c r="M229" s="302">
        <f>F229-F219</f>
        <v>0.13942382489703364</v>
      </c>
      <c r="N229" s="302">
        <f>SUM(K229:M229)</f>
        <v>0.51235596489185209</v>
      </c>
    </row>
    <row r="230" spans="1:14" x14ac:dyDescent="0.2">
      <c r="A230" s="282" t="s">
        <v>365</v>
      </c>
      <c r="B230" s="302">
        <f>'Ind T6'!V89</f>
        <v>4.3228536712347614</v>
      </c>
      <c r="C230" s="299" t="str">
        <f>CONCATENATE("(",ROUND((B230/$H231)*100,1),")")</f>
        <v>(14.4)</v>
      </c>
      <c r="D230" s="302">
        <f>'Ind T6'!W89</f>
        <v>2.6258328058823546</v>
      </c>
      <c r="E230" s="299" t="str">
        <f>CONCATENATE("(",ROUND((D230/$H231)*100,1),")")</f>
        <v>(8.8)</v>
      </c>
      <c r="F230" s="302">
        <f>'Ind T6'!X89</f>
        <v>0.47138486920229028</v>
      </c>
      <c r="G230" s="299" t="str">
        <f>CONCATENATE("(",ROUND((F230/$H231)*100,1),")")</f>
        <v>(1.6)</v>
      </c>
      <c r="H230" s="302">
        <f t="shared" ref="H230" si="181">SUM(B230,D230,F230)</f>
        <v>7.4200713463194061</v>
      </c>
      <c r="I230" s="299" t="str">
        <f>CONCATENATE("(",ROUND((H230/$H231)*100,1),")")</f>
        <v>(24.7)</v>
      </c>
      <c r="K230" s="302">
        <f t="shared" ref="K230:K231" si="182">B230-B220</f>
        <v>0.50362602224642394</v>
      </c>
      <c r="L230" s="302">
        <f t="shared" ref="L230:L231" si="183">D230-D220</f>
        <v>0.39921286613033846</v>
      </c>
      <c r="M230" s="302">
        <f t="shared" ref="M230:M231" si="184">F230-F220</f>
        <v>-1.6194853268537757E-2</v>
      </c>
      <c r="N230" s="302">
        <f t="shared" ref="N230:N231" si="185">SUM(K230:M230)</f>
        <v>0.88664403510822465</v>
      </c>
    </row>
    <row r="231" spans="1:14" x14ac:dyDescent="0.2">
      <c r="A231" s="282" t="s">
        <v>363</v>
      </c>
      <c r="B231" s="302">
        <f>SUM(B229:B230)</f>
        <v>20.611427083058409</v>
      </c>
      <c r="C231" s="299" t="str">
        <f>CONCATENATE("(",ROUND((B231/$H231)*100,1),")")</f>
        <v>(68.7)</v>
      </c>
      <c r="D231" s="302">
        <f>SUM(D229:D230)</f>
        <v>5.2318773414617397</v>
      </c>
      <c r="E231" s="299" t="str">
        <f>CONCATENATE("(",ROUND((D231/$H231)*100,1),")")</f>
        <v>(17.4)</v>
      </c>
      <c r="F231" s="302">
        <f>SUM(F229:F230)</f>
        <v>4.1406955754799801</v>
      </c>
      <c r="G231" s="299" t="str">
        <f>CONCATENATE("(",ROUND((F231/$H231)*100,1),")")</f>
        <v>(13.8)</v>
      </c>
      <c r="H231" s="302">
        <f>SUM(H229:H230)</f>
        <v>29.98400000000013</v>
      </c>
      <c r="I231" s="299" t="str">
        <f>CONCATENATE("(",ROUND((H231/$H231)*100,1),")")</f>
        <v>(100)</v>
      </c>
      <c r="K231" s="302">
        <f t="shared" si="182"/>
        <v>0.6805706791523356</v>
      </c>
      <c r="L231" s="302">
        <f t="shared" si="183"/>
        <v>0.59520034921924392</v>
      </c>
      <c r="M231" s="302">
        <f t="shared" si="184"/>
        <v>0.123228971628496</v>
      </c>
      <c r="N231" s="302">
        <f t="shared" si="185"/>
        <v>1.3990000000000755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6.1007013226535856</v>
      </c>
      <c r="C240" s="299" t="str">
        <f>CONCATENATE("(",ROUND((B240/$H242)*100,1),")")</f>
        <v>(17.9)</v>
      </c>
      <c r="D240" s="302">
        <f>'Ind T6'!M99</f>
        <v>7.6591950291475399</v>
      </c>
      <c r="E240" s="299" t="str">
        <f>CONCATENATE("(",ROUND((D240/$H242)*100,1),")")</f>
        <v>(22.5)</v>
      </c>
      <c r="F240" s="302">
        <f>'Ind T6'!N99</f>
        <v>0.33436946532894418</v>
      </c>
      <c r="G240" s="299" t="str">
        <f>CONCATENATE("(",ROUND((F240/$H242)*100,1),")")</f>
        <v>(1)</v>
      </c>
      <c r="H240" s="302">
        <f>SUM(B240,D240,F240)</f>
        <v>14.094265817130069</v>
      </c>
      <c r="I240" s="299" t="str">
        <f>CONCATENATE("(",ROUND((H240/$H242)*100,1),")")</f>
        <v>(41.4)</v>
      </c>
      <c r="K240" s="302">
        <f>B245-B240</f>
        <v>8.8177277582063951E-2</v>
      </c>
      <c r="L240" s="302">
        <f>D245-D240</f>
        <v>-4.6668900860244555E-2</v>
      </c>
      <c r="M240" s="302">
        <f>F245-F240</f>
        <v>1.6104034786574406E-2</v>
      </c>
      <c r="N240" s="302">
        <f>SUM(K240:M240)</f>
        <v>5.7612411508393802E-2</v>
      </c>
    </row>
    <row r="241" spans="1:14" x14ac:dyDescent="0.2">
      <c r="A241" s="282" t="s">
        <v>365</v>
      </c>
      <c r="B241" s="302">
        <f>'Ind T6'!L98</f>
        <v>6.3994995682854663</v>
      </c>
      <c r="C241" s="299" t="str">
        <f>CONCATENATE("(",ROUND((B241/$H242)*100,1),")")</f>
        <v>(18.8)</v>
      </c>
      <c r="D241" s="302">
        <f>'Ind T6'!M98</f>
        <v>12.620668755519741</v>
      </c>
      <c r="E241" s="299" t="str">
        <f>CONCATENATE("(",ROUND((D241/$H242)*100,1),")")</f>
        <v>(37.1)</v>
      </c>
      <c r="F241" s="302">
        <f>'Ind T6'!N98</f>
        <v>0.94856585906465185</v>
      </c>
      <c r="G241" s="299" t="str">
        <f>CONCATENATE("(",ROUND((F241/$H242)*100,1),")")</f>
        <v>(2.8)</v>
      </c>
      <c r="H241" s="302">
        <f t="shared" ref="H241" si="186">SUM(B241,D241,F241)</f>
        <v>19.968734182869859</v>
      </c>
      <c r="I241" s="299" t="str">
        <f>CONCATENATE("(",ROUND((H241/$H242)*100,1),")")</f>
        <v>(58.6)</v>
      </c>
      <c r="K241" s="302">
        <f t="shared" ref="K241:K242" si="187">B246-B241</f>
        <v>9.0544536246318863E-2</v>
      </c>
      <c r="L241" s="302">
        <f t="shared" ref="L241:L242" si="188">D246-D241</f>
        <v>0.21077034859188437</v>
      </c>
      <c r="M241" s="302">
        <f t="shared" ref="M241:M242" si="189">F246-F241</f>
        <v>6.0072703653444193E-2</v>
      </c>
      <c r="N241" s="302">
        <f t="shared" ref="N241:N242" si="190">SUM(K241:M241)</f>
        <v>0.36138758849164743</v>
      </c>
    </row>
    <row r="242" spans="1:14" x14ac:dyDescent="0.2">
      <c r="A242" s="282" t="s">
        <v>363</v>
      </c>
      <c r="B242" s="302">
        <f>SUM(B240:B241)</f>
        <v>12.500200890939052</v>
      </c>
      <c r="C242" s="299" t="str">
        <f>CONCATENATE("(",ROUND((B242/$H242)*100,1),")")</f>
        <v>(36.7)</v>
      </c>
      <c r="D242" s="302">
        <f>SUM(D240:D241)</f>
        <v>20.279863784667281</v>
      </c>
      <c r="E242" s="299" t="str">
        <f>CONCATENATE("(",ROUND((D242/$H242)*100,1),")")</f>
        <v>(59.5)</v>
      </c>
      <c r="F242" s="302">
        <f>SUM(F240:F241)</f>
        <v>1.2829353243935961</v>
      </c>
      <c r="G242" s="299" t="str">
        <f>CONCATENATE("(",ROUND((F242/$H242)*100,1),")")</f>
        <v>(3.8)</v>
      </c>
      <c r="H242" s="302">
        <f>SUM(H240:H241)</f>
        <v>34.062999999999931</v>
      </c>
      <c r="I242" s="299" t="str">
        <f>CONCATENATE("(",ROUND((H242/$H242)*100,1),")")</f>
        <v>(100)</v>
      </c>
      <c r="K242" s="302">
        <f t="shared" si="187"/>
        <v>0.17872181382838193</v>
      </c>
      <c r="L242" s="302">
        <f t="shared" si="188"/>
        <v>0.16410144773163893</v>
      </c>
      <c r="M242" s="302">
        <f t="shared" si="189"/>
        <v>7.6176738440018488E-2</v>
      </c>
      <c r="N242" s="302">
        <f t="shared" si="190"/>
        <v>0.41900000000003934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6.1888786002356495</v>
      </c>
      <c r="C245" s="299" t="str">
        <f>CONCATENATE("(",ROUND((B245/$H247)*100,1),")")</f>
        <v>(17.9)</v>
      </c>
      <c r="D245" s="302">
        <f>'Ind T6'!R99</f>
        <v>7.6125261282872954</v>
      </c>
      <c r="E245" s="299" t="str">
        <f>CONCATENATE("(",ROUND((D245/$H247)*100,1),")")</f>
        <v>(22.1)</v>
      </c>
      <c r="F245" s="302">
        <f>'Ind T6'!S99</f>
        <v>0.35047350011551859</v>
      </c>
      <c r="G245" s="299" t="str">
        <f>CONCATENATE("(",ROUND((F245/$H247)*100,1),")")</f>
        <v>(1)</v>
      </c>
      <c r="H245" s="302">
        <f>SUM(B245,D245,F245)</f>
        <v>14.151878228638463</v>
      </c>
      <c r="I245" s="299" t="str">
        <f>CONCATENATE("(",ROUND((H245/$H247)*100,1),")")</f>
        <v>(41)</v>
      </c>
      <c r="K245" s="302">
        <f>B250-B245</f>
        <v>0.60063909016367756</v>
      </c>
      <c r="L245" s="302">
        <f>D250-D245</f>
        <v>0.56555031825600555</v>
      </c>
      <c r="M245" s="302">
        <f>F250-F245</f>
        <v>3.5291763638499674E-2</v>
      </c>
      <c r="N245" s="302">
        <f>SUM(K245:M245)</f>
        <v>1.2014811720581828</v>
      </c>
    </row>
    <row r="246" spans="1:14" x14ac:dyDescent="0.2">
      <c r="A246" s="282" t="s">
        <v>365</v>
      </c>
      <c r="B246" s="302">
        <f>'Ind T6'!Q98</f>
        <v>6.4900441045317852</v>
      </c>
      <c r="C246" s="299" t="str">
        <f>CONCATENATE("(",ROUND((B246/$H247)*100,1),")")</f>
        <v>(18.8)</v>
      </c>
      <c r="D246" s="302">
        <f>'Ind T6'!R98</f>
        <v>12.831439104111626</v>
      </c>
      <c r="E246" s="299" t="str">
        <f>CONCATENATE("(",ROUND((D246/$H247)*100,1),")")</f>
        <v>(37.2)</v>
      </c>
      <c r="F246" s="302">
        <f>'Ind T6'!S98</f>
        <v>1.008638562718096</v>
      </c>
      <c r="G246" s="299" t="str">
        <f>CONCATENATE("(",ROUND((F246/$H247)*100,1),")")</f>
        <v>(2.9)</v>
      </c>
      <c r="H246" s="302">
        <f t="shared" ref="H246" si="191">SUM(B246,D246,F246)</f>
        <v>20.330121771361508</v>
      </c>
      <c r="I246" s="299" t="str">
        <f>CONCATENATE("(",ROUND((H246/$H247)*100,1),")")</f>
        <v>(59)</v>
      </c>
      <c r="K246" s="302">
        <f t="shared" ref="K246:K247" si="192">B251-B246</f>
        <v>0.57733248208480603</v>
      </c>
      <c r="L246" s="302">
        <f t="shared" ref="L246:L247" si="193">D251-D246</f>
        <v>1.0786726312987138</v>
      </c>
      <c r="M246" s="302">
        <f t="shared" ref="M246:M247" si="194">F251-F246</f>
        <v>0.10451371455828617</v>
      </c>
      <c r="N246" s="302">
        <f t="shared" ref="N246:N247" si="195">SUM(K246:M246)</f>
        <v>1.760518827941806</v>
      </c>
    </row>
    <row r="247" spans="1:14" x14ac:dyDescent="0.2">
      <c r="A247" s="282" t="s">
        <v>363</v>
      </c>
      <c r="B247" s="302">
        <f>SUM(B245:B246)</f>
        <v>12.678922704767434</v>
      </c>
      <c r="C247" s="299" t="str">
        <f>CONCATENATE("(",ROUND((B247/$H247)*100,1),")")</f>
        <v>(36.8)</v>
      </c>
      <c r="D247" s="302">
        <f>SUM(D245:D246)</f>
        <v>20.44396523239892</v>
      </c>
      <c r="E247" s="299" t="str">
        <f>CONCATENATE("(",ROUND((D247/$H247)*100,1),")")</f>
        <v>(59.3)</v>
      </c>
      <c r="F247" s="302">
        <f>SUM(F245:F246)</f>
        <v>1.3591120628336146</v>
      </c>
      <c r="G247" s="299" t="str">
        <f>CONCATENATE("(",ROUND((F247/$H247)*100,1),")")</f>
        <v>(3.9)</v>
      </c>
      <c r="H247" s="302">
        <f>SUM(H245:H246)</f>
        <v>34.481999999999971</v>
      </c>
      <c r="I247" s="299" t="str">
        <f>CONCATENATE("(",ROUND((H247/$H247)*100,1),")")</f>
        <v>(100)</v>
      </c>
      <c r="K247" s="302">
        <f t="shared" si="192"/>
        <v>1.1779715722484845</v>
      </c>
      <c r="L247" s="302">
        <f t="shared" si="193"/>
        <v>1.6442229495547203</v>
      </c>
      <c r="M247" s="302">
        <f t="shared" si="194"/>
        <v>0.1398054781967859</v>
      </c>
      <c r="N247" s="302">
        <f t="shared" si="195"/>
        <v>2.9619999999999909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6.7895176903993271</v>
      </c>
      <c r="C250" s="299" t="str">
        <f>CONCATENATE("(",ROUND((B250/$H252)*100,1),")")</f>
        <v>(18.1)</v>
      </c>
      <c r="D250" s="302">
        <f>'Ind T6'!W99</f>
        <v>8.1780764465433009</v>
      </c>
      <c r="E250" s="299" t="str">
        <f>CONCATENATE("(",ROUND((D250/$H252)*100,1),")")</f>
        <v>(21.8)</v>
      </c>
      <c r="F250" s="302">
        <f>'Ind T6'!X99</f>
        <v>0.38576526375401826</v>
      </c>
      <c r="G250" s="299" t="str">
        <f>CONCATENATE("(",ROUND((F250/$H252)*100,1),")")</f>
        <v>(1)</v>
      </c>
      <c r="H250" s="302">
        <f>SUM(B250,D250,F250)</f>
        <v>15.353359400696647</v>
      </c>
      <c r="I250" s="299" t="str">
        <f>CONCATENATE("(",ROUND((H250/$H252)*100,1),")")</f>
        <v>(41)</v>
      </c>
      <c r="K250" s="302">
        <f>B250-B240</f>
        <v>0.68881636774574151</v>
      </c>
      <c r="L250" s="302">
        <f>D250-D240</f>
        <v>0.51888141739576099</v>
      </c>
      <c r="M250" s="302">
        <f>F250-F240</f>
        <v>5.139579842507408E-2</v>
      </c>
      <c r="N250" s="302">
        <f>SUM(K250:M250)</f>
        <v>1.2590935835665766</v>
      </c>
    </row>
    <row r="251" spans="1:14" x14ac:dyDescent="0.2">
      <c r="A251" s="282" t="s">
        <v>365</v>
      </c>
      <c r="B251" s="302">
        <f>'Ind T6'!V98</f>
        <v>7.0673765866165912</v>
      </c>
      <c r="C251" s="299" t="str">
        <f>CONCATENATE("(",ROUND((B251/$H252)*100,1),")")</f>
        <v>(18.9)</v>
      </c>
      <c r="D251" s="302">
        <f>'Ind T6'!W98</f>
        <v>13.910111735410339</v>
      </c>
      <c r="E251" s="299" t="str">
        <f>CONCATENATE("(",ROUND((D251/$H252)*100,1),")")</f>
        <v>(37.1)</v>
      </c>
      <c r="F251" s="302">
        <f>'Ind T6'!X98</f>
        <v>1.1131522772763822</v>
      </c>
      <c r="G251" s="299" t="str">
        <f>CONCATENATE("(",ROUND((F251/$H252)*100,1),")")</f>
        <v>(3)</v>
      </c>
      <c r="H251" s="302">
        <f t="shared" ref="H251" si="196">SUM(B251,D251,F251)</f>
        <v>22.09064059930331</v>
      </c>
      <c r="I251" s="299" t="str">
        <f>CONCATENATE("(",ROUND((H251/$H252)*100,1),")")</f>
        <v>(59)</v>
      </c>
      <c r="K251" s="302">
        <f t="shared" ref="K251:K252" si="197">B251-B241</f>
        <v>0.66787701833112489</v>
      </c>
      <c r="L251" s="302">
        <f t="shared" ref="L251:L252" si="198">D251-D241</f>
        <v>1.2894429798905982</v>
      </c>
      <c r="M251" s="302">
        <f t="shared" ref="M251:M252" si="199">F251-F241</f>
        <v>0.16458641821173037</v>
      </c>
      <c r="N251" s="302">
        <f t="shared" ref="N251:N252" si="200">SUM(K251:M251)</f>
        <v>2.1219064164334536</v>
      </c>
    </row>
    <row r="252" spans="1:14" x14ac:dyDescent="0.2">
      <c r="A252" s="282" t="s">
        <v>363</v>
      </c>
      <c r="B252" s="302">
        <f>SUM(B250:B251)</f>
        <v>13.856894277015918</v>
      </c>
      <c r="C252" s="299" t="str">
        <f>CONCATENATE("(",ROUND((B252/$H252)*100,1),")")</f>
        <v>(37)</v>
      </c>
      <c r="D252" s="302">
        <f>SUM(D250:D251)</f>
        <v>22.08818818195364</v>
      </c>
      <c r="E252" s="299" t="str">
        <f>CONCATENATE("(",ROUND((D252/$H252)*100,1),")")</f>
        <v>(59)</v>
      </c>
      <c r="F252" s="302">
        <f>SUM(F250:F251)</f>
        <v>1.4989175410304005</v>
      </c>
      <c r="G252" s="299" t="str">
        <f>CONCATENATE("(",ROUND((F252/$H252)*100,1),")")</f>
        <v>(4)</v>
      </c>
      <c r="H252" s="302">
        <f>SUM(H250:H251)</f>
        <v>37.44399999999996</v>
      </c>
      <c r="I252" s="299" t="str">
        <f>CONCATENATE("(",ROUND((H252/$H252)*100,1),")")</f>
        <v>(100)</v>
      </c>
      <c r="K252" s="302">
        <f t="shared" si="197"/>
        <v>1.3566933860768664</v>
      </c>
      <c r="L252" s="302">
        <f t="shared" si="198"/>
        <v>1.8083243972863592</v>
      </c>
      <c r="M252" s="302">
        <f t="shared" si="199"/>
        <v>0.21598221663680439</v>
      </c>
      <c r="N252" s="302">
        <f t="shared" si="200"/>
        <v>3.38100000000003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0.5821027777743476</v>
      </c>
      <c r="C261" s="299" t="str">
        <f>CONCATENATE("(",ROUND((B261/$H263)*100,1),")")</f>
        <v>(26.4)</v>
      </c>
      <c r="D261" s="302">
        <f>'Ind T6'!M108</f>
        <v>0.27295625000215656</v>
      </c>
      <c r="E261" s="299" t="str">
        <f>CONCATENATE("(",ROUND((D261/$H263)*100,1),")")</f>
        <v>(12.4)</v>
      </c>
      <c r="F261" s="302">
        <f>'Ind T6'!N108</f>
        <v>0.23905972222490246</v>
      </c>
      <c r="G261" s="299" t="str">
        <f>CONCATENATE("(",ROUND((F261/$H263)*100,1),")")</f>
        <v>(10.9)</v>
      </c>
      <c r="H261" s="302">
        <f>SUM(B261,D261,F261)</f>
        <v>1.0941187500014067</v>
      </c>
      <c r="I261" s="299" t="str">
        <f>CONCATENATE("(",ROUND((H261/$H263)*100,1),")")</f>
        <v>(49.7)</v>
      </c>
      <c r="K261" s="302">
        <f>B266-B261</f>
        <v>-1.6237932009431355E-2</v>
      </c>
      <c r="L261" s="302">
        <f>D266-D261</f>
        <v>6.785685479713699E-3</v>
      </c>
      <c r="M261" s="302">
        <f>F266-F261</f>
        <v>-3.9846103745922457E-3</v>
      </c>
      <c r="N261" s="302">
        <f>SUM(K261:M261)</f>
        <v>-1.3436856904309902E-2</v>
      </c>
    </row>
    <row r="262" spans="1:14" x14ac:dyDescent="0.2">
      <c r="A262" s="282" t="s">
        <v>365</v>
      </c>
      <c r="B262" s="302">
        <f>'Ind T6'!L107</f>
        <v>0.25537083333218458</v>
      </c>
      <c r="C262" s="299" t="str">
        <f>CONCATENATE("(",ROUND((B262/$H263)*100,1),")")</f>
        <v>(11.6)</v>
      </c>
      <c r="D262" s="302">
        <f>'Ind T6'!M107</f>
        <v>0.57088888889836742</v>
      </c>
      <c r="E262" s="299" t="str">
        <f>CONCATENATE("(",ROUND((D262/$H263)*100,1),")")</f>
        <v>(25.9)</v>
      </c>
      <c r="F262" s="302">
        <f>'Ind T6'!N107</f>
        <v>0.28162152776804261</v>
      </c>
      <c r="G262" s="299" t="str">
        <f>CONCATENATE("(",ROUND((F262/$H263)*100,1),")")</f>
        <v>(12.8)</v>
      </c>
      <c r="H262" s="302">
        <f t="shared" ref="H262" si="201">SUM(B262,D262,F262)</f>
        <v>1.1078812499985946</v>
      </c>
      <c r="I262" s="299" t="str">
        <f>CONCATENATE("(",ROUND((H262/$H263)*100,1),")")</f>
        <v>(50.3)</v>
      </c>
      <c r="K262" s="302">
        <f t="shared" ref="K262:K263" si="202">B267-B262</f>
        <v>-6.5128159041419054E-3</v>
      </c>
      <c r="L262" s="302">
        <f t="shared" ref="L262:L263" si="203">D267-D262</f>
        <v>-5.0240431265541341E-3</v>
      </c>
      <c r="M262" s="302">
        <f t="shared" ref="M262:M263" si="204">F267-F262</f>
        <v>-9.0262840649947829E-3</v>
      </c>
      <c r="N262" s="302">
        <f t="shared" ref="N262:N263" si="205">SUM(K262:M262)</f>
        <v>-2.0563143095690822E-2</v>
      </c>
    </row>
    <row r="263" spans="1:14" x14ac:dyDescent="0.2">
      <c r="A263" s="282" t="s">
        <v>363</v>
      </c>
      <c r="B263" s="302">
        <f>SUM(B261:B262)</f>
        <v>0.83747361110653218</v>
      </c>
      <c r="C263" s="299" t="str">
        <f>CONCATENATE("(",ROUND((B263/$H263)*100,1),")")</f>
        <v>(38)</v>
      </c>
      <c r="D263" s="302">
        <f>SUM(D261:D262)</f>
        <v>0.84384513890052393</v>
      </c>
      <c r="E263" s="299" t="str">
        <f>CONCATENATE("(",ROUND((D263/$H263)*100,1),")")</f>
        <v>(38.3)</v>
      </c>
      <c r="F263" s="302">
        <f>SUM(F261:F262)</f>
        <v>0.52068124999294507</v>
      </c>
      <c r="G263" s="299" t="str">
        <f>CONCATENATE("(",ROUND((F263/$H263)*100,1),")")</f>
        <v>(23.6)</v>
      </c>
      <c r="H263" s="302">
        <f>SUM(H261:H262)</f>
        <v>2.2020000000000013</v>
      </c>
      <c r="I263" s="299" t="str">
        <f>CONCATENATE("(",ROUND((H263/$H263)*100,1),")")</f>
        <v>(100)</v>
      </c>
      <c r="K263" s="302">
        <f t="shared" si="202"/>
        <v>-2.2750747913573233E-2</v>
      </c>
      <c r="L263" s="302">
        <f t="shared" si="203"/>
        <v>1.7616423531596759E-3</v>
      </c>
      <c r="M263" s="302">
        <f t="shared" si="204"/>
        <v>-1.3010894439587029E-2</v>
      </c>
      <c r="N263" s="302">
        <f t="shared" si="205"/>
        <v>-3.4000000000000585E-2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0.56586484576491625</v>
      </c>
      <c r="C266" s="299" t="str">
        <f>CONCATENATE("(",ROUND((B266/$H268)*100,1),")")</f>
        <v>(26.1)</v>
      </c>
      <c r="D266" s="302">
        <f>'Ind T6'!R108</f>
        <v>0.27974193548187026</v>
      </c>
      <c r="E266" s="299" t="str">
        <f>CONCATENATE("(",ROUND((D266/$H268)*100,1),")")</f>
        <v>(12.9)</v>
      </c>
      <c r="F266" s="302">
        <f>'Ind T6'!S108</f>
        <v>0.23507511185031021</v>
      </c>
      <c r="G266" s="299" t="str">
        <f>CONCATENATE("(",ROUND((F266/$H268)*100,1),")")</f>
        <v>(10.8)</v>
      </c>
      <c r="H266" s="302">
        <f>SUM(B266,D266,F266)</f>
        <v>1.0806818930970967</v>
      </c>
      <c r="I266" s="299" t="str">
        <f>CONCATENATE("(",ROUND((H266/$H268)*100,1),")")</f>
        <v>(49.8)</v>
      </c>
      <c r="K266" s="302">
        <f>B271-B266</f>
        <v>2.1206698717293193E-3</v>
      </c>
      <c r="L266" s="302">
        <f>D271-D266</f>
        <v>2.2519362316537284E-2</v>
      </c>
      <c r="M266" s="302">
        <f>F271-F266</f>
        <v>5.6097085498349464E-3</v>
      </c>
      <c r="N266" s="302">
        <f>SUM(K266:M266)</f>
        <v>3.0249740738101549E-2</v>
      </c>
    </row>
    <row r="267" spans="1:14" x14ac:dyDescent="0.2">
      <c r="A267" s="282" t="s">
        <v>365</v>
      </c>
      <c r="B267" s="302">
        <f>'Ind T6'!Q107</f>
        <v>0.24885801742804267</v>
      </c>
      <c r="C267" s="299" t="str">
        <f>CONCATENATE("(",ROUND((B267/$H268)*100,1),")")</f>
        <v>(11.5)</v>
      </c>
      <c r="D267" s="302">
        <f>'Ind T6'!R107</f>
        <v>0.56586484577181329</v>
      </c>
      <c r="E267" s="299" t="str">
        <f>CONCATENATE("(",ROUND((D267/$H268)*100,1),")")</f>
        <v>(26.1)</v>
      </c>
      <c r="F267" s="302">
        <f>'Ind T6'!S107</f>
        <v>0.27259524370304783</v>
      </c>
      <c r="G267" s="299" t="str">
        <f>CONCATENATE("(",ROUND((F267/$H268)*100,1),")")</f>
        <v>(12.6)</v>
      </c>
      <c r="H267" s="302">
        <f t="shared" ref="H267" si="206">SUM(B267,D267,F267)</f>
        <v>1.0873181069029039</v>
      </c>
      <c r="I267" s="299" t="str">
        <f>CONCATENATE("(",ROUND((H267/$H268)*100,1),")")</f>
        <v>(50.2)</v>
      </c>
      <c r="K267" s="302">
        <f t="shared" ref="K267:K268" si="207">B272-B267</f>
        <v>5.8795260242983372E-3</v>
      </c>
      <c r="L267" s="302">
        <f t="shared" ref="L267:L268" si="208">D272-D267</f>
        <v>9.0192793696207696E-3</v>
      </c>
      <c r="M267" s="302">
        <f t="shared" ref="M267:M268" si="209">F272-F267</f>
        <v>-8.1485461320205954E-3</v>
      </c>
      <c r="N267" s="302">
        <f t="shared" ref="N267:N268" si="210">SUM(K267:M267)</f>
        <v>6.7502592618985113E-3</v>
      </c>
    </row>
    <row r="268" spans="1:14" x14ac:dyDescent="0.2">
      <c r="A268" s="282" t="s">
        <v>363</v>
      </c>
      <c r="B268" s="302">
        <f>SUM(B266:B267)</f>
        <v>0.81472286319295895</v>
      </c>
      <c r="C268" s="299" t="str">
        <f>CONCATENATE("(",ROUND((B268/$H268)*100,1),")")</f>
        <v>(37.6)</v>
      </c>
      <c r="D268" s="302">
        <f>SUM(D266:D267)</f>
        <v>0.8456067812536836</v>
      </c>
      <c r="E268" s="299" t="str">
        <f>CONCATENATE("(",ROUND((D268/$H268)*100,1),")")</f>
        <v>(39)</v>
      </c>
      <c r="F268" s="302">
        <f>SUM(F266:F267)</f>
        <v>0.50767035555335804</v>
      </c>
      <c r="G268" s="299" t="str">
        <f>CONCATENATE("(",ROUND((F268/$H268)*100,1),")")</f>
        <v>(23.4)</v>
      </c>
      <c r="H268" s="302">
        <f>SUM(H266:H267)</f>
        <v>2.1680000000000006</v>
      </c>
      <c r="I268" s="299" t="str">
        <f>CONCATENATE("(",ROUND((H268/$H268)*100,1),")")</f>
        <v>(100)</v>
      </c>
      <c r="K268" s="302">
        <f t="shared" si="207"/>
        <v>8.0001958960276287E-3</v>
      </c>
      <c r="L268" s="302">
        <f t="shared" si="208"/>
        <v>3.1538641686158053E-2</v>
      </c>
      <c r="M268" s="302">
        <f t="shared" si="209"/>
        <v>-2.538837582185649E-3</v>
      </c>
      <c r="N268" s="302">
        <f t="shared" si="210"/>
        <v>3.7000000000000033E-2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0.56798551563664557</v>
      </c>
      <c r="C271" s="299" t="str">
        <f>CONCATENATE("(",ROUND((B271/$H273)*100,1),")")</f>
        <v>(25.8)</v>
      </c>
      <c r="D271" s="302">
        <f>'Ind T6'!W108</f>
        <v>0.30226129779840755</v>
      </c>
      <c r="E271" s="299" t="str">
        <f>CONCATENATE("(",ROUND((D271/$H273)*100,1),")")</f>
        <v>(13.7)</v>
      </c>
      <c r="F271" s="302">
        <f>'Ind T6'!X108</f>
        <v>0.24068482040014516</v>
      </c>
      <c r="G271" s="299" t="str">
        <f>CONCATENATE("(",ROUND((F271/$H273)*100,1),")")</f>
        <v>(10.9)</v>
      </c>
      <c r="H271" s="302">
        <f>SUM(B271,D271,F271)</f>
        <v>1.1109316338351984</v>
      </c>
      <c r="I271" s="299" t="str">
        <f>CONCATENATE("(",ROUND((H271/$H273)*100,1),")")</f>
        <v>(50.4)</v>
      </c>
      <c r="K271" s="302">
        <f>B271-B261</f>
        <v>-1.4117262137702036E-2</v>
      </c>
      <c r="L271" s="302">
        <f>D271-D261</f>
        <v>2.9305047796250983E-2</v>
      </c>
      <c r="M271" s="302">
        <f>F271-F261</f>
        <v>1.6250981752427007E-3</v>
      </c>
      <c r="N271" s="302">
        <f>SUM(K271:M271)</f>
        <v>1.6812883833791648E-2</v>
      </c>
    </row>
    <row r="272" spans="1:14" x14ac:dyDescent="0.2">
      <c r="A272" s="282" t="s">
        <v>365</v>
      </c>
      <c r="B272" s="302">
        <f>'Ind T6'!V107</f>
        <v>0.25473754345234101</v>
      </c>
      <c r="C272" s="299" t="str">
        <f>CONCATENATE("(",ROUND((B272/$H273)*100,1),")")</f>
        <v>(11.6)</v>
      </c>
      <c r="D272" s="302">
        <f>'Ind T6'!W107</f>
        <v>0.57488412514143405</v>
      </c>
      <c r="E272" s="299" t="str">
        <f>CONCATENATE("(",ROUND((D272/$H273)*100,1),")")</f>
        <v>(26.1)</v>
      </c>
      <c r="F272" s="302">
        <f>'Ind T6'!X107</f>
        <v>0.26444669757102723</v>
      </c>
      <c r="G272" s="299" t="str">
        <f>CONCATENATE("(",ROUND((F272/$H273)*100,1),")")</f>
        <v>(12)</v>
      </c>
      <c r="H272" s="302">
        <f t="shared" ref="H272" si="211">SUM(B272,D272,F272)</f>
        <v>1.0940683661648023</v>
      </c>
      <c r="I272" s="299" t="str">
        <f>CONCATENATE("(",ROUND((H272/$H273)*100,1),")")</f>
        <v>(49.6)</v>
      </c>
      <c r="K272" s="302">
        <f t="shared" ref="K272:K273" si="212">B272-B262</f>
        <v>-6.3328987984356822E-4</v>
      </c>
      <c r="L272" s="302">
        <f t="shared" ref="L272:L273" si="213">D272-D262</f>
        <v>3.9952362430666355E-3</v>
      </c>
      <c r="M272" s="302">
        <f t="shared" ref="M272:M273" si="214">F272-F262</f>
        <v>-1.7174830197015378E-2</v>
      </c>
      <c r="N272" s="302">
        <f t="shared" ref="N272:N273" si="215">SUM(K272:M272)</f>
        <v>-1.3812883833792311E-2</v>
      </c>
    </row>
    <row r="273" spans="1:14" x14ac:dyDescent="0.2">
      <c r="A273" s="282" t="s">
        <v>363</v>
      </c>
      <c r="B273" s="302">
        <f>SUM(B271:B272)</f>
        <v>0.82272305908898657</v>
      </c>
      <c r="C273" s="299" t="str">
        <f>CONCATENATE("(",ROUND((B273/$H273)*100,1),")")</f>
        <v>(37.3)</v>
      </c>
      <c r="D273" s="302">
        <f>SUM(D271:D272)</f>
        <v>0.87714542293984166</v>
      </c>
      <c r="E273" s="299" t="str">
        <f>CONCATENATE("(",ROUND((D273/$H273)*100,1),")")</f>
        <v>(39.8)</v>
      </c>
      <c r="F273" s="302">
        <f>SUM(F271:F272)</f>
        <v>0.50513151797117239</v>
      </c>
      <c r="G273" s="299" t="str">
        <f>CONCATENATE("(",ROUND((F273/$H273)*100,1),")")</f>
        <v>(22.9)</v>
      </c>
      <c r="H273" s="302">
        <f>SUM(H271:H272)</f>
        <v>2.205000000000001</v>
      </c>
      <c r="I273" s="299" t="str">
        <f>CONCATENATE("(",ROUND((H273/$H273)*100,1),")")</f>
        <v>(100)</v>
      </c>
      <c r="K273" s="302">
        <f t="shared" si="212"/>
        <v>-1.4750552017545604E-2</v>
      </c>
      <c r="L273" s="302">
        <f t="shared" si="213"/>
        <v>3.3300284039317729E-2</v>
      </c>
      <c r="M273" s="302">
        <f t="shared" si="214"/>
        <v>-1.5549732021772678E-2</v>
      </c>
      <c r="N273" s="302">
        <f t="shared" si="215"/>
        <v>2.9999999999994476E-3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3.6477169399233476</v>
      </c>
      <c r="C282" s="299" t="str">
        <f>CONCATENATE("(",ROUND((B282/$H284)*100,1),")")</f>
        <v>(66.7)</v>
      </c>
      <c r="D282" s="302">
        <f>'Ind T6'!M117</f>
        <v>0.20825701014876255</v>
      </c>
      <c r="E282" s="299" t="str">
        <f>CONCATENATE("(",ROUND((D282/$H284)*100,1),")")</f>
        <v>(3.8)</v>
      </c>
      <c r="F282" s="302">
        <f>'Ind T6'!N117</f>
        <v>0.18004456526684673</v>
      </c>
      <c r="G282" s="299" t="str">
        <f>CONCATENATE("(",ROUND((F282/$H284)*100,1),")")</f>
        <v>(3.3)</v>
      </c>
      <c r="H282" s="302">
        <f>SUM(B282,D282,F282)</f>
        <v>4.0360185153389567</v>
      </c>
      <c r="I282" s="299" t="str">
        <f>CONCATENATE("(",ROUND((H282/$H284)*100,1),")")</f>
        <v>(73.8)</v>
      </c>
      <c r="K282" s="302">
        <f>B287-B282</f>
        <v>0.26879039380530223</v>
      </c>
      <c r="L282" s="302">
        <f>D287-D282</f>
        <v>1.8706748881649138E-2</v>
      </c>
      <c r="M282" s="302">
        <f>F287-F282</f>
        <v>1.9151725064291164E-2</v>
      </c>
      <c r="N282" s="302">
        <f>SUM(K282:M282)</f>
        <v>0.30664886775124256</v>
      </c>
    </row>
    <row r="283" spans="1:14" x14ac:dyDescent="0.2">
      <c r="A283" s="282" t="s">
        <v>365</v>
      </c>
      <c r="B283" s="302">
        <f>'Ind T6'!L116</f>
        <v>0.94868735819626582</v>
      </c>
      <c r="C283" s="299" t="str">
        <f>CONCATENATE("(",ROUND((B283/$H284)*100,1),")")</f>
        <v>(17.3)</v>
      </c>
      <c r="D283" s="302">
        <f>'Ind T6'!M116</f>
        <v>0.4063294447580762</v>
      </c>
      <c r="E283" s="299" t="str">
        <f>CONCATENATE("(",ROUND((D283/$H284)*100,1),")")</f>
        <v>(7.4)</v>
      </c>
      <c r="F283" s="302">
        <f>'Ind T6'!N116</f>
        <v>7.7964681706693434E-2</v>
      </c>
      <c r="G283" s="299" t="str">
        <f>CONCATENATE("(",ROUND((F283/$H284)*100,1),")")</f>
        <v>(1.4)</v>
      </c>
      <c r="H283" s="302">
        <f t="shared" ref="H283" si="216">SUM(B283,D283,F283)</f>
        <v>1.4329814846610356</v>
      </c>
      <c r="I283" s="299" t="str">
        <f>CONCATENATE("(",ROUND((H283/$H284)*100,1),")")</f>
        <v>(26.2)</v>
      </c>
      <c r="K283" s="302">
        <f t="shared" ref="K283:K284" si="217">B288-B283</f>
        <v>0.10129946691855274</v>
      </c>
      <c r="L283" s="302">
        <f t="shared" ref="L283:L284" si="218">D288-D283</f>
        <v>2.7243106842318121E-2</v>
      </c>
      <c r="M283" s="302">
        <f t="shared" ref="M283:M284" si="219">F288-F283</f>
        <v>7.80855848790106E-3</v>
      </c>
      <c r="N283" s="302">
        <f t="shared" ref="N283:N284" si="220">SUM(K283:M283)</f>
        <v>0.13635113224877193</v>
      </c>
    </row>
    <row r="284" spans="1:14" x14ac:dyDescent="0.2">
      <c r="A284" s="282" t="s">
        <v>363</v>
      </c>
      <c r="B284" s="302">
        <f>SUM(B282:B283)</f>
        <v>4.5964042981196132</v>
      </c>
      <c r="C284" s="299" t="str">
        <f>CONCATENATE("(",ROUND((B284/$H284)*100,1),")")</f>
        <v>(84)</v>
      </c>
      <c r="D284" s="302">
        <f>SUM(D282:D283)</f>
        <v>0.61458645490683872</v>
      </c>
      <c r="E284" s="299" t="str">
        <f>CONCATENATE("(",ROUND((D284/$H284)*100,1),")")</f>
        <v>(11.2)</v>
      </c>
      <c r="F284" s="302">
        <f>SUM(F282:F283)</f>
        <v>0.25800924697354016</v>
      </c>
      <c r="G284" s="299" t="str">
        <f>CONCATENATE("(",ROUND((F284/$H284)*100,1),")")</f>
        <v>(4.7)</v>
      </c>
      <c r="H284" s="302">
        <f>SUM(H282:H283)</f>
        <v>5.4689999999999923</v>
      </c>
      <c r="I284" s="299" t="str">
        <f>CONCATENATE("(",ROUND((H284/$H284)*100,1),")")</f>
        <v>(100)</v>
      </c>
      <c r="K284" s="302">
        <f t="shared" si="217"/>
        <v>0.37008986072385497</v>
      </c>
      <c r="L284" s="302">
        <f t="shared" si="218"/>
        <v>4.5949855723967259E-2</v>
      </c>
      <c r="M284" s="302">
        <f t="shared" si="219"/>
        <v>2.696028355219221E-2</v>
      </c>
      <c r="N284" s="302">
        <f t="shared" si="220"/>
        <v>0.44300000000001444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3.9165073337286498</v>
      </c>
      <c r="C287" s="299" t="str">
        <f>CONCATENATE("(",ROUND((B287/$H289)*100,1),")")</f>
        <v>(66.2)</v>
      </c>
      <c r="D287" s="302">
        <f>'Ind T6'!R117</f>
        <v>0.22696375903041169</v>
      </c>
      <c r="E287" s="299" t="str">
        <f>CONCATENATE("(",ROUND((D287/$H289)*100,1),")")</f>
        <v>(3.8)</v>
      </c>
      <c r="F287" s="302">
        <f>'Ind T6'!S117</f>
        <v>0.19919629033113789</v>
      </c>
      <c r="G287" s="299" t="str">
        <f>CONCATENATE("(",ROUND((F287/$H289)*100,1),")")</f>
        <v>(3.4)</v>
      </c>
      <c r="H287" s="302">
        <f>SUM(B287,D287,F287)</f>
        <v>4.3426673830901992</v>
      </c>
      <c r="I287" s="299" t="str">
        <f>CONCATENATE("(",ROUND((H287/$H289)*100,1),")")</f>
        <v>(73.5)</v>
      </c>
      <c r="K287" s="302">
        <f>B292-B287</f>
        <v>0.25919234307073902</v>
      </c>
      <c r="L287" s="302">
        <f>D292-D287</f>
        <v>1.9555872486010428E-2</v>
      </c>
      <c r="M287" s="302">
        <f>F292-F287</f>
        <v>2.0365798748826769E-2</v>
      </c>
      <c r="N287" s="302">
        <f>SUM(K287:M287)</f>
        <v>0.29911401430557621</v>
      </c>
    </row>
    <row r="288" spans="1:14" x14ac:dyDescent="0.2">
      <c r="A288" s="282" t="s">
        <v>365</v>
      </c>
      <c r="B288" s="302">
        <f>'Ind T6'!Q116</f>
        <v>1.0499868251148186</v>
      </c>
      <c r="C288" s="299" t="str">
        <f>CONCATENATE("(",ROUND((B288/$H289)*100,1),")")</f>
        <v>(17.8)</v>
      </c>
      <c r="D288" s="302">
        <f>'Ind T6'!R116</f>
        <v>0.43357255160039432</v>
      </c>
      <c r="E288" s="299" t="str">
        <f>CONCATENATE("(",ROUND((D288/$H289)*100,1),")")</f>
        <v>(7.3)</v>
      </c>
      <c r="F288" s="302">
        <f>'Ind T6'!S116</f>
        <v>8.5773240194594494E-2</v>
      </c>
      <c r="G288" s="299" t="str">
        <f>CONCATENATE("(",ROUND((F288/$H289)*100,1),")")</f>
        <v>(1.5)</v>
      </c>
      <c r="H288" s="302">
        <f t="shared" ref="H288" si="221">SUM(B288,D288,F288)</f>
        <v>1.5693326169098074</v>
      </c>
      <c r="I288" s="299" t="str">
        <f>CONCATENATE("(",ROUND((H288/$H289)*100,1),")")</f>
        <v>(26.5)</v>
      </c>
      <c r="K288" s="302">
        <f t="shared" ref="K288:K289" si="222">B293-B288</f>
        <v>0.13035153528914933</v>
      </c>
      <c r="L288" s="302">
        <f t="shared" ref="L288:L289" si="223">D293-D288</f>
        <v>1.7611579755105911E-2</v>
      </c>
      <c r="M288" s="302">
        <f t="shared" ref="M288:M289" si="224">F293-F288</f>
        <v>6.9228706501546222E-3</v>
      </c>
      <c r="N288" s="302">
        <f t="shared" ref="N288:N289" si="225">SUM(K288:M288)</f>
        <v>0.15488598569440987</v>
      </c>
    </row>
    <row r="289" spans="1:14" x14ac:dyDescent="0.2">
      <c r="A289" s="282" t="s">
        <v>363</v>
      </c>
      <c r="B289" s="302">
        <f>SUM(B287:B288)</f>
        <v>4.9664941588434681</v>
      </c>
      <c r="C289" s="299" t="str">
        <f>CONCATENATE("(",ROUND((B289/$H289)*100,1),")")</f>
        <v>(84)</v>
      </c>
      <c r="D289" s="302">
        <f>SUM(D287:D288)</f>
        <v>0.66053631063080598</v>
      </c>
      <c r="E289" s="299" t="str">
        <f>CONCATENATE("(",ROUND((D289/$H289)*100,1),")")</f>
        <v>(11.2)</v>
      </c>
      <c r="F289" s="302">
        <f>SUM(F287:F288)</f>
        <v>0.28496953052573237</v>
      </c>
      <c r="G289" s="299" t="str">
        <f>CONCATENATE("(",ROUND((F289/$H289)*100,1),")")</f>
        <v>(4.8)</v>
      </c>
      <c r="H289" s="302">
        <f>SUM(H287:H288)</f>
        <v>5.9120000000000061</v>
      </c>
      <c r="I289" s="299" t="str">
        <f>CONCATENATE("(",ROUND((H289/$H289)*100,1),")")</f>
        <v>(100)</v>
      </c>
      <c r="K289" s="302">
        <f t="shared" si="222"/>
        <v>0.38954387835988857</v>
      </c>
      <c r="L289" s="302">
        <f t="shared" si="223"/>
        <v>3.7167452241116394E-2</v>
      </c>
      <c r="M289" s="302">
        <f t="shared" si="224"/>
        <v>2.7288669398981391E-2</v>
      </c>
      <c r="N289" s="302">
        <f t="shared" si="225"/>
        <v>0.45399999999998636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4.1756996767993888</v>
      </c>
      <c r="C292" s="299" t="str">
        <f>CONCATENATE("(",ROUND((B292/$H294)*100,1),")")</f>
        <v>(65.6)</v>
      </c>
      <c r="D292" s="302">
        <f>'Ind T6'!W117</f>
        <v>0.24651963151642212</v>
      </c>
      <c r="E292" s="299" t="str">
        <f>CONCATENATE("(",ROUND((D292/$H294)*100,1),")")</f>
        <v>(3.9)</v>
      </c>
      <c r="F292" s="302">
        <f>'Ind T6'!X117</f>
        <v>0.21956208907996466</v>
      </c>
      <c r="G292" s="299" t="str">
        <f>CONCATENATE("(",ROUND((F292/$H294)*100,1),")")</f>
        <v>(3.4)</v>
      </c>
      <c r="H292" s="302">
        <f>SUM(B292,D292,F292)</f>
        <v>4.6417813973957758</v>
      </c>
      <c r="I292" s="299" t="str">
        <f>CONCATENATE("(",ROUND((H292/$H294)*100,1),")")</f>
        <v>(72.9)</v>
      </c>
      <c r="K292" s="302">
        <f>B292-B282</f>
        <v>0.52798273687604125</v>
      </c>
      <c r="L292" s="302">
        <f>D292-D282</f>
        <v>3.8262621367659566E-2</v>
      </c>
      <c r="M292" s="302">
        <f>F292-F282</f>
        <v>3.9517523813117933E-2</v>
      </c>
      <c r="N292" s="302">
        <f>SUM(K292:M292)</f>
        <v>0.60576288205681872</v>
      </c>
    </row>
    <row r="293" spans="1:14" x14ac:dyDescent="0.2">
      <c r="A293" s="282" t="s">
        <v>365</v>
      </c>
      <c r="B293" s="302">
        <f>'Ind T6'!V116</f>
        <v>1.1803383604039679</v>
      </c>
      <c r="C293" s="299" t="str">
        <f>CONCATENATE("(",ROUND((B293/$H294)*100,1),")")</f>
        <v>(18.5)</v>
      </c>
      <c r="D293" s="302">
        <f>'Ind T6'!W116</f>
        <v>0.45118413135550023</v>
      </c>
      <c r="E293" s="299" t="str">
        <f>CONCATENATE("(",ROUND((D293/$H294)*100,1),")")</f>
        <v>(7.1)</v>
      </c>
      <c r="F293" s="302">
        <f>'Ind T6'!X116</f>
        <v>9.2696110844749116E-2</v>
      </c>
      <c r="G293" s="299" t="str">
        <f>CONCATENATE("(",ROUND((F293/$H294)*100,1),")")</f>
        <v>(1.5)</v>
      </c>
      <c r="H293" s="302">
        <f t="shared" ref="H293" si="226">SUM(B293,D293,F293)</f>
        <v>1.7242186026042172</v>
      </c>
      <c r="I293" s="299" t="str">
        <f>CONCATENATE("(",ROUND((H293/$H294)*100,1),")")</f>
        <v>(27.1)</v>
      </c>
      <c r="K293" s="302">
        <f t="shared" ref="K293:K294" si="227">B293-B283</f>
        <v>0.23165100220770207</v>
      </c>
      <c r="L293" s="302">
        <f t="shared" ref="L293:L294" si="228">D293-D283</f>
        <v>4.4854686597424032E-2</v>
      </c>
      <c r="M293" s="302">
        <f t="shared" ref="M293:M294" si="229">F293-F283</f>
        <v>1.4731429138055682E-2</v>
      </c>
      <c r="N293" s="302">
        <f t="shared" ref="N293:N294" si="230">SUM(K293:M293)</f>
        <v>0.2912371179431818</v>
      </c>
    </row>
    <row r="294" spans="1:14" x14ac:dyDescent="0.2">
      <c r="A294" s="282" t="s">
        <v>363</v>
      </c>
      <c r="B294" s="302">
        <f>SUM(B292:B293)</f>
        <v>5.3560380372033567</v>
      </c>
      <c r="C294" s="299" t="str">
        <f>CONCATENATE("(",ROUND((B294/$H294)*100,1),")")</f>
        <v>(84.1)</v>
      </c>
      <c r="D294" s="302">
        <f>SUM(D292:D293)</f>
        <v>0.69770376287192237</v>
      </c>
      <c r="E294" s="299" t="str">
        <f>CONCATENATE("(",ROUND((D294/$H294)*100,1),")")</f>
        <v>(11)</v>
      </c>
      <c r="F294" s="302">
        <f>SUM(F292:F293)</f>
        <v>0.31225819992471376</v>
      </c>
      <c r="G294" s="299" t="str">
        <f>CONCATENATE("(",ROUND((F294/$H294)*100,1),")")</f>
        <v>(4.9)</v>
      </c>
      <c r="H294" s="302">
        <f>SUM(H292:H293)</f>
        <v>6.3659999999999926</v>
      </c>
      <c r="I294" s="299" t="str">
        <f>CONCATENATE("(",ROUND((H294/$H294)*100,1),")")</f>
        <v>(100)</v>
      </c>
      <c r="K294" s="302">
        <f t="shared" si="227"/>
        <v>0.75963373908374354</v>
      </c>
      <c r="L294" s="302">
        <f t="shared" si="228"/>
        <v>8.3117307965083653E-2</v>
      </c>
      <c r="M294" s="302">
        <f t="shared" si="229"/>
        <v>5.4248952951173601E-2</v>
      </c>
      <c r="N294" s="302">
        <f t="shared" si="230"/>
        <v>0.8970000000000008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2.0450154574560875</v>
      </c>
      <c r="C303" s="299" t="str">
        <f>CONCATENATE("(",ROUND((B303/$H305)*100,1),")")</f>
        <v>(41.3)</v>
      </c>
      <c r="D303" s="302">
        <f>'Ind T6'!M126</f>
        <v>0.10256055664914139</v>
      </c>
      <c r="E303" s="299" t="str">
        <f>CONCATENATE("(",ROUND((D303/$H305)*100,1),")")</f>
        <v>(2.1)</v>
      </c>
      <c r="F303" s="302">
        <f>'Ind T6'!N126</f>
        <v>0.29750306022702799</v>
      </c>
      <c r="G303" s="299" t="str">
        <f>CONCATENATE("(",ROUND((F303/$H305)*100,1),")")</f>
        <v>(6)</v>
      </c>
      <c r="H303" s="302">
        <f>SUM(B303,D303,F303)</f>
        <v>2.445079074332257</v>
      </c>
      <c r="I303" s="299" t="str">
        <f>CONCATENATE("(",ROUND((H303/$H305)*100,1),")")</f>
        <v>(49.4)</v>
      </c>
      <c r="K303" s="302">
        <f>B308-B303</f>
        <v>-2.4251178096854176E-2</v>
      </c>
      <c r="L303" s="302">
        <f>D308-D303</f>
        <v>3.0821694076920703E-3</v>
      </c>
      <c r="M303" s="302">
        <f>F308-F303</f>
        <v>1.1204758618284627E-2</v>
      </c>
      <c r="N303" s="302">
        <f>SUM(K303:M303)</f>
        <v>-9.9642500708774784E-3</v>
      </c>
    </row>
    <row r="304" spans="1:14" x14ac:dyDescent="0.2">
      <c r="A304" s="282" t="s">
        <v>365</v>
      </c>
      <c r="B304" s="302">
        <f>'Ind T6'!L125</f>
        <v>1.6611048516729212</v>
      </c>
      <c r="C304" s="299" t="str">
        <f>CONCATENATE("(",ROUND((B304/$H305)*100,1),")")</f>
        <v>(33.5)</v>
      </c>
      <c r="D304" s="302">
        <f>'Ind T6'!M125</f>
        <v>0.67964347303028394</v>
      </c>
      <c r="E304" s="299" t="str">
        <f>CONCATENATE("(",ROUND((D304/$H305)*100,1),")")</f>
        <v>(13.7)</v>
      </c>
      <c r="F304" s="302">
        <f>'Ind T6'!N125</f>
        <v>0.16717260096453057</v>
      </c>
      <c r="G304" s="299" t="str">
        <f>CONCATENATE("(",ROUND((F304/$H305)*100,1),")")</f>
        <v>(3.4)</v>
      </c>
      <c r="H304" s="302">
        <f t="shared" ref="H304" si="231">SUM(B304,D304,F304)</f>
        <v>2.5079209256677357</v>
      </c>
      <c r="I304" s="299" t="str">
        <f>CONCATENATE("(",ROUND((H304/$H305)*100,1),")")</f>
        <v>(50.6)</v>
      </c>
      <c r="K304" s="302">
        <f t="shared" ref="K304:K305" si="232">B309-B304</f>
        <v>-2.6808546949071976E-2</v>
      </c>
      <c r="L304" s="302">
        <f t="shared" ref="L304:L305" si="233">D309-D304</f>
        <v>-1.8015632442108465E-2</v>
      </c>
      <c r="M304" s="302">
        <f t="shared" ref="M304:M305" si="234">F309-F304</f>
        <v>4.7884294620680334E-3</v>
      </c>
      <c r="N304" s="302">
        <f t="shared" ref="N304:N305" si="235">SUM(K304:M304)</f>
        <v>-4.0035749929112407E-2</v>
      </c>
    </row>
    <row r="305" spans="1:14" x14ac:dyDescent="0.2">
      <c r="A305" s="282" t="s">
        <v>363</v>
      </c>
      <c r="B305" s="302">
        <f>SUM(B303:B304)</f>
        <v>3.7061203091290089</v>
      </c>
      <c r="C305" s="299" t="str">
        <f>CONCATENATE("(",ROUND((B305/$H305)*100,1),")")</f>
        <v>(74.8)</v>
      </c>
      <c r="D305" s="302">
        <f>SUM(D303:D304)</f>
        <v>0.78220402967942537</v>
      </c>
      <c r="E305" s="299" t="str">
        <f>CONCATENATE("(",ROUND((D305/$H305)*100,1),")")</f>
        <v>(15.8)</v>
      </c>
      <c r="F305" s="302">
        <f>SUM(F303:F304)</f>
        <v>0.46467566119155856</v>
      </c>
      <c r="G305" s="299" t="str">
        <f>CONCATENATE("(",ROUND((F305/$H305)*100,1),")")</f>
        <v>(9.4)</v>
      </c>
      <c r="H305" s="302">
        <f>SUM(H303:H304)</f>
        <v>4.9529999999999923</v>
      </c>
      <c r="I305" s="299" t="str">
        <f>CONCATENATE("(",ROUND((H305/$H305)*100,1),")")</f>
        <v>(100)</v>
      </c>
      <c r="K305" s="302">
        <f t="shared" si="232"/>
        <v>-5.1059725045926374E-2</v>
      </c>
      <c r="L305" s="302">
        <f t="shared" si="233"/>
        <v>-1.493346303441645E-2</v>
      </c>
      <c r="M305" s="302">
        <f t="shared" si="234"/>
        <v>1.599318808035266E-2</v>
      </c>
      <c r="N305" s="302">
        <f t="shared" si="235"/>
        <v>-4.9999999999990163E-2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2.0207642793592333</v>
      </c>
      <c r="C308" s="299" t="str">
        <f>CONCATENATE("(",ROUND((B308/$H310)*100,1),")")</f>
        <v>(41.2)</v>
      </c>
      <c r="D308" s="302">
        <f>'Ind T6'!R126</f>
        <v>0.10564272605683346</v>
      </c>
      <c r="E308" s="299" t="str">
        <f>CONCATENATE("(",ROUND((D308/$H310)*100,1),")")</f>
        <v>(2.2)</v>
      </c>
      <c r="F308" s="302">
        <f>'Ind T6'!S126</f>
        <v>0.30870781884531262</v>
      </c>
      <c r="G308" s="299" t="str">
        <f>CONCATENATE("(",ROUND((F308/$H310)*100,1),")")</f>
        <v>(6.3)</v>
      </c>
      <c r="H308" s="302">
        <f>SUM(B308,D308,F308)</f>
        <v>2.4351148242613792</v>
      </c>
      <c r="I308" s="299" t="str">
        <f>CONCATENATE("(",ROUND((H308/$H310)*100,1),")")</f>
        <v>(49.7)</v>
      </c>
      <c r="K308" s="302">
        <f>B313-B308</f>
        <v>-0.11349888670855823</v>
      </c>
      <c r="L308" s="302">
        <f>D313-D308</f>
        <v>8.2540417059785709E-4</v>
      </c>
      <c r="M308" s="302">
        <f>F313-F308</f>
        <v>-5.502671477076615E-3</v>
      </c>
      <c r="N308" s="302">
        <f>SUM(K308:M308)</f>
        <v>-0.11817615401503699</v>
      </c>
    </row>
    <row r="309" spans="1:14" x14ac:dyDescent="0.2">
      <c r="A309" s="282" t="s">
        <v>365</v>
      </c>
      <c r="B309" s="302">
        <f>'Ind T6'!Q125</f>
        <v>1.6342963047238492</v>
      </c>
      <c r="C309" s="299" t="str">
        <f>CONCATENATE("(",ROUND((B309/$H310)*100,1),")")</f>
        <v>(33.3)</v>
      </c>
      <c r="D309" s="302">
        <f>'Ind T6'!R125</f>
        <v>0.66162784058817548</v>
      </c>
      <c r="E309" s="299" t="str">
        <f>CONCATENATE("(",ROUND((D309/$H310)*100,1),")")</f>
        <v>(13.5)</v>
      </c>
      <c r="F309" s="302">
        <f>'Ind T6'!S125</f>
        <v>0.1719610304265986</v>
      </c>
      <c r="G309" s="299" t="str">
        <f>CONCATENATE("(",ROUND((F309/$H310)*100,1),")")</f>
        <v>(3.5)</v>
      </c>
      <c r="H309" s="302">
        <f t="shared" ref="H309" si="236">SUM(B309,D309,F309)</f>
        <v>2.4678851757386235</v>
      </c>
      <c r="I309" s="299" t="str">
        <f>CONCATENATE("(",ROUND((H309/$H310)*100,1),")")</f>
        <v>(50.3)</v>
      </c>
      <c r="K309" s="302">
        <f t="shared" ref="K309:K310" si="237">B314-B309</f>
        <v>-9.6597097536377241E-2</v>
      </c>
      <c r="L309" s="302">
        <f t="shared" ref="L309:L310" si="238">D314-D309</f>
        <v>-4.4939405277718891E-2</v>
      </c>
      <c r="M309" s="302">
        <f t="shared" ref="M309:M310" si="239">F314-F309</f>
        <v>-7.2873431708768699E-3</v>
      </c>
      <c r="N309" s="302">
        <f t="shared" ref="N309:N310" si="240">SUM(K309:M309)</f>
        <v>-0.148823845984973</v>
      </c>
    </row>
    <row r="310" spans="1:14" x14ac:dyDescent="0.2">
      <c r="A310" s="282" t="s">
        <v>363</v>
      </c>
      <c r="B310" s="302">
        <f>SUM(B308:B309)</f>
        <v>3.6550605840830825</v>
      </c>
      <c r="C310" s="299" t="str">
        <f>CONCATENATE("(",ROUND((B310/$H310)*100,1),")")</f>
        <v>(74.5)</v>
      </c>
      <c r="D310" s="302">
        <f>SUM(D308:D309)</f>
        <v>0.76727056664500892</v>
      </c>
      <c r="E310" s="299" t="str">
        <f>CONCATENATE("(",ROUND((D310/$H310)*100,1),")")</f>
        <v>(15.6)</v>
      </c>
      <c r="F310" s="302">
        <f>SUM(F308:F309)</f>
        <v>0.48066884927191122</v>
      </c>
      <c r="G310" s="299" t="str">
        <f>CONCATENATE("(",ROUND((F310/$H310)*100,1),")")</f>
        <v>(9.8)</v>
      </c>
      <c r="H310" s="302">
        <f>SUM(H308:H309)</f>
        <v>4.9030000000000022</v>
      </c>
      <c r="I310" s="299" t="str">
        <f>CONCATENATE("(",ROUND((H310/$H310)*100,1),")")</f>
        <v>(100)</v>
      </c>
      <c r="K310" s="302">
        <f t="shared" si="237"/>
        <v>-0.2100959842449357</v>
      </c>
      <c r="L310" s="302">
        <f t="shared" si="238"/>
        <v>-4.4114001107121048E-2</v>
      </c>
      <c r="M310" s="302">
        <f t="shared" si="239"/>
        <v>-1.2790014647953485E-2</v>
      </c>
      <c r="N310" s="302">
        <f t="shared" si="240"/>
        <v>-0.26700000000001023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1.9072653926506751</v>
      </c>
      <c r="C313" s="299" t="str">
        <f>CONCATENATE("(",ROUND((B313/$H315)*100,1),")")</f>
        <v>(41.1)</v>
      </c>
      <c r="D313" s="302">
        <f>'Ind T6'!W126</f>
        <v>0.10646813022743132</v>
      </c>
      <c r="E313" s="299" t="str">
        <f>CONCATENATE("(",ROUND((D313/$H315)*100,1),")")</f>
        <v>(2.3)</v>
      </c>
      <c r="F313" s="302">
        <f>'Ind T6'!X126</f>
        <v>0.30320514736823601</v>
      </c>
      <c r="G313" s="299" t="str">
        <f>CONCATENATE("(",ROUND((F313/$H315)*100,1),")")</f>
        <v>(6.5)</v>
      </c>
      <c r="H313" s="302">
        <f>SUM(B313,D313,F313)</f>
        <v>2.3169386702463424</v>
      </c>
      <c r="I313" s="299" t="str">
        <f>CONCATENATE("(",ROUND((H313/$H315)*100,1),")")</f>
        <v>(50)</v>
      </c>
      <c r="K313" s="302">
        <f>B313-B303</f>
        <v>-0.13775006480541241</v>
      </c>
      <c r="L313" s="302">
        <f>D313-D303</f>
        <v>3.9075735782899274E-3</v>
      </c>
      <c r="M313" s="302">
        <f>F313-F303</f>
        <v>5.7020871412080121E-3</v>
      </c>
      <c r="N313" s="302">
        <f>SUM(K313:M313)</f>
        <v>-0.12814040408591448</v>
      </c>
    </row>
    <row r="314" spans="1:14" x14ac:dyDescent="0.2">
      <c r="A314" s="282" t="s">
        <v>365</v>
      </c>
      <c r="B314" s="302">
        <f>'Ind T6'!V125</f>
        <v>1.537699207187472</v>
      </c>
      <c r="C314" s="299" t="str">
        <f>CONCATENATE("(",ROUND((B314/$H315)*100,1),")")</f>
        <v>(33.2)</v>
      </c>
      <c r="D314" s="302">
        <f>'Ind T6'!W125</f>
        <v>0.61668843531045658</v>
      </c>
      <c r="E314" s="299" t="str">
        <f>CONCATENATE("(",ROUND((D314/$H315)*100,1),")")</f>
        <v>(13.3)</v>
      </c>
      <c r="F314" s="302">
        <f>'Ind T6'!X125</f>
        <v>0.16467368725572173</v>
      </c>
      <c r="G314" s="299" t="str">
        <f>CONCATENATE("(",ROUND((F314/$H315)*100,1),")")</f>
        <v>(3.6)</v>
      </c>
      <c r="H314" s="302">
        <f t="shared" ref="H314" si="241">SUM(B314,D314,F314)</f>
        <v>2.3190613297536502</v>
      </c>
      <c r="I314" s="299" t="str">
        <f>CONCATENATE("(",ROUND((H314/$H315)*100,1),")")</f>
        <v>(50)</v>
      </c>
      <c r="K314" s="302">
        <f t="shared" ref="K314:K315" si="242">B314-B304</f>
        <v>-0.12340564448544922</v>
      </c>
      <c r="L314" s="302">
        <f t="shared" ref="L314:L315" si="243">D314-D304</f>
        <v>-6.2955037719827356E-2</v>
      </c>
      <c r="M314" s="302">
        <f t="shared" ref="M314:M315" si="244">F314-F304</f>
        <v>-2.4989137088088365E-3</v>
      </c>
      <c r="N314" s="302">
        <f t="shared" ref="N314:N315" si="245">SUM(K314:M314)</f>
        <v>-0.18885959591408541</v>
      </c>
    </row>
    <row r="315" spans="1:14" x14ac:dyDescent="0.2">
      <c r="A315" s="282" t="s">
        <v>363</v>
      </c>
      <c r="B315" s="302">
        <f>SUM(B313:B314)</f>
        <v>3.4449645998381468</v>
      </c>
      <c r="C315" s="299" t="str">
        <f>CONCATENATE("(",ROUND((B315/$H315)*100,1),")")</f>
        <v>(74.3)</v>
      </c>
      <c r="D315" s="302">
        <f>SUM(D313:D314)</f>
        <v>0.72315656553788787</v>
      </c>
      <c r="E315" s="299" t="str">
        <f>CONCATENATE("(",ROUND((D315/$H315)*100,1),")")</f>
        <v>(15.6)</v>
      </c>
      <c r="F315" s="302">
        <f>SUM(F313:F314)</f>
        <v>0.46787883462395774</v>
      </c>
      <c r="G315" s="299" t="str">
        <f>CONCATENATE("(",ROUND((F315/$H315)*100,1),")")</f>
        <v>(10.1)</v>
      </c>
      <c r="H315" s="302">
        <f>SUM(H313:H314)</f>
        <v>4.6359999999999921</v>
      </c>
      <c r="I315" s="299" t="str">
        <f>CONCATENATE("(",ROUND((H315/$H315)*100,1),")")</f>
        <v>(100)</v>
      </c>
      <c r="K315" s="302">
        <f t="shared" si="242"/>
        <v>-0.26115570929086207</v>
      </c>
      <c r="L315" s="302">
        <f t="shared" si="243"/>
        <v>-5.9047464141537498E-2</v>
      </c>
      <c r="M315" s="302">
        <f t="shared" si="244"/>
        <v>3.2031734323991756E-3</v>
      </c>
      <c r="N315" s="302">
        <f t="shared" si="245"/>
        <v>-0.31700000000000039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2.622698238721449</v>
      </c>
      <c r="C324" s="299" t="str">
        <f>CONCATENATE("(",ROUND((B324/$H326)*100,1),")")</f>
        <v>(34.2)</v>
      </c>
      <c r="D324" s="302">
        <f>'Ind T6'!M135</f>
        <v>0.32528977023456457</v>
      </c>
      <c r="E324" s="299" t="str">
        <f>CONCATENATE("(",ROUND((D324/$H326)*100,1),")")</f>
        <v>(4.2)</v>
      </c>
      <c r="F324" s="302">
        <f>'Ind T6'!N135</f>
        <v>1.1434608164319757</v>
      </c>
      <c r="G324" s="299" t="str">
        <f>CONCATENATE("(",ROUND((F324/$H326)*100,1),")")</f>
        <v>(14.9)</v>
      </c>
      <c r="H324" s="302">
        <f>SUM(B324,D324,F324)</f>
        <v>4.0914488253879897</v>
      </c>
      <c r="I324" s="299" t="str">
        <f>CONCATENATE("(",ROUND((H324/$H326)*100,1),")")</f>
        <v>(53.3)</v>
      </c>
      <c r="K324" s="302">
        <f>B329-B324</f>
        <v>-0.21025109442208612</v>
      </c>
      <c r="L324" s="302">
        <f>D329-D324</f>
        <v>-2.5237050164936825E-2</v>
      </c>
      <c r="M324" s="302">
        <f>F329-F324</f>
        <v>-3.6349681205718021E-2</v>
      </c>
      <c r="N324" s="302">
        <f>SUM(K324:M324)</f>
        <v>-0.27183782579274096</v>
      </c>
    </row>
    <row r="325" spans="1:14" x14ac:dyDescent="0.2">
      <c r="A325" s="282" t="s">
        <v>365</v>
      </c>
      <c r="B325" s="302">
        <f>'Ind T6'!L134</f>
        <v>2.3603294824464691</v>
      </c>
      <c r="C325" s="299" t="str">
        <f>CONCATENATE("(",ROUND((B325/$H326)*100,1),")")</f>
        <v>(30.8)</v>
      </c>
      <c r="D325" s="302">
        <f>'Ind T6'!M134</f>
        <v>1.0819248562515393</v>
      </c>
      <c r="E325" s="299" t="str">
        <f>CONCATENATE("(",ROUND((D325/$H326)*100,1),")")</f>
        <v>(14.1)</v>
      </c>
      <c r="F325" s="302">
        <f>'Ind T6'!N134</f>
        <v>0.13929683591398836</v>
      </c>
      <c r="G325" s="299" t="str">
        <f>CONCATENATE("(",ROUND((F325/$H326)*100,1),")")</f>
        <v>(1.8)</v>
      </c>
      <c r="H325" s="302">
        <f t="shared" ref="H325" si="246">SUM(B325,D325,F325)</f>
        <v>3.581551174611997</v>
      </c>
      <c r="I325" s="299" t="str">
        <f>CONCATENATE("(",ROUND((H325/$H326)*100,1),")")</f>
        <v>(46.7)</v>
      </c>
      <c r="K325" s="302">
        <f t="shared" ref="K325:K326" si="247">B330-B325</f>
        <v>-0.11041897636753983</v>
      </c>
      <c r="L325" s="302">
        <f t="shared" ref="L325:L326" si="248">D330-D325</f>
        <v>-0.12939808942943321</v>
      </c>
      <c r="M325" s="302">
        <f t="shared" ref="M325:M326" si="249">F330-F325</f>
        <v>-9.345108410271169E-3</v>
      </c>
      <c r="N325" s="302">
        <f t="shared" ref="N325:N326" si="250">SUM(K325:M325)</f>
        <v>-0.24916217420724421</v>
      </c>
    </row>
    <row r="326" spans="1:14" x14ac:dyDescent="0.2">
      <c r="A326" s="282" t="s">
        <v>363</v>
      </c>
      <c r="B326" s="302">
        <f>SUM(B324:B325)</f>
        <v>4.9830277211679181</v>
      </c>
      <c r="C326" s="299" t="str">
        <f>CONCATENATE("(",ROUND((B326/$H326)*100,1),")")</f>
        <v>(64.9)</v>
      </c>
      <c r="D326" s="302">
        <f>SUM(D324:D325)</f>
        <v>1.4072146264861038</v>
      </c>
      <c r="E326" s="299" t="str">
        <f>CONCATENATE("(",ROUND((D326/$H326)*100,1),")")</f>
        <v>(18.3)</v>
      </c>
      <c r="F326" s="302">
        <f>SUM(F324:F325)</f>
        <v>1.2827576523459641</v>
      </c>
      <c r="G326" s="299" t="str">
        <f>CONCATENATE("(",ROUND((F326/$H326)*100,1),")")</f>
        <v>(16.7)</v>
      </c>
      <c r="H326" s="302">
        <f>SUM(H324:H325)</f>
        <v>7.6729999999999867</v>
      </c>
      <c r="I326" s="299" t="str">
        <f>CONCATENATE("(",ROUND((H326/$H326)*100,1),")")</f>
        <v>(100)</v>
      </c>
      <c r="K326" s="302">
        <f t="shared" si="247"/>
        <v>-0.32067007078962639</v>
      </c>
      <c r="L326" s="302">
        <f t="shared" si="248"/>
        <v>-0.15463513959436992</v>
      </c>
      <c r="M326" s="302">
        <f t="shared" si="249"/>
        <v>-4.5694789615989162E-2</v>
      </c>
      <c r="N326" s="302">
        <f t="shared" si="250"/>
        <v>-0.52099999999998547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2.4124471442993629</v>
      </c>
      <c r="C329" s="299" t="str">
        <f>CONCATENATE("(",ROUND((B329/$H331)*100,1),")")</f>
        <v>(33.7)</v>
      </c>
      <c r="D329" s="302">
        <f>'Ind T6'!R135</f>
        <v>0.30005272006962774</v>
      </c>
      <c r="E329" s="299" t="str">
        <f>CONCATENATE("(",ROUND((D329/$H331)*100,1),")")</f>
        <v>(4.2)</v>
      </c>
      <c r="F329" s="302">
        <f>'Ind T6'!S135</f>
        <v>1.1071111352262577</v>
      </c>
      <c r="G329" s="299" t="str">
        <f>CONCATENATE("(",ROUND((F329/$H331)*100,1),")")</f>
        <v>(15.5)</v>
      </c>
      <c r="H329" s="302">
        <f>SUM(B329,D329,F329)</f>
        <v>3.8196109995952483</v>
      </c>
      <c r="I329" s="299" t="str">
        <f>CONCATENATE("(",ROUND((H329/$H331)*100,1),")")</f>
        <v>(53.4)</v>
      </c>
      <c r="K329" s="302">
        <f>B334-B329</f>
        <v>0.14264356628776609</v>
      </c>
      <c r="L329" s="302">
        <f>D334-D329</f>
        <v>2.35497015234436E-2</v>
      </c>
      <c r="M329" s="302">
        <f>F334-F329</f>
        <v>0.16686861866203051</v>
      </c>
      <c r="N329" s="302">
        <f>SUM(K329:M329)</f>
        <v>0.3330618864732402</v>
      </c>
    </row>
    <row r="330" spans="1:14" x14ac:dyDescent="0.2">
      <c r="A330" s="282" t="s">
        <v>365</v>
      </c>
      <c r="B330" s="302">
        <f>'Ind T6'!Q134</f>
        <v>2.2499105060789293</v>
      </c>
      <c r="C330" s="299" t="str">
        <f>CONCATENATE("(",ROUND((B330/$H331)*100,1),")")</f>
        <v>(31.5)</v>
      </c>
      <c r="D330" s="302">
        <f>'Ind T6'!R134</f>
        <v>0.95252676682210613</v>
      </c>
      <c r="E330" s="299" t="str">
        <f>CONCATENATE("(",ROUND((D330/$H331)*100,1),")")</f>
        <v>(13.3)</v>
      </c>
      <c r="F330" s="302">
        <f>'Ind T6'!S134</f>
        <v>0.1299517275037172</v>
      </c>
      <c r="G330" s="299" t="str">
        <f>CONCATENATE("(",ROUND((F330/$H331)*100,1),")")</f>
        <v>(1.8)</v>
      </c>
      <c r="H330" s="302">
        <f t="shared" ref="H330" si="251">SUM(B330,D330,F330)</f>
        <v>3.3323890004047527</v>
      </c>
      <c r="I330" s="299" t="str">
        <f>CONCATENATE("(",ROUND((H330/$H331)*100,1),")")</f>
        <v>(46.6)</v>
      </c>
      <c r="K330" s="302">
        <f t="shared" ref="K330:K331" si="252">B335-B330</f>
        <v>0.30267464676414901</v>
      </c>
      <c r="L330" s="302">
        <f t="shared" ref="L330:L331" si="253">D335-D330</f>
        <v>-2.8554158651810213E-2</v>
      </c>
      <c r="M330" s="302">
        <f t="shared" ref="M330:M331" si="254">F335-F330</f>
        <v>8.8176254144257393E-3</v>
      </c>
      <c r="N330" s="302">
        <f t="shared" ref="N330:N331" si="255">SUM(K330:M330)</f>
        <v>0.28293811352676457</v>
      </c>
    </row>
    <row r="331" spans="1:14" x14ac:dyDescent="0.2">
      <c r="A331" s="282" t="s">
        <v>363</v>
      </c>
      <c r="B331" s="302">
        <f>SUM(B329:B330)</f>
        <v>4.6623576503782918</v>
      </c>
      <c r="C331" s="299" t="str">
        <f>CONCATENATE("(",ROUND((B331/$H331)*100,1),")")</f>
        <v>(65.2)</v>
      </c>
      <c r="D331" s="302">
        <f>SUM(D329:D330)</f>
        <v>1.2525794868917339</v>
      </c>
      <c r="E331" s="299" t="str">
        <f>CONCATENATE("(",ROUND((D331/$H331)*100,1),")")</f>
        <v>(17.5)</v>
      </c>
      <c r="F331" s="302">
        <f>SUM(F329:F330)</f>
        <v>1.2370628627299749</v>
      </c>
      <c r="G331" s="299" t="str">
        <f>CONCATENATE("(",ROUND((F331/$H331)*100,1),")")</f>
        <v>(17.3)</v>
      </c>
      <c r="H331" s="302">
        <f>SUM(H329:H330)</f>
        <v>7.152000000000001</v>
      </c>
      <c r="I331" s="299" t="str">
        <f>CONCATENATE("(",ROUND((H331/$H331)*100,1),")")</f>
        <v>(100)</v>
      </c>
      <c r="K331" s="302">
        <f t="shared" si="252"/>
        <v>0.44531821305191599</v>
      </c>
      <c r="L331" s="302">
        <f t="shared" si="253"/>
        <v>-5.0044571283667239E-3</v>
      </c>
      <c r="M331" s="302">
        <f t="shared" si="254"/>
        <v>0.17568624407645617</v>
      </c>
      <c r="N331" s="302">
        <f t="shared" si="255"/>
        <v>0.61600000000000543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2.555090710587129</v>
      </c>
      <c r="C334" s="299" t="str">
        <f>CONCATENATE("(",ROUND((B334/$H336)*100,1),")")</f>
        <v>(32.9)</v>
      </c>
      <c r="D334" s="302">
        <f>'Ind T6'!W135</f>
        <v>0.32360242159307134</v>
      </c>
      <c r="E334" s="299" t="str">
        <f>CONCATENATE("(",ROUND((D334/$H336)*100,1),")")</f>
        <v>(4.2)</v>
      </c>
      <c r="F334" s="302">
        <f>'Ind T6'!X135</f>
        <v>1.2739797538882882</v>
      </c>
      <c r="G334" s="299" t="str">
        <f>CONCATENATE("(",ROUND((F334/$H336)*100,1),")")</f>
        <v>(16.4)</v>
      </c>
      <c r="H334" s="302">
        <f>SUM(B334,D334,F334)</f>
        <v>4.1526728860684887</v>
      </c>
      <c r="I334" s="299" t="str">
        <f>CONCATENATE("(",ROUND((H334/$H336)*100,1),")")</f>
        <v>(53.5)</v>
      </c>
      <c r="K334" s="302">
        <f>B334-B324</f>
        <v>-6.7607528134320027E-2</v>
      </c>
      <c r="L334" s="302">
        <f>D334-D324</f>
        <v>-1.6873486414932248E-3</v>
      </c>
      <c r="M334" s="302">
        <f>F334-F324</f>
        <v>0.13051893745631249</v>
      </c>
      <c r="N334" s="302">
        <f>SUM(K334:M334)</f>
        <v>6.1224060680499237E-2</v>
      </c>
    </row>
    <row r="335" spans="1:14" x14ac:dyDescent="0.2">
      <c r="A335" s="282" t="s">
        <v>365</v>
      </c>
      <c r="B335" s="302">
        <f>'Ind T6'!V134</f>
        <v>2.5525851528430783</v>
      </c>
      <c r="C335" s="299" t="str">
        <f>CONCATENATE("(",ROUND((B335/$H336)*100,1),")")</f>
        <v>(32.9)</v>
      </c>
      <c r="D335" s="302">
        <f>'Ind T6'!W134</f>
        <v>0.92397260817029592</v>
      </c>
      <c r="E335" s="299" t="str">
        <f>CONCATENATE("(",ROUND((D335/$H336)*100,1),")")</f>
        <v>(11.9)</v>
      </c>
      <c r="F335" s="302">
        <f>'Ind T6'!X134</f>
        <v>0.13876935291814294</v>
      </c>
      <c r="G335" s="299" t="str">
        <f>CONCATENATE("(",ROUND((F335/$H336)*100,1),")")</f>
        <v>(1.8)</v>
      </c>
      <c r="H335" s="302">
        <f>SUM(B335,D335,F335)</f>
        <v>3.6153271139315173</v>
      </c>
      <c r="I335" s="299" t="str">
        <f>CONCATENATE("(",ROUND((H335/$H336)*100,1),")")</f>
        <v>(46.5)</v>
      </c>
      <c r="K335" s="302">
        <f t="shared" ref="K335:K336" si="256">B335-B325</f>
        <v>0.19225567039660918</v>
      </c>
      <c r="L335" s="302">
        <f t="shared" ref="L335:L336" si="257">D335-D325</f>
        <v>-0.15795224808124342</v>
      </c>
      <c r="M335" s="302">
        <f t="shared" ref="M335:M336" si="258">F335-F325</f>
        <v>-5.2748299584542968E-4</v>
      </c>
      <c r="N335" s="302">
        <f t="shared" ref="N335:N336" si="259">SUM(K335:M335)</f>
        <v>3.3775939319520332E-2</v>
      </c>
    </row>
    <row r="336" spans="1:14" x14ac:dyDescent="0.2">
      <c r="A336" s="282" t="s">
        <v>363</v>
      </c>
      <c r="B336" s="302">
        <f>SUM(B334:B335)</f>
        <v>5.1076758634302077</v>
      </c>
      <c r="C336" s="299" t="str">
        <f>CONCATENATE("(",ROUND((B336/$H336)*100,1),")")</f>
        <v>(65.8)</v>
      </c>
      <c r="D336" s="302">
        <f>SUM(D334:D335)</f>
        <v>1.2475750297633672</v>
      </c>
      <c r="E336" s="299" t="str">
        <f>CONCATENATE("(",ROUND((D336/$H336)*100,1),")")</f>
        <v>(16.1)</v>
      </c>
      <c r="F336" s="302">
        <f>SUM(F334:F335)</f>
        <v>1.4127491068064311</v>
      </c>
      <c r="G336" s="299" t="str">
        <f>CONCATENATE("(",ROUND((F336/$H336)*100,1),")")</f>
        <v>(18.2)</v>
      </c>
      <c r="H336" s="302">
        <f>SUM(H334:H335)</f>
        <v>7.768000000000006</v>
      </c>
      <c r="I336" s="299" t="str">
        <f>CONCATENATE("(",ROUND((H336/$H336)*100,1),")")</f>
        <v>(100)</v>
      </c>
      <c r="K336" s="302">
        <f t="shared" si="256"/>
        <v>0.1246481422622896</v>
      </c>
      <c r="L336" s="302">
        <f t="shared" si="257"/>
        <v>-0.15963959672273664</v>
      </c>
      <c r="M336" s="302">
        <f t="shared" si="258"/>
        <v>0.129991454460467</v>
      </c>
      <c r="N336" s="302">
        <f t="shared" si="259"/>
        <v>9.5000000000019957E-2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10.802081425684472</v>
      </c>
      <c r="C345" s="299" t="str">
        <f>CONCATENATE("(",ROUND((B345/$H347)*100,1),")")</f>
        <v>(34.6)</v>
      </c>
      <c r="D345" s="302">
        <f>'Ind T6'!M144</f>
        <v>1.2891422978772002</v>
      </c>
      <c r="E345" s="299" t="str">
        <f>CONCATENATE("(",ROUND((D345/$H347)*100,1),")")</f>
        <v>(4.1)</v>
      </c>
      <c r="F345" s="302">
        <f>'Ind T6'!N144</f>
        <v>2.2787423271175764</v>
      </c>
      <c r="G345" s="299" t="str">
        <f>CONCATENATE("(",ROUND((F345/$H347)*100,1),")")</f>
        <v>(7.3)</v>
      </c>
      <c r="H345" s="302">
        <f>SUM(B345,D345,F345)</f>
        <v>14.369966050679249</v>
      </c>
      <c r="I345" s="299" t="str">
        <f>CONCATENATE("(",ROUND((H345/$H347)*100,1),")")</f>
        <v>(46)</v>
      </c>
      <c r="K345" s="302">
        <f>B350-B345</f>
        <v>0.15469520873037546</v>
      </c>
      <c r="L345" s="302">
        <f>D350-D345</f>
        <v>6.6769690007467464E-2</v>
      </c>
      <c r="M345" s="302">
        <f>F350-F345</f>
        <v>0.10525022556370178</v>
      </c>
      <c r="N345" s="302">
        <f>SUM(K345:M345)</f>
        <v>0.3267151243015447</v>
      </c>
    </row>
    <row r="346" spans="1:14" x14ac:dyDescent="0.2">
      <c r="A346" s="282" t="s">
        <v>365</v>
      </c>
      <c r="B346" s="302">
        <f>'Ind T6'!L143</f>
        <v>8.0931179022241952</v>
      </c>
      <c r="C346" s="299" t="str">
        <f>CONCATENATE("(",ROUND((B346/$H347)*100,1),")")</f>
        <v>(25.9)</v>
      </c>
      <c r="D346" s="302">
        <f>'Ind T6'!M143</f>
        <v>5.3631605580911632</v>
      </c>
      <c r="E346" s="299" t="str">
        <f>CONCATENATE("(",ROUND((D346/$H347)*100,1),")")</f>
        <v>(17.2)</v>
      </c>
      <c r="F346" s="302">
        <f>'Ind T6'!N143</f>
        <v>3.4157554890053841</v>
      </c>
      <c r="G346" s="299" t="str">
        <f>CONCATENATE("(",ROUND((F346/$H347)*100,1),")")</f>
        <v>(10.9)</v>
      </c>
      <c r="H346" s="302">
        <f t="shared" ref="H346" si="260">SUM(B346,D346,F346)</f>
        <v>16.872033949320741</v>
      </c>
      <c r="I346" s="299" t="str">
        <f>CONCATENATE("(",ROUND((H346/$H347)*100,1),")")</f>
        <v>(54)</v>
      </c>
      <c r="K346" s="302">
        <f t="shared" ref="K346:K347" si="261">B351-B346</f>
        <v>0.34667075873130315</v>
      </c>
      <c r="L346" s="302">
        <f t="shared" ref="L346:L347" si="262">D351-D346</f>
        <v>0.25196415396333549</v>
      </c>
      <c r="M346" s="302">
        <f t="shared" ref="M346:M347" si="263">F351-F346</f>
        <v>0.24764996300379671</v>
      </c>
      <c r="N346" s="302">
        <f t="shared" ref="N346:N347" si="264">SUM(K346:M346)</f>
        <v>0.84628487569843536</v>
      </c>
    </row>
    <row r="347" spans="1:14" x14ac:dyDescent="0.2">
      <c r="A347" s="282" t="s">
        <v>363</v>
      </c>
      <c r="B347" s="302">
        <f>SUM(B345:B346)</f>
        <v>18.895199327908667</v>
      </c>
      <c r="C347" s="299" t="str">
        <f>CONCATENATE("(",ROUND((B347/$H347)*100,1),")")</f>
        <v>(60.5)</v>
      </c>
      <c r="D347" s="302">
        <f>SUM(D345:D346)</f>
        <v>6.6523028559683635</v>
      </c>
      <c r="E347" s="299" t="str">
        <f>CONCATENATE("(",ROUND((D347/$H347)*100,1),")")</f>
        <v>(21.3)</v>
      </c>
      <c r="F347" s="302">
        <f>SUM(F345:F346)</f>
        <v>5.6944978161229605</v>
      </c>
      <c r="G347" s="299" t="str">
        <f>CONCATENATE("(",ROUND((F347/$H347)*100,1),")")</f>
        <v>(18.2)</v>
      </c>
      <c r="H347" s="302">
        <f>SUM(H345:H346)</f>
        <v>31.24199999999999</v>
      </c>
      <c r="I347" s="299" t="str">
        <f>CONCATENATE("(",ROUND((H347/$H347)*100,1),")")</f>
        <v>(100)</v>
      </c>
      <c r="K347" s="302">
        <f t="shared" si="261"/>
        <v>0.50136596746167683</v>
      </c>
      <c r="L347" s="302">
        <f t="shared" si="262"/>
        <v>0.31873384397080251</v>
      </c>
      <c r="M347" s="302">
        <f t="shared" si="263"/>
        <v>0.3529001885674985</v>
      </c>
      <c r="N347" s="302">
        <f t="shared" si="264"/>
        <v>1.1729999999999778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10.956776634414847</v>
      </c>
      <c r="C350" s="299" t="str">
        <f>CONCATENATE("(",ROUND((B350/$H352)*100,1),")")</f>
        <v>(33.8)</v>
      </c>
      <c r="D350" s="302">
        <f>'Ind T6'!R144</f>
        <v>1.3559119878846677</v>
      </c>
      <c r="E350" s="299" t="str">
        <f>CONCATENATE("(",ROUND((D350/$H352)*100,1),")")</f>
        <v>(4.2)</v>
      </c>
      <c r="F350" s="302">
        <f>'Ind T6'!S144</f>
        <v>2.3839925526812782</v>
      </c>
      <c r="G350" s="299" t="str">
        <f>CONCATENATE("(",ROUND((F350/$H352)*100,1),")")</f>
        <v>(7.4)</v>
      </c>
      <c r="H350" s="302">
        <f>SUM(B350,D350,F350)</f>
        <v>14.696681174980792</v>
      </c>
      <c r="I350" s="299" t="str">
        <f>CONCATENATE("(",ROUND((H350/$H352)*100,1),")")</f>
        <v>(45.3)</v>
      </c>
      <c r="K350" s="302">
        <f>B355-B350</f>
        <v>0.28702686470891337</v>
      </c>
      <c r="L350" s="302">
        <f>D355-D350</f>
        <v>0.12678906012713109</v>
      </c>
      <c r="M350" s="302">
        <f>F355-F350</f>
        <v>0.16729008239794663</v>
      </c>
      <c r="N350" s="302">
        <f>SUM(K350:M350)</f>
        <v>0.58110600723399108</v>
      </c>
    </row>
    <row r="351" spans="1:14" x14ac:dyDescent="0.2">
      <c r="A351" s="282" t="s">
        <v>365</v>
      </c>
      <c r="B351" s="302">
        <f>'Ind T6'!Q143</f>
        <v>8.4397886609554984</v>
      </c>
      <c r="C351" s="299" t="str">
        <f>CONCATENATE("(",ROUND((B351/$H352)*100,1),")")</f>
        <v>(26)</v>
      </c>
      <c r="D351" s="302">
        <f>'Ind T6'!R143</f>
        <v>5.6151247120544987</v>
      </c>
      <c r="E351" s="299" t="str">
        <f>CONCATENATE("(",ROUND((D351/$H352)*100,1),")")</f>
        <v>(17.3)</v>
      </c>
      <c r="F351" s="302">
        <f>'Ind T6'!S143</f>
        <v>3.6634054520091808</v>
      </c>
      <c r="G351" s="299" t="str">
        <f>CONCATENATE("(",ROUND((F351/$H352)*100,1),")")</f>
        <v>(11.3)</v>
      </c>
      <c r="H351" s="302">
        <f t="shared" ref="H351" si="265">SUM(B351,D351,F351)</f>
        <v>17.718318825019178</v>
      </c>
      <c r="I351" s="299" t="str">
        <f>CONCATENATE("(",ROUND((H351/$H352)*100,1),")")</f>
        <v>(54.7)</v>
      </c>
      <c r="K351" s="302">
        <f t="shared" ref="K351:K352" si="266">B356-B351</f>
        <v>0.52942535448198846</v>
      </c>
      <c r="L351" s="302">
        <f t="shared" ref="L351:L352" si="267">D356-D351</f>
        <v>0.37196905125525426</v>
      </c>
      <c r="M351" s="302">
        <f t="shared" ref="M351:M352" si="268">F356-F351</f>
        <v>0.42149958702876278</v>
      </c>
      <c r="N351" s="302">
        <f t="shared" ref="N351:N352" si="269">SUM(K351:M351)</f>
        <v>1.3228939927660055</v>
      </c>
    </row>
    <row r="352" spans="1:14" x14ac:dyDescent="0.2">
      <c r="A352" s="282" t="s">
        <v>363</v>
      </c>
      <c r="B352" s="302">
        <f>SUM(B350:B351)</f>
        <v>19.396565295370344</v>
      </c>
      <c r="C352" s="299" t="str">
        <f>CONCATENATE("(",ROUND((B352/$H352)*100,1),")")</f>
        <v>(59.8)</v>
      </c>
      <c r="D352" s="302">
        <f>SUM(D350:D351)</f>
        <v>6.971036699939166</v>
      </c>
      <c r="E352" s="299" t="str">
        <f>CONCATENATE("(",ROUND((D352/$H352)*100,1),")")</f>
        <v>(21.5)</v>
      </c>
      <c r="F352" s="302">
        <f>SUM(F350:F351)</f>
        <v>6.047398004690459</v>
      </c>
      <c r="G352" s="299" t="str">
        <f>CONCATENATE("(",ROUND((F352/$H352)*100,1),")")</f>
        <v>(18.7)</v>
      </c>
      <c r="H352" s="302">
        <f>SUM(H350:H351)</f>
        <v>32.414999999999971</v>
      </c>
      <c r="I352" s="299" t="str">
        <f>CONCATENATE("(",ROUND((H352/$H352)*100,1),")")</f>
        <v>(100)</v>
      </c>
      <c r="K352" s="302">
        <f t="shared" si="266"/>
        <v>0.81645221919090361</v>
      </c>
      <c r="L352" s="302">
        <f t="shared" si="267"/>
        <v>0.49875811138238557</v>
      </c>
      <c r="M352" s="302">
        <f t="shared" si="268"/>
        <v>0.58878966942670985</v>
      </c>
      <c r="N352" s="302">
        <f t="shared" si="269"/>
        <v>1.903999999999999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11.243803499123761</v>
      </c>
      <c r="C355" s="299" t="str">
        <f>CONCATENATE("(",ROUND((B355/$H357)*100,1),")")</f>
        <v>(32.8)</v>
      </c>
      <c r="D355" s="302">
        <f>'Ind T6'!W144</f>
        <v>1.4827010480117988</v>
      </c>
      <c r="E355" s="299" t="str">
        <f>CONCATENATE("(",ROUND((D355/$H357)*100,1),")")</f>
        <v>(4.3)</v>
      </c>
      <c r="F355" s="302">
        <f>'Ind T6'!X144</f>
        <v>2.5512826350792248</v>
      </c>
      <c r="G355" s="299" t="str">
        <f>CONCATENATE("(",ROUND((F355/$H357)*100,1),")")</f>
        <v>(7.4)</v>
      </c>
      <c r="H355" s="302">
        <f>SUM(B355,D355,F355)</f>
        <v>15.277787182214785</v>
      </c>
      <c r="I355" s="299" t="str">
        <f>CONCATENATE("(",ROUND((H355/$H357)*100,1),")")</f>
        <v>(44.5)</v>
      </c>
      <c r="K355" s="302">
        <f>B355-B345</f>
        <v>0.44172207343928882</v>
      </c>
      <c r="L355" s="302">
        <f>D355-D345</f>
        <v>0.19355875013459856</v>
      </c>
      <c r="M355" s="302">
        <f>F355-F345</f>
        <v>0.27254030796164841</v>
      </c>
      <c r="N355" s="302">
        <f>SUM(K355:M355)</f>
        <v>0.90782113153553579</v>
      </c>
    </row>
    <row r="356" spans="1:14" x14ac:dyDescent="0.2">
      <c r="A356" s="282" t="s">
        <v>365</v>
      </c>
      <c r="B356" s="302">
        <f>'Ind T6'!V143</f>
        <v>8.9692140154374869</v>
      </c>
      <c r="C356" s="299" t="str">
        <f>CONCATENATE("(",ROUND((B356/$H357)*100,1),")")</f>
        <v>(26.1)</v>
      </c>
      <c r="D356" s="302">
        <f>'Ind T6'!W143</f>
        <v>5.987093763309753</v>
      </c>
      <c r="E356" s="299" t="str">
        <f>CONCATENATE("(",ROUND((D356/$H357)*100,1),")")</f>
        <v>(17.4)</v>
      </c>
      <c r="F356" s="302">
        <f>'Ind T6'!X143</f>
        <v>4.0849050390379436</v>
      </c>
      <c r="G356" s="299" t="str">
        <f>CONCATENATE("(",ROUND((F356/$H357)*100,1),")")</f>
        <v>(11.9)</v>
      </c>
      <c r="H356" s="302">
        <f t="shared" ref="H356" si="270">SUM(B356,D356,F356)</f>
        <v>19.041212817785183</v>
      </c>
      <c r="I356" s="299" t="str">
        <f>CONCATENATE("(",ROUND((H356/$H357)*100,1),")")</f>
        <v>(55.5)</v>
      </c>
      <c r="K356" s="302">
        <f t="shared" ref="K356:K357" si="271">B356-B346</f>
        <v>0.87609611321329162</v>
      </c>
      <c r="L356" s="302">
        <f t="shared" ref="L356:L357" si="272">D356-D346</f>
        <v>0.62393320521858975</v>
      </c>
      <c r="M356" s="302">
        <f t="shared" ref="M356:M357" si="273">F356-F346</f>
        <v>0.66914955003255949</v>
      </c>
      <c r="N356" s="302">
        <f t="shared" ref="N356:N357" si="274">SUM(K356:M356)</f>
        <v>2.1691788684644409</v>
      </c>
    </row>
    <row r="357" spans="1:14" x14ac:dyDescent="0.2">
      <c r="A357" s="282" t="s">
        <v>363</v>
      </c>
      <c r="B357" s="302">
        <f>SUM(B355:B356)</f>
        <v>20.213017514561248</v>
      </c>
      <c r="C357" s="299" t="str">
        <f>CONCATENATE("(",ROUND((B357/$H357)*100,1),")")</f>
        <v>(58.9)</v>
      </c>
      <c r="D357" s="302">
        <f>SUM(D355:D356)</f>
        <v>7.4697948113215515</v>
      </c>
      <c r="E357" s="299" t="str">
        <f>CONCATENATE("(",ROUND((D357/$H357)*100,1),")")</f>
        <v>(21.8)</v>
      </c>
      <c r="F357" s="302">
        <f>SUM(F355:F356)</f>
        <v>6.6361876741171688</v>
      </c>
      <c r="G357" s="299" t="str">
        <f>CONCATENATE("(",ROUND((F357/$H357)*100,1),")")</f>
        <v>(19.3)</v>
      </c>
      <c r="H357" s="302">
        <f>SUM(H355:H356)</f>
        <v>34.318999999999967</v>
      </c>
      <c r="I357" s="299" t="str">
        <f>CONCATENATE("(",ROUND((H357/$H357)*100,1),")")</f>
        <v>(100)</v>
      </c>
      <c r="K357" s="302">
        <f t="shared" si="271"/>
        <v>1.3178181866525804</v>
      </c>
      <c r="L357" s="302">
        <f t="shared" si="272"/>
        <v>0.81749195535318808</v>
      </c>
      <c r="M357" s="302">
        <f t="shared" si="273"/>
        <v>0.94168985799420835</v>
      </c>
      <c r="N357" s="302">
        <f t="shared" si="274"/>
        <v>3.0769999999999769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16.594323342281221</v>
      </c>
      <c r="C366" s="299" t="str">
        <f>CONCATENATE("(",ROUND((B366/$H368)*100,1),")")</f>
        <v>(39.9)</v>
      </c>
      <c r="D366" s="302">
        <f>'Ind T6'!M153</f>
        <v>5.8145723169566033</v>
      </c>
      <c r="E366" s="299" t="str">
        <f>CONCATENATE("(",ROUND((D366/$H368)*100,1),")")</f>
        <v>(14)</v>
      </c>
      <c r="F366" s="302">
        <f>'Ind T6'!N153</f>
        <v>2.2968708768586059</v>
      </c>
      <c r="G366" s="299" t="str">
        <f>CONCATENATE("(",ROUND((F366/$H368)*100,1),")")</f>
        <v>(5.5)</v>
      </c>
      <c r="H366" s="302">
        <f>SUM(B366,D366,F366)</f>
        <v>24.70576653609643</v>
      </c>
      <c r="I366" s="299" t="str">
        <f>CONCATENATE("(",ROUND((H366/$H368)*100,1),")")</f>
        <v>(59.4)</v>
      </c>
      <c r="K366" s="302">
        <f>B371-B366</f>
        <v>1.1646562366380664</v>
      </c>
      <c r="L366" s="302">
        <f>D371-D366</f>
        <v>0.39518385263911426</v>
      </c>
      <c r="M366" s="302">
        <f>F371-F366</f>
        <v>0.12275884120235769</v>
      </c>
      <c r="N366" s="302">
        <f>SUM(K366:M366)</f>
        <v>1.6825989304795383</v>
      </c>
    </row>
    <row r="367" spans="1:14" x14ac:dyDescent="0.2">
      <c r="A367" s="282" t="s">
        <v>365</v>
      </c>
      <c r="B367" s="302">
        <f>'Ind T6'!L152</f>
        <v>7.8779928352800006</v>
      </c>
      <c r="C367" s="299" t="str">
        <f>CONCATENATE("(",ROUND((B367/$H368)*100,1),")")</f>
        <v>(18.9)</v>
      </c>
      <c r="D367" s="302">
        <f>'Ind T6'!M152</f>
        <v>6.809394017716361</v>
      </c>
      <c r="E367" s="299" t="str">
        <f>CONCATENATE("(",ROUND((D367/$H368)*100,1),")")</f>
        <v>(16.4)</v>
      </c>
      <c r="F367" s="302">
        <f>'Ind T6'!N152</f>
        <v>2.1818466109071601</v>
      </c>
      <c r="G367" s="299" t="str">
        <f>CONCATENATE("(",ROUND((F367/$H368)*100,1),")")</f>
        <v>(5.2)</v>
      </c>
      <c r="H367" s="302">
        <f t="shared" ref="H367" si="275">SUM(B367,D367,F367)</f>
        <v>16.869233463903523</v>
      </c>
      <c r="I367" s="299" t="str">
        <f>CONCATENATE("(",ROUND((H367/$H368)*100,1),")")</f>
        <v>(40.6)</v>
      </c>
      <c r="K367" s="302">
        <f t="shared" ref="K367:K368" si="276">B372-B367</f>
        <v>0.70417138443668392</v>
      </c>
      <c r="L367" s="302">
        <f t="shared" ref="L367:L368" si="277">D372-D367</f>
        <v>0.34094940182239686</v>
      </c>
      <c r="M367" s="302">
        <f t="shared" ref="M367:M368" si="278">F372-F367</f>
        <v>0.11428028326139916</v>
      </c>
      <c r="N367" s="302">
        <f t="shared" ref="N367:N368" si="279">SUM(K367:M367)</f>
        <v>1.1594010695204799</v>
      </c>
    </row>
    <row r="368" spans="1:14" x14ac:dyDescent="0.2">
      <c r="A368" s="282" t="s">
        <v>363</v>
      </c>
      <c r="B368" s="302">
        <f>SUM(B366:B367)</f>
        <v>24.472316177561222</v>
      </c>
      <c r="C368" s="299" t="str">
        <f>CONCATENATE("(",ROUND((B368/$H368)*100,1),")")</f>
        <v>(58.9)</v>
      </c>
      <c r="D368" s="302">
        <f>SUM(D366:D367)</f>
        <v>12.623966334672964</v>
      </c>
      <c r="E368" s="299" t="str">
        <f>CONCATENATE("(",ROUND((D368/$H368)*100,1),")")</f>
        <v>(30.4)</v>
      </c>
      <c r="F368" s="302">
        <f>SUM(F366:F367)</f>
        <v>4.4787174877657661</v>
      </c>
      <c r="G368" s="299" t="str">
        <f>CONCATENATE("(",ROUND((F368/$H368)*100,1),")")</f>
        <v>(10.8)</v>
      </c>
      <c r="H368" s="302">
        <f>SUM(H366:H367)</f>
        <v>41.574999999999953</v>
      </c>
      <c r="I368" s="299" t="str">
        <f>CONCATENATE("(",ROUND((H368/$H368)*100,1),")")</f>
        <v>(100)</v>
      </c>
      <c r="K368" s="302">
        <f t="shared" si="276"/>
        <v>1.8688276210747503</v>
      </c>
      <c r="L368" s="302">
        <f t="shared" si="277"/>
        <v>0.73613325446151023</v>
      </c>
      <c r="M368" s="302">
        <f t="shared" si="278"/>
        <v>0.23703912446375686</v>
      </c>
      <c r="N368" s="302">
        <f t="shared" si="279"/>
        <v>2.8420000000000174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17.758979578919288</v>
      </c>
      <c r="C371" s="299" t="str">
        <f>CONCATENATE("(",ROUND((B371/$H373)*100,1),")")</f>
        <v>(40)</v>
      </c>
      <c r="D371" s="302">
        <f>'Ind T6'!R153</f>
        <v>6.2097561695957175</v>
      </c>
      <c r="E371" s="299" t="str">
        <f>CONCATENATE("(",ROUND((D371/$H373)*100,1),")")</f>
        <v>(14)</v>
      </c>
      <c r="F371" s="302">
        <f>'Ind T6'!S153</f>
        <v>2.4196297180609636</v>
      </c>
      <c r="G371" s="299" t="str">
        <f>CONCATENATE("(",ROUND((F371/$H373)*100,1),")")</f>
        <v>(5.4)</v>
      </c>
      <c r="H371" s="302">
        <f>SUM(B371,D371,F371)</f>
        <v>26.388365466575969</v>
      </c>
      <c r="I371" s="299" t="str">
        <f>CONCATENATE("(",ROUND((H371/$H373)*100,1),")")</f>
        <v>(59.4)</v>
      </c>
      <c r="K371" s="302">
        <f>B376-B371</f>
        <v>1.2440599427878318</v>
      </c>
      <c r="L371" s="302">
        <f>D376-D371</f>
        <v>0.37460301972472987</v>
      </c>
      <c r="M371" s="302">
        <f>F376-F371</f>
        <v>0.17748169584509021</v>
      </c>
      <c r="N371" s="302">
        <f>SUM(K371:M371)</f>
        <v>1.7961446583576519</v>
      </c>
    </row>
    <row r="372" spans="1:14" x14ac:dyDescent="0.2">
      <c r="A372" s="282" t="s">
        <v>365</v>
      </c>
      <c r="B372" s="302">
        <f>'Ind T6'!Q152</f>
        <v>8.5821642197166845</v>
      </c>
      <c r="C372" s="299" t="str">
        <f>CONCATENATE("(",ROUND((B372/$H373)*100,1),")")</f>
        <v>(19.3)</v>
      </c>
      <c r="D372" s="302">
        <f>'Ind T6'!R152</f>
        <v>7.1503434195387578</v>
      </c>
      <c r="E372" s="299" t="str">
        <f>CONCATENATE("(",ROUND((D372/$H373)*100,1),")")</f>
        <v>(16.1)</v>
      </c>
      <c r="F372" s="302">
        <f>'Ind T6'!S152</f>
        <v>2.2961268941685593</v>
      </c>
      <c r="G372" s="299" t="str">
        <f>CONCATENATE("(",ROUND((F372/$H373)*100,1),")")</f>
        <v>(5.2)</v>
      </c>
      <c r="H372" s="302">
        <f t="shared" ref="H372" si="280">SUM(B372,D372,F372)</f>
        <v>18.028634533424</v>
      </c>
      <c r="I372" s="299" t="str">
        <f>CONCATENATE("(",ROUND((H372/$H373)*100,1),")")</f>
        <v>(40.6)</v>
      </c>
      <c r="K372" s="302">
        <f t="shared" ref="K372:K373" si="281">B377-B372</f>
        <v>0.80630228271765603</v>
      </c>
      <c r="L372" s="302">
        <f t="shared" ref="L372:L373" si="282">D377-D372</f>
        <v>0.23945313338037089</v>
      </c>
      <c r="M372" s="302">
        <f t="shared" ref="M372:M373" si="283">F377-F372</f>
        <v>0.1830999255443011</v>
      </c>
      <c r="N372" s="302">
        <f t="shared" ref="N372:N373" si="284">SUM(K372:M372)</f>
        <v>1.228855341642328</v>
      </c>
    </row>
    <row r="373" spans="1:14" x14ac:dyDescent="0.2">
      <c r="A373" s="282" t="s">
        <v>363</v>
      </c>
      <c r="B373" s="302">
        <f>SUM(B371:B372)</f>
        <v>26.341143798635972</v>
      </c>
      <c r="C373" s="299" t="str">
        <f>CONCATENATE("(",ROUND((B373/$H373)*100,1),")")</f>
        <v>(59.3)</v>
      </c>
      <c r="D373" s="302">
        <f>SUM(D371:D372)</f>
        <v>13.360099589134474</v>
      </c>
      <c r="E373" s="299" t="str">
        <f>CONCATENATE("(",ROUND((D373/$H373)*100,1),")")</f>
        <v>(30.1)</v>
      </c>
      <c r="F373" s="302">
        <f>SUM(F371:F372)</f>
        <v>4.7157566122295229</v>
      </c>
      <c r="G373" s="299" t="str">
        <f>CONCATENATE("(",ROUND((F373/$H373)*100,1),")")</f>
        <v>(10.6)</v>
      </c>
      <c r="H373" s="302">
        <f>SUM(H371:H372)</f>
        <v>44.416999999999973</v>
      </c>
      <c r="I373" s="299" t="str">
        <f>CONCATENATE("(",ROUND((H373/$H373)*100,1),")")</f>
        <v>(100)</v>
      </c>
      <c r="K373" s="302">
        <f t="shared" si="281"/>
        <v>2.0503622255054879</v>
      </c>
      <c r="L373" s="302">
        <f t="shared" si="282"/>
        <v>0.61405615310510164</v>
      </c>
      <c r="M373" s="302">
        <f t="shared" si="283"/>
        <v>0.36058162138939132</v>
      </c>
      <c r="N373" s="302">
        <f t="shared" si="284"/>
        <v>3.0249999999999808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19.00303952170712</v>
      </c>
      <c r="C376" s="299" t="str">
        <f>CONCATENATE("(",ROUND((B376/$H378)*100,1),")")</f>
        <v>(40.1)</v>
      </c>
      <c r="D376" s="302">
        <f>'Ind T6'!W153</f>
        <v>6.5843591893204474</v>
      </c>
      <c r="E376" s="299" t="str">
        <f>CONCATENATE("(",ROUND((D376/$H378)*100,1),")")</f>
        <v>(13.9)</v>
      </c>
      <c r="F376" s="302">
        <f>'Ind T6'!X153</f>
        <v>2.5971114139060538</v>
      </c>
      <c r="G376" s="299" t="str">
        <f>CONCATENATE("(",ROUND((F376/$H378)*100,1),")")</f>
        <v>(5.5)</v>
      </c>
      <c r="H376" s="302">
        <f>SUM(B376,D376,F376)</f>
        <v>28.18451012493362</v>
      </c>
      <c r="I376" s="299" t="str">
        <f>CONCATENATE("(",ROUND((H376/$H378)*100,1),")")</f>
        <v>(59.4)</v>
      </c>
      <c r="K376" s="302">
        <f>B376-B366</f>
        <v>2.4087161794258982</v>
      </c>
      <c r="L376" s="302">
        <f>D376-D366</f>
        <v>0.76978687236384413</v>
      </c>
      <c r="M376" s="302">
        <f>F376-F366</f>
        <v>0.30024053704744791</v>
      </c>
      <c r="N376" s="302">
        <f>SUM(K376:M376)</f>
        <v>3.4787435888371903</v>
      </c>
    </row>
    <row r="377" spans="1:14" x14ac:dyDescent="0.2">
      <c r="A377" s="282" t="s">
        <v>365</v>
      </c>
      <c r="B377" s="302">
        <f>'Ind T6'!V152</f>
        <v>9.3884665024343406</v>
      </c>
      <c r="C377" s="299" t="str">
        <f>CONCATENATE("(",ROUND((B377/$H378)*100,1),")")</f>
        <v>(19.8)</v>
      </c>
      <c r="D377" s="302">
        <f>'Ind T6'!W152</f>
        <v>7.3897965529191287</v>
      </c>
      <c r="E377" s="299" t="str">
        <f>CONCATENATE("(",ROUND((D377/$H378)*100,1),")")</f>
        <v>(15.6)</v>
      </c>
      <c r="F377" s="302">
        <f>'Ind T6'!X152</f>
        <v>2.4792268197128604</v>
      </c>
      <c r="G377" s="299" t="str">
        <f>CONCATENATE("(",ROUND((F377/$H378)*100,1),")")</f>
        <v>(5.2)</v>
      </c>
      <c r="H377" s="302">
        <f t="shared" ref="H377" si="285">SUM(B377,D377,F377)</f>
        <v>19.25748987506633</v>
      </c>
      <c r="I377" s="299" t="str">
        <f>CONCATENATE("(",ROUND((H377/$H378)*100,1),")")</f>
        <v>(40.6)</v>
      </c>
      <c r="K377" s="302">
        <f t="shared" ref="K377:K378" si="286">B377-B367</f>
        <v>1.5104736671543399</v>
      </c>
      <c r="L377" s="302">
        <f t="shared" ref="L377:L378" si="287">D377-D367</f>
        <v>0.58040253520276774</v>
      </c>
      <c r="M377" s="302">
        <f t="shared" ref="M377:M378" si="288">F377-F367</f>
        <v>0.29738020880570026</v>
      </c>
      <c r="N377" s="302">
        <f t="shared" ref="N377:N378" si="289">SUM(K377:M377)</f>
        <v>2.388256411162808</v>
      </c>
    </row>
    <row r="378" spans="1:14" x14ac:dyDescent="0.2">
      <c r="A378" s="282" t="s">
        <v>363</v>
      </c>
      <c r="B378" s="302">
        <f>SUM(B376:B377)</f>
        <v>28.39150602414146</v>
      </c>
      <c r="C378" s="299" t="str">
        <f>CONCATENATE("(",ROUND((B378/$H378)*100,1),")")</f>
        <v>(59.8)</v>
      </c>
      <c r="D378" s="302">
        <f>SUM(D376:D377)</f>
        <v>13.974155742239576</v>
      </c>
      <c r="E378" s="299" t="str">
        <f>CONCATENATE("(",ROUND((D378/$H378)*100,1),")")</f>
        <v>(29.5)</v>
      </c>
      <c r="F378" s="302">
        <f>SUM(F376:F377)</f>
        <v>5.0763382336189142</v>
      </c>
      <c r="G378" s="299" t="str">
        <f>CONCATENATE("(",ROUND((F378/$H378)*100,1),")")</f>
        <v>(10.7)</v>
      </c>
      <c r="H378" s="302">
        <f>SUM(H376:H377)</f>
        <v>47.44199999999995</v>
      </c>
      <c r="I378" s="299" t="str">
        <f>CONCATENATE("(",ROUND((H378/$H378)*100,1),")")</f>
        <v>(100)</v>
      </c>
      <c r="K378" s="302">
        <f t="shared" si="286"/>
        <v>3.9191898465802382</v>
      </c>
      <c r="L378" s="302">
        <f t="shared" si="287"/>
        <v>1.3501894075666119</v>
      </c>
      <c r="M378" s="302">
        <f t="shared" si="288"/>
        <v>0.59762074585314817</v>
      </c>
      <c r="N378" s="302">
        <f t="shared" si="289"/>
        <v>5.8669999999999982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6.2068313098360797</v>
      </c>
      <c r="C387" s="299" t="str">
        <f>CONCATENATE("(",ROUND((B387/$H389)*100,1),")")</f>
        <v>(34.4)</v>
      </c>
      <c r="D387" s="302">
        <f>'Ind T6'!M162</f>
        <v>1.0098335660193667</v>
      </c>
      <c r="E387" s="299" t="str">
        <f>CONCATENATE("(",ROUND((D387/$H389)*100,1),")")</f>
        <v>(5.6)</v>
      </c>
      <c r="F387" s="302">
        <f>'Ind T6'!N162</f>
        <v>0.15120502592980417</v>
      </c>
      <c r="G387" s="299" t="str">
        <f>CONCATENATE("(",ROUND((F387/$H389)*100,1),")")</f>
        <v>(0.8)</v>
      </c>
      <c r="H387" s="302">
        <f>SUM(B387,D387,F387)</f>
        <v>7.3678699017852507</v>
      </c>
      <c r="I387" s="299" t="str">
        <f>CONCATENATE("(",ROUND((H387/$H389)*100,1),")")</f>
        <v>(40.8)</v>
      </c>
      <c r="K387" s="302">
        <f>B392-B387</f>
        <v>1.039863315795575E-2</v>
      </c>
      <c r="L387" s="302">
        <f>D392-D387</f>
        <v>7.8096529798359571E-2</v>
      </c>
      <c r="M387" s="302">
        <f>F392-F387</f>
        <v>3.5445690042033573E-3</v>
      </c>
      <c r="N387" s="302">
        <f>SUM(K387:M387)</f>
        <v>9.2039731960518678E-2</v>
      </c>
    </row>
    <row r="388" spans="1:14" x14ac:dyDescent="0.2">
      <c r="A388" s="282" t="s">
        <v>365</v>
      </c>
      <c r="B388" s="302">
        <f>'Ind T6'!L161</f>
        <v>5.3637282857812023</v>
      </c>
      <c r="C388" s="299" t="str">
        <f>CONCATENATE("(",ROUND((B388/$H389)*100,1),")")</f>
        <v>(29.7)</v>
      </c>
      <c r="D388" s="302">
        <f>'Ind T6'!M161</f>
        <v>4.8912125797886441</v>
      </c>
      <c r="E388" s="299" t="str">
        <f>CONCATENATE("(",ROUND((D388/$H389)*100,1),")")</f>
        <v>(27.1)</v>
      </c>
      <c r="F388" s="302">
        <f>'Ind T6'!N161</f>
        <v>0.42818923264488967</v>
      </c>
      <c r="G388" s="299" t="str">
        <f>CONCATENATE("(",ROUND((F388/$H389)*100,1),")")</f>
        <v>(2.4)</v>
      </c>
      <c r="H388" s="302">
        <f t="shared" ref="H388" si="290">SUM(B388,D388,F388)</f>
        <v>10.683130098214736</v>
      </c>
      <c r="I388" s="299" t="str">
        <f>CONCATENATE("(",ROUND((H388/$H389)*100,1),")")</f>
        <v>(59.2)</v>
      </c>
      <c r="K388" s="302">
        <f t="shared" ref="K388:K389" si="291">B393-B388</f>
        <v>0.1195585991708743</v>
      </c>
      <c r="L388" s="302">
        <f t="shared" ref="L388:L389" si="292">D393-D388</f>
        <v>0.11931109964776265</v>
      </c>
      <c r="M388" s="302">
        <f t="shared" ref="M388:M389" si="293">F393-F388</f>
        <v>1.0090569220887691E-2</v>
      </c>
      <c r="N388" s="302">
        <f t="shared" ref="N388:N389" si="294">SUM(K388:M388)</f>
        <v>0.24896026803952465</v>
      </c>
    </row>
    <row r="389" spans="1:14" x14ac:dyDescent="0.2">
      <c r="A389" s="282" t="s">
        <v>363</v>
      </c>
      <c r="B389" s="302">
        <f>SUM(B387:B388)</f>
        <v>11.570559595617283</v>
      </c>
      <c r="C389" s="299" t="str">
        <f>CONCATENATE("(",ROUND((B389/$H389)*100,1),")")</f>
        <v>(64.1)</v>
      </c>
      <c r="D389" s="302">
        <f>SUM(D387:D388)</f>
        <v>5.901046145808011</v>
      </c>
      <c r="E389" s="299" t="str">
        <f>CONCATENATE("(",ROUND((D389/$H389)*100,1),")")</f>
        <v>(32.7)</v>
      </c>
      <c r="F389" s="302">
        <f>SUM(F387:F388)</f>
        <v>0.57939425857469384</v>
      </c>
      <c r="G389" s="299" t="str">
        <f>CONCATENATE("(",ROUND((F389/$H389)*100,1),")")</f>
        <v>(3.2)</v>
      </c>
      <c r="H389" s="302">
        <f>SUM(H387:H388)</f>
        <v>18.050999999999988</v>
      </c>
      <c r="I389" s="299" t="str">
        <f>CONCATENATE("(",ROUND((H389/$H389)*100,1),")")</f>
        <v>(100)</v>
      </c>
      <c r="K389" s="302">
        <f t="shared" si="291"/>
        <v>0.12995723232882916</v>
      </c>
      <c r="L389" s="302">
        <f t="shared" si="292"/>
        <v>0.197407629446122</v>
      </c>
      <c r="M389" s="302">
        <f t="shared" si="293"/>
        <v>1.3635138225090992E-2</v>
      </c>
      <c r="N389" s="302">
        <f t="shared" si="294"/>
        <v>0.34100000000004216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6.2172299429940354</v>
      </c>
      <c r="C392" s="299" t="str">
        <f>CONCATENATE("(",ROUND((B392/$H394)*100,1),")")</f>
        <v>(33.8)</v>
      </c>
      <c r="D392" s="302">
        <f>'Ind T6'!R162</f>
        <v>1.0879300958177263</v>
      </c>
      <c r="E392" s="299" t="str">
        <f>CONCATENATE("(",ROUND((D392/$H394)*100,1),")")</f>
        <v>(5.9)</v>
      </c>
      <c r="F392" s="302">
        <f>'Ind T6'!S162</f>
        <v>0.15474959493400753</v>
      </c>
      <c r="G392" s="299" t="str">
        <f>CONCATENATE("(",ROUND((F392/$H394)*100,1),")")</f>
        <v>(0.8)</v>
      </c>
      <c r="H392" s="302">
        <f>SUM(B392,D392,F392)</f>
        <v>7.4599096337457693</v>
      </c>
      <c r="I392" s="299" t="str">
        <f>CONCATENATE("(",ROUND((H392/$H394)*100,1),")")</f>
        <v>(40.6)</v>
      </c>
      <c r="K392" s="302">
        <f>B397-B392</f>
        <v>1.8687245601785918E-2</v>
      </c>
      <c r="L392" s="302">
        <f>D397-D392</f>
        <v>0.16699240802457438</v>
      </c>
      <c r="M392" s="302">
        <f>F397-F392</f>
        <v>8.8822552544209066E-3</v>
      </c>
      <c r="N392" s="302">
        <f>SUM(K392:M392)</f>
        <v>0.1945619088807812</v>
      </c>
    </row>
    <row r="393" spans="1:14" x14ac:dyDescent="0.2">
      <c r="A393" s="282" t="s">
        <v>365</v>
      </c>
      <c r="B393" s="302">
        <f>'Ind T6'!Q161</f>
        <v>5.4832868849520766</v>
      </c>
      <c r="C393" s="299" t="str">
        <f>CONCATENATE("(",ROUND((B393/$H394)*100,1),")")</f>
        <v>(29.8)</v>
      </c>
      <c r="D393" s="302">
        <f>'Ind T6'!R161</f>
        <v>5.0105236794364068</v>
      </c>
      <c r="E393" s="299" t="str">
        <f>CONCATENATE("(",ROUND((D393/$H394)*100,1),")")</f>
        <v>(27.2)</v>
      </c>
      <c r="F393" s="302">
        <f>'Ind T6'!S161</f>
        <v>0.43827980186577736</v>
      </c>
      <c r="G393" s="299" t="str">
        <f>CONCATENATE("(",ROUND((F393/$H394)*100,1),")")</f>
        <v>(2.4)</v>
      </c>
      <c r="H393" s="302">
        <f t="shared" ref="H393" si="295">SUM(B393,D393,F393)</f>
        <v>10.932090366254259</v>
      </c>
      <c r="I393" s="299" t="str">
        <f>CONCATENATE("(",ROUND((H393/$H394)*100,1),")")</f>
        <v>(59.4)</v>
      </c>
      <c r="K393" s="302">
        <f t="shared" ref="K393:K394" si="296">B398-B393</f>
        <v>0.2500026582878947</v>
      </c>
      <c r="L393" s="302">
        <f t="shared" ref="L393:L394" si="297">D398-D393</f>
        <v>0.23063535587721251</v>
      </c>
      <c r="M393" s="302">
        <f t="shared" ref="M393:M394" si="298">F398-F393</f>
        <v>2.3800076954067551E-2</v>
      </c>
      <c r="N393" s="302">
        <f t="shared" ref="N393:N394" si="299">SUM(K393:M393)</f>
        <v>0.50443809111917481</v>
      </c>
    </row>
    <row r="394" spans="1:14" x14ac:dyDescent="0.2">
      <c r="A394" s="282" t="s">
        <v>363</v>
      </c>
      <c r="B394" s="302">
        <f>SUM(B392:B393)</f>
        <v>11.700516827946112</v>
      </c>
      <c r="C394" s="299" t="str">
        <f>CONCATENATE("(",ROUND((B394/$H394)*100,1),")")</f>
        <v>(63.6)</v>
      </c>
      <c r="D394" s="302">
        <f>SUM(D392:D393)</f>
        <v>6.098453775254133</v>
      </c>
      <c r="E394" s="299" t="str">
        <f>CONCATENATE("(",ROUND((D394/$H394)*100,1),")")</f>
        <v>(33.2)</v>
      </c>
      <c r="F394" s="302">
        <f>SUM(F392:F393)</f>
        <v>0.59302939679978484</v>
      </c>
      <c r="G394" s="299" t="str">
        <f>CONCATENATE("(",ROUND((F394/$H394)*100,1),")")</f>
        <v>(3.2)</v>
      </c>
      <c r="H394" s="302">
        <f>SUM(H392:H393)</f>
        <v>18.392000000000028</v>
      </c>
      <c r="I394" s="299" t="str">
        <f>CONCATENATE("(",ROUND((H394/$H394)*100,1),")")</f>
        <v>(100)</v>
      </c>
      <c r="K394" s="302">
        <f t="shared" si="296"/>
        <v>0.2686899038896815</v>
      </c>
      <c r="L394" s="302">
        <f t="shared" si="297"/>
        <v>0.39762776390178711</v>
      </c>
      <c r="M394" s="302">
        <f t="shared" si="298"/>
        <v>3.2682332208488485E-2</v>
      </c>
      <c r="N394" s="302">
        <f t="shared" si="299"/>
        <v>0.6989999999999571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6.2359171885958213</v>
      </c>
      <c r="C397" s="299" t="str">
        <f>CONCATENATE("(",ROUND((B397/$H399)*100,1),")")</f>
        <v>(32.7)</v>
      </c>
      <c r="D397" s="302">
        <f>'Ind T6'!W162</f>
        <v>1.2549225038423006</v>
      </c>
      <c r="E397" s="299" t="str">
        <f>CONCATENATE("(",ROUND((D397/$H399)*100,1),")")</f>
        <v>(6.6)</v>
      </c>
      <c r="F397" s="302">
        <f>'Ind T6'!X162</f>
        <v>0.16363185018842843</v>
      </c>
      <c r="G397" s="299" t="str">
        <f>CONCATENATE("(",ROUND((F397/$H399)*100,1),")")</f>
        <v>(0.9)</v>
      </c>
      <c r="H397" s="302">
        <f>SUM(B397,D397,F397)</f>
        <v>7.6544715426265508</v>
      </c>
      <c r="I397" s="299" t="str">
        <f>CONCATENATE("(",ROUND((H397/$H399)*100,1),")")</f>
        <v>(40.1)</v>
      </c>
      <c r="K397" s="302">
        <f>B397-B387</f>
        <v>2.9085878759741668E-2</v>
      </c>
      <c r="L397" s="302">
        <f>D397-D387</f>
        <v>0.24508893782293395</v>
      </c>
      <c r="M397" s="302">
        <f>F397-F387</f>
        <v>1.2426824258624264E-2</v>
      </c>
      <c r="N397" s="302">
        <f>SUM(K397:M397)</f>
        <v>0.28660164084129991</v>
      </c>
    </row>
    <row r="398" spans="1:14" x14ac:dyDescent="0.2">
      <c r="A398" s="282" t="s">
        <v>365</v>
      </c>
      <c r="B398" s="302">
        <f>'Ind T6'!V161</f>
        <v>5.7332895432399713</v>
      </c>
      <c r="C398" s="299" t="str">
        <f>CONCATENATE("(",ROUND((B398/$H399)*100,1),")")</f>
        <v>(30)</v>
      </c>
      <c r="D398" s="302">
        <f>'Ind T6'!W161</f>
        <v>5.2411590353136193</v>
      </c>
      <c r="E398" s="299" t="str">
        <f>CONCATENATE("(",ROUND((D398/$H399)*100,1),")")</f>
        <v>(27.5)</v>
      </c>
      <c r="F398" s="302">
        <f>'Ind T6'!X161</f>
        <v>0.46207987881984491</v>
      </c>
      <c r="G398" s="299" t="str">
        <f>CONCATENATE("(",ROUND((F398/$H399)*100,1),")")</f>
        <v>(2.4)</v>
      </c>
      <c r="H398" s="302">
        <f t="shared" ref="H398" si="300">SUM(B398,D398,F398)</f>
        <v>11.436528457373436</v>
      </c>
      <c r="I398" s="299" t="str">
        <f>CONCATENATE("(",ROUND((H398/$H399)*100,1),")")</f>
        <v>(59.9)</v>
      </c>
      <c r="K398" s="302">
        <f t="shared" ref="K398:K399" si="301">B398-B388</f>
        <v>0.369561257458769</v>
      </c>
      <c r="L398" s="302">
        <f t="shared" ref="L398:L399" si="302">D398-D388</f>
        <v>0.34994645552497516</v>
      </c>
      <c r="M398" s="302">
        <f t="shared" ref="M398:M399" si="303">F398-F388</f>
        <v>3.3890646174955241E-2</v>
      </c>
      <c r="N398" s="302">
        <f t="shared" ref="N398:N399" si="304">SUM(K398:M398)</f>
        <v>0.75339835915869946</v>
      </c>
    </row>
    <row r="399" spans="1:14" x14ac:dyDescent="0.2">
      <c r="A399" s="282" t="s">
        <v>363</v>
      </c>
      <c r="B399" s="302">
        <f>SUM(B397:B398)</f>
        <v>11.969206731835794</v>
      </c>
      <c r="C399" s="299" t="str">
        <f>CONCATENATE("(",ROUND((B399/$H399)*100,1),")")</f>
        <v>(62.7)</v>
      </c>
      <c r="D399" s="302">
        <f>SUM(D397:D398)</f>
        <v>6.4960815391559201</v>
      </c>
      <c r="E399" s="299" t="str">
        <f>CONCATENATE("(",ROUND((D399/$H399)*100,1),")")</f>
        <v>(34)</v>
      </c>
      <c r="F399" s="302">
        <f>SUM(F397:F398)</f>
        <v>0.62571172900827332</v>
      </c>
      <c r="G399" s="299" t="str">
        <f>CONCATENATE("(",ROUND((F399/$H399)*100,1),")")</f>
        <v>(3.3)</v>
      </c>
      <c r="H399" s="302">
        <f>SUM(H397:H398)</f>
        <v>19.090999999999987</v>
      </c>
      <c r="I399" s="299" t="str">
        <f>CONCATENATE("(",ROUND((H399/$H399)*100,1),")")</f>
        <v>(100)</v>
      </c>
      <c r="K399" s="302">
        <f t="shared" si="301"/>
        <v>0.39864713621851067</v>
      </c>
      <c r="L399" s="302">
        <f t="shared" si="302"/>
        <v>0.59503539334790911</v>
      </c>
      <c r="M399" s="302">
        <f t="shared" si="303"/>
        <v>4.6317470433579477E-2</v>
      </c>
      <c r="N399" s="302">
        <f t="shared" si="304"/>
        <v>1.0399999999999991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7.4714976835805063</v>
      </c>
      <c r="C408" s="299" t="str">
        <f>CONCATENATE("(",ROUND((B408/$H410)*100,1),")")</f>
        <v>(17.3)</v>
      </c>
      <c r="D408" s="302">
        <f>'Ind T6'!M171</f>
        <v>3.1593832045385399</v>
      </c>
      <c r="E408" s="299" t="str">
        <f>CONCATENATE("(",ROUND((D408/$H410)*100,1),")")</f>
        <v>(7.3)</v>
      </c>
      <c r="F408" s="302">
        <f>'Ind T6'!N171</f>
        <v>1.5316354615070273</v>
      </c>
      <c r="G408" s="299" t="str">
        <f>CONCATENATE("(",ROUND((F408/$H410)*100,1),")")</f>
        <v>(3.6)</v>
      </c>
      <c r="H408" s="302">
        <f>SUM(B408,D408,F408)</f>
        <v>12.162516349626074</v>
      </c>
      <c r="I408" s="299" t="str">
        <f>CONCATENATE("(",ROUND((H408/$H410)*100,1),")")</f>
        <v>(28.2)</v>
      </c>
      <c r="K408" s="302">
        <f>B413-B408</f>
        <v>-0.25471177647761234</v>
      </c>
      <c r="L408" s="302">
        <f>D413-D408</f>
        <v>-2.5849092400584528E-2</v>
      </c>
      <c r="M408" s="302">
        <f>F413-F408</f>
        <v>-3.7036805103061177E-3</v>
      </c>
      <c r="N408" s="302">
        <f>SUM(K408:M408)</f>
        <v>-0.28426454938850299</v>
      </c>
    </row>
    <row r="409" spans="1:14" x14ac:dyDescent="0.2">
      <c r="A409" s="282" t="s">
        <v>365</v>
      </c>
      <c r="B409" s="302">
        <f>'Ind T6'!L170</f>
        <v>12.037857899001516</v>
      </c>
      <c r="C409" s="299" t="str">
        <f>CONCATENATE("(",ROUND((B409/$H410)*100,1),")")</f>
        <v>(27.9)</v>
      </c>
      <c r="D409" s="302">
        <f>'Ind T6'!M170</f>
        <v>16.059171114955262</v>
      </c>
      <c r="E409" s="299" t="str">
        <f>CONCATENATE("(",ROUND((D409/$H410)*100,1),")")</f>
        <v>(37.3)</v>
      </c>
      <c r="F409" s="302">
        <f>'Ind T6'!N170</f>
        <v>2.8254546364171294</v>
      </c>
      <c r="G409" s="299" t="str">
        <f>CONCATENATE("(",ROUND((F409/$H410)*100,1),")")</f>
        <v>(6.6)</v>
      </c>
      <c r="H409" s="302">
        <f t="shared" ref="H409" si="305">SUM(B409,D409,F409)</f>
        <v>30.922483650373906</v>
      </c>
      <c r="I409" s="299" t="str">
        <f>CONCATENATE("(",ROUND((H409/$H410)*100,1),")")</f>
        <v>(71.8)</v>
      </c>
      <c r="K409" s="302">
        <f t="shared" ref="K409:K410" si="306">B414-B409</f>
        <v>5.1869733412637231E-3</v>
      </c>
      <c r="L409" s="302">
        <f t="shared" ref="L409:L410" si="307">D414-D409</f>
        <v>-0.68060760388740427</v>
      </c>
      <c r="M409" s="302">
        <f t="shared" ref="M409:M410" si="308">F414-F409</f>
        <v>-2.9314820065309277E-2</v>
      </c>
      <c r="N409" s="302">
        <f t="shared" ref="N409:N410" si="309">SUM(K409:M409)</f>
        <v>-0.70473545061144982</v>
      </c>
    </row>
    <row r="410" spans="1:14" x14ac:dyDescent="0.2">
      <c r="A410" s="282" t="s">
        <v>363</v>
      </c>
      <c r="B410" s="302">
        <f>SUM(B408:B409)</f>
        <v>19.509355582582021</v>
      </c>
      <c r="C410" s="299" t="str">
        <f>CONCATENATE("(",ROUND((B410/$H410)*100,1),")")</f>
        <v>(45.3)</v>
      </c>
      <c r="D410" s="302">
        <f>SUM(D408:D409)</f>
        <v>19.218554319493801</v>
      </c>
      <c r="E410" s="299" t="str">
        <f>CONCATENATE("(",ROUND((D410/$H410)*100,1),")")</f>
        <v>(44.6)</v>
      </c>
      <c r="F410" s="302">
        <f>SUM(F408:F409)</f>
        <v>4.3570900979241571</v>
      </c>
      <c r="G410" s="299" t="str">
        <f>CONCATENATE("(",ROUND((F410/$H410)*100,1),")")</f>
        <v>(10.1)</v>
      </c>
      <c r="H410" s="302">
        <f>SUM(H408:H409)</f>
        <v>43.08499999999998</v>
      </c>
      <c r="I410" s="299" t="str">
        <f>CONCATENATE("(",ROUND((H410/$H410)*100,1),")")</f>
        <v>(100)</v>
      </c>
      <c r="K410" s="302">
        <f t="shared" si="306"/>
        <v>-0.2495248031363495</v>
      </c>
      <c r="L410" s="302">
        <f t="shared" si="307"/>
        <v>-0.70645669628798657</v>
      </c>
      <c r="M410" s="302">
        <f t="shared" si="308"/>
        <v>-3.3018500575615839E-2</v>
      </c>
      <c r="N410" s="302">
        <f t="shared" si="309"/>
        <v>-0.98899999999995192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7.2167859071028939</v>
      </c>
      <c r="C413" s="299" t="str">
        <f>CONCATENATE("(",ROUND((B413/$H415)*100,1),")")</f>
        <v>(17.1)</v>
      </c>
      <c r="D413" s="302">
        <f>'Ind T6'!R171</f>
        <v>3.1335341121379554</v>
      </c>
      <c r="E413" s="299" t="str">
        <f>CONCATENATE("(",ROUND((D413/$H415)*100,1),")")</f>
        <v>(7.4)</v>
      </c>
      <c r="F413" s="302">
        <f>'Ind T6'!S171</f>
        <v>1.5279317809967212</v>
      </c>
      <c r="G413" s="299" t="str">
        <f>CONCATENATE("(",ROUND((F413/$H415)*100,1),")")</f>
        <v>(3.6)</v>
      </c>
      <c r="H413" s="302">
        <f>SUM(B413,D413,F413)</f>
        <v>11.878251800237571</v>
      </c>
      <c r="I413" s="299" t="str">
        <f>CONCATENATE("(",ROUND((H413/$H415)*100,1),")")</f>
        <v>(28.2)</v>
      </c>
      <c r="K413" s="302">
        <f>B418-B413</f>
        <v>-8.0824356397582342E-2</v>
      </c>
      <c r="L413" s="302">
        <f>D418-D413</f>
        <v>0.11403846502228676</v>
      </c>
      <c r="M413" s="302">
        <f>F418-F413</f>
        <v>6.9677704133393581E-2</v>
      </c>
      <c r="N413" s="302">
        <f>SUM(K413:M413)</f>
        <v>0.102891812758098</v>
      </c>
    </row>
    <row r="414" spans="1:14" x14ac:dyDescent="0.2">
      <c r="A414" s="282" t="s">
        <v>365</v>
      </c>
      <c r="B414" s="302">
        <f>'Ind T6'!Q170</f>
        <v>12.043044872342779</v>
      </c>
      <c r="C414" s="299" t="str">
        <f>CONCATENATE("(",ROUND((B414/$H415)*100,1),")")</f>
        <v>(28.6)</v>
      </c>
      <c r="D414" s="302">
        <f>'Ind T6'!R170</f>
        <v>15.378563511067858</v>
      </c>
      <c r="E414" s="299" t="str">
        <f>CONCATENATE("(",ROUND((D414/$H415)*100,1),")")</f>
        <v>(36.5)</v>
      </c>
      <c r="F414" s="302">
        <f>'Ind T6'!S170</f>
        <v>2.7961398163518201</v>
      </c>
      <c r="G414" s="299" t="str">
        <f>CONCATENATE("(",ROUND((F414/$H415)*100,1),")")</f>
        <v>(6.6)</v>
      </c>
      <c r="H414" s="302">
        <f t="shared" ref="H414" si="310">SUM(B414,D414,F414)</f>
        <v>30.217748199762454</v>
      </c>
      <c r="I414" s="299" t="str">
        <f>CONCATENATE("(",ROUND((H414/$H415)*100,1),")")</f>
        <v>(71.8)</v>
      </c>
      <c r="K414" s="302">
        <f t="shared" ref="K414:K415" si="311">B419-B414</f>
        <v>0.74030440686575893</v>
      </c>
      <c r="L414" s="302">
        <f t="shared" ref="L414:L415" si="312">D419-D414</f>
        <v>-0.45634265071588409</v>
      </c>
      <c r="M414" s="302">
        <f t="shared" ref="M414:M415" si="313">F419-F414</f>
        <v>4.4146431092008331E-2</v>
      </c>
      <c r="N414" s="302">
        <f t="shared" ref="N414:N415" si="314">SUM(K414:M414)</f>
        <v>0.32810818724188318</v>
      </c>
    </row>
    <row r="415" spans="1:14" x14ac:dyDescent="0.2">
      <c r="A415" s="282" t="s">
        <v>363</v>
      </c>
      <c r="B415" s="302">
        <f>SUM(B413:B414)</f>
        <v>19.259830779445672</v>
      </c>
      <c r="C415" s="299" t="str">
        <f>CONCATENATE("(",ROUND((B415/$H415)*100,1),")")</f>
        <v>(45.8)</v>
      </c>
      <c r="D415" s="302">
        <f>SUM(D413:D414)</f>
        <v>18.512097623205815</v>
      </c>
      <c r="E415" s="299" t="str">
        <f>CONCATENATE("(",ROUND((D415/$H415)*100,1),")")</f>
        <v>(44)</v>
      </c>
      <c r="F415" s="302">
        <f>SUM(F413:F414)</f>
        <v>4.3240715973485413</v>
      </c>
      <c r="G415" s="299" t="str">
        <f>CONCATENATE("(",ROUND((F415/$H415)*100,1),")")</f>
        <v>(10.3)</v>
      </c>
      <c r="H415" s="302">
        <f>SUM(H413:H414)</f>
        <v>42.096000000000025</v>
      </c>
      <c r="I415" s="299" t="str">
        <f>CONCATENATE("(",ROUND((H415/$H415)*100,1),")")</f>
        <v>(100)</v>
      </c>
      <c r="K415" s="302">
        <f t="shared" si="311"/>
        <v>0.65948005046817926</v>
      </c>
      <c r="L415" s="302">
        <f t="shared" si="312"/>
        <v>-0.34230418569359955</v>
      </c>
      <c r="M415" s="302">
        <f t="shared" si="313"/>
        <v>0.11382413522540169</v>
      </c>
      <c r="N415" s="302">
        <f t="shared" si="314"/>
        <v>0.4309999999999814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7.1359615507053116</v>
      </c>
      <c r="C418" s="299" t="str">
        <f>CONCATENATE("(",ROUND((B418/$H420)*100,1),")")</f>
        <v>(16.8)</v>
      </c>
      <c r="D418" s="302">
        <f>'Ind T6'!W171</f>
        <v>3.2475725771602422</v>
      </c>
      <c r="E418" s="299" t="str">
        <f>CONCATENATE("(",ROUND((D418/$H420)*100,1),")")</f>
        <v>(7.6)</v>
      </c>
      <c r="F418" s="302">
        <f>'Ind T6'!X171</f>
        <v>1.5976094851301148</v>
      </c>
      <c r="G418" s="299" t="str">
        <f>CONCATENATE("(",ROUND((F418/$H420)*100,1),")")</f>
        <v>(3.8)</v>
      </c>
      <c r="H418" s="302">
        <f>SUM(B418,D418,F418)</f>
        <v>11.981143612995668</v>
      </c>
      <c r="I418" s="299" t="str">
        <f>CONCATENATE("(",ROUND((H418/$H420)*100,1),")")</f>
        <v>(28.2)</v>
      </c>
      <c r="K418" s="302">
        <f>B418-B408</f>
        <v>-0.33553613287519468</v>
      </c>
      <c r="L418" s="302">
        <f>D418-D408</f>
        <v>8.8189372621702233E-2</v>
      </c>
      <c r="M418" s="302">
        <f>F418-F408</f>
        <v>6.5974023623087463E-2</v>
      </c>
      <c r="N418" s="302">
        <f>SUM(K418:M418)</f>
        <v>-0.18137273663040498</v>
      </c>
    </row>
    <row r="419" spans="1:14" x14ac:dyDescent="0.2">
      <c r="A419" s="282" t="s">
        <v>365</v>
      </c>
      <c r="B419" s="302">
        <f>'Ind T6'!V170</f>
        <v>12.783349279208538</v>
      </c>
      <c r="C419" s="299" t="str">
        <f>CONCATENATE("(",ROUND((B419/$H420)*100,1),")")</f>
        <v>(30.1)</v>
      </c>
      <c r="D419" s="302">
        <f>'Ind T6'!W170</f>
        <v>14.922220860351974</v>
      </c>
      <c r="E419" s="299" t="str">
        <f>CONCATENATE("(",ROUND((D419/$H420)*100,1),")")</f>
        <v>(35.1)</v>
      </c>
      <c r="F419" s="302">
        <f>'Ind T6'!X170</f>
        <v>2.8402862474438284</v>
      </c>
      <c r="G419" s="299" t="str">
        <f>CONCATENATE("(",ROUND((F419/$H420)*100,1),")")</f>
        <v>(6.7)</v>
      </c>
      <c r="H419" s="302">
        <f t="shared" ref="H419" si="315">SUM(B419,D419,F419)</f>
        <v>30.545856387004342</v>
      </c>
      <c r="I419" s="299" t="str">
        <f>CONCATENATE("(",ROUND((H419/$H420)*100,1),")")</f>
        <v>(71.8)</v>
      </c>
      <c r="K419" s="302">
        <f t="shared" ref="K419:K420" si="316">B419-B409</f>
        <v>0.74549138020702266</v>
      </c>
      <c r="L419" s="302">
        <f t="shared" ref="L419:L420" si="317">D419-D409</f>
        <v>-1.1369502546032884</v>
      </c>
      <c r="M419" s="302">
        <f t="shared" ref="M419:M420" si="318">F419-F409</f>
        <v>1.4831611026699054E-2</v>
      </c>
      <c r="N419" s="302">
        <f t="shared" ref="N419:N420" si="319">SUM(K419:M419)</f>
        <v>-0.37662726336956664</v>
      </c>
    </row>
    <row r="420" spans="1:14" x14ac:dyDescent="0.2">
      <c r="A420" s="282" t="s">
        <v>363</v>
      </c>
      <c r="B420" s="302">
        <f>SUM(B418:B419)</f>
        <v>19.919310829913851</v>
      </c>
      <c r="C420" s="299" t="str">
        <f>CONCATENATE("(",ROUND((B420/$H420)*100,1),")")</f>
        <v>(46.8)</v>
      </c>
      <c r="D420" s="302">
        <f>SUM(D418:D419)</f>
        <v>18.169793437512215</v>
      </c>
      <c r="E420" s="299" t="str">
        <f>CONCATENATE("(",ROUND((D420/$H420)*100,1),")")</f>
        <v>(42.7)</v>
      </c>
      <c r="F420" s="302">
        <f>SUM(F418:F419)</f>
        <v>4.437895732573943</v>
      </c>
      <c r="G420" s="299" t="str">
        <f>CONCATENATE("(",ROUND((F420/$H420)*100,1),")")</f>
        <v>(10.4)</v>
      </c>
      <c r="H420" s="302">
        <f>SUM(H418:H419)</f>
        <v>42.527000000000008</v>
      </c>
      <c r="I420" s="299" t="str">
        <f>CONCATENATE("(",ROUND((H420/$H420)*100,1),")")</f>
        <v>(100)</v>
      </c>
      <c r="K420" s="302">
        <f t="shared" si="316"/>
        <v>0.40995524733182975</v>
      </c>
      <c r="L420" s="302">
        <f t="shared" si="317"/>
        <v>-1.0487608819815861</v>
      </c>
      <c r="M420" s="302">
        <f t="shared" si="318"/>
        <v>8.0805634649785851E-2</v>
      </c>
      <c r="N420" s="302">
        <f t="shared" si="319"/>
        <v>-0.55799999999997052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9.3368206157203186</v>
      </c>
      <c r="C429" s="299" t="str">
        <f>CONCATENATE("(",ROUND((B429/$H431)*100,1),")")</f>
        <v>(14.3)</v>
      </c>
      <c r="D429" s="302">
        <f>'Ind T6'!M180</f>
        <v>3.2240818831149856</v>
      </c>
      <c r="E429" s="299" t="str">
        <f>CONCATENATE("(",ROUND((D429/$H431)*100,1),")")</f>
        <v>(4.9)</v>
      </c>
      <c r="F429" s="302">
        <f>'Ind T6'!N180</f>
        <v>0.98556113344211871</v>
      </c>
      <c r="G429" s="299" t="str">
        <f>CONCATENATE("(",ROUND((F429/$H431)*100,1),")")</f>
        <v>(1.5)</v>
      </c>
      <c r="H429" s="302">
        <f>SUM(B429,D429,F429)</f>
        <v>13.546463632277423</v>
      </c>
      <c r="I429" s="299" t="str">
        <f>CONCATENATE("(",ROUND((H429/$H431)*100,1),")")</f>
        <v>(20.7)</v>
      </c>
      <c r="K429" s="302">
        <f>B434-B429</f>
        <v>0.51518837932635186</v>
      </c>
      <c r="L429" s="302">
        <f>D434-D429</f>
        <v>0.2617231072950057</v>
      </c>
      <c r="M429" s="302">
        <f>F434-F429</f>
        <v>1.2249647129191077E-3</v>
      </c>
      <c r="N429" s="302">
        <f>SUM(K429:M429)</f>
        <v>0.77813645133427667</v>
      </c>
    </row>
    <row r="430" spans="1:14" x14ac:dyDescent="0.2">
      <c r="A430" s="282" t="s">
        <v>365</v>
      </c>
      <c r="B430" s="302">
        <f>'Ind T6'!L179</f>
        <v>25.937417447587052</v>
      </c>
      <c r="C430" s="299" t="str">
        <f>CONCATENATE("(",ROUND((B430/$H431)*100,1),")")</f>
        <v>(39.7)</v>
      </c>
      <c r="D430" s="302">
        <f>'Ind T6'!M179</f>
        <v>22.582225568727626</v>
      </c>
      <c r="E430" s="299" t="str">
        <f>CONCATENATE("(",ROUND((D430/$H431)*100,1),")")</f>
        <v>(34.5)</v>
      </c>
      <c r="F430" s="302">
        <f>'Ind T6'!N179</f>
        <v>3.3438933514077802</v>
      </c>
      <c r="G430" s="299" t="str">
        <f>CONCATENATE("(",ROUND((F430/$H431)*100,1),")")</f>
        <v>(5.1)</v>
      </c>
      <c r="H430" s="302">
        <f t="shared" ref="H430" si="320">SUM(B430,D430,F430)</f>
        <v>51.863536367722453</v>
      </c>
      <c r="I430" s="299" t="str">
        <f>CONCATENATE("(",ROUND((H430/$H431)*100,1),")")</f>
        <v>(79.3)</v>
      </c>
      <c r="K430" s="302">
        <f t="shared" ref="K430:K431" si="321">B435-B430</f>
        <v>2.1590612837158822</v>
      </c>
      <c r="L430" s="302">
        <f t="shared" ref="L430:L431" si="322">D435-D430</f>
        <v>0.50875561923587753</v>
      </c>
      <c r="M430" s="302">
        <f t="shared" ref="M430:M431" si="323">F435-F430</f>
        <v>0.39204664571418846</v>
      </c>
      <c r="N430" s="302">
        <f t="shared" ref="N430:N431" si="324">SUM(K430:M430)</f>
        <v>3.0598635486659482</v>
      </c>
    </row>
    <row r="431" spans="1:14" x14ac:dyDescent="0.2">
      <c r="A431" s="282" t="s">
        <v>363</v>
      </c>
      <c r="B431" s="302">
        <f>SUM(B429:B430)</f>
        <v>35.274238063307372</v>
      </c>
      <c r="C431" s="299" t="str">
        <f>CONCATENATE("(",ROUND((B431/$H431)*100,1),")")</f>
        <v>(53.9)</v>
      </c>
      <c r="D431" s="302">
        <f>SUM(D429:D430)</f>
        <v>25.806307451842613</v>
      </c>
      <c r="E431" s="299" t="str">
        <f>CONCATENATE("(",ROUND((D431/$H431)*100,1),")")</f>
        <v>(39.5)</v>
      </c>
      <c r="F431" s="302">
        <f>SUM(F429:F430)</f>
        <v>4.329454484849899</v>
      </c>
      <c r="G431" s="299" t="str">
        <f>CONCATENATE("(",ROUND((F431/$H431)*100,1),")")</f>
        <v>(6.6)</v>
      </c>
      <c r="H431" s="302">
        <f>SUM(H429:H430)</f>
        <v>65.409999999999883</v>
      </c>
      <c r="I431" s="299" t="str">
        <f>CONCATENATE("(",ROUND((H431/$H431)*100,1),")")</f>
        <v>(100)</v>
      </c>
      <c r="K431" s="302">
        <f t="shared" si="321"/>
        <v>2.6742496630422323</v>
      </c>
      <c r="L431" s="302">
        <f t="shared" si="322"/>
        <v>0.77047872653088234</v>
      </c>
      <c r="M431" s="302">
        <f t="shared" si="323"/>
        <v>0.39327161042710745</v>
      </c>
      <c r="N431" s="302">
        <f t="shared" si="324"/>
        <v>3.8380000000002221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9.8520089950466705</v>
      </c>
      <c r="C434" s="299" t="str">
        <f>CONCATENATE("(",ROUND((B434/$H436)*100,1),")")</f>
        <v>(14.2)</v>
      </c>
      <c r="D434" s="302">
        <f>'Ind T6'!R180</f>
        <v>3.4858049904099913</v>
      </c>
      <c r="E434" s="299" t="str">
        <f>CONCATENATE("(",ROUND((D434/$H436)*100,1),")")</f>
        <v>(5)</v>
      </c>
      <c r="F434" s="302">
        <f>'Ind T6'!S180</f>
        <v>0.98678609815503782</v>
      </c>
      <c r="G434" s="299" t="str">
        <f>CONCATENATE("(",ROUND((F434/$H436)*100,1),")")</f>
        <v>(1.4)</v>
      </c>
      <c r="H434" s="302">
        <f>SUM(B434,D434,F434)</f>
        <v>14.324600083611701</v>
      </c>
      <c r="I434" s="299" t="str">
        <f>CONCATENATE("(",ROUND((H434/$H436)*100,1),")")</f>
        <v>(20.7)</v>
      </c>
      <c r="K434" s="302">
        <f>B439-B434</f>
        <v>0.54448587595493159</v>
      </c>
      <c r="L434" s="302">
        <f>D439-D434</f>
        <v>0.31327605731425123</v>
      </c>
      <c r="M434" s="302">
        <f>F439-F434</f>
        <v>-4.9441000374456978E-2</v>
      </c>
      <c r="N434" s="302">
        <f>SUM(K434:M434)</f>
        <v>0.80832093289472584</v>
      </c>
    </row>
    <row r="435" spans="1:14" x14ac:dyDescent="0.2">
      <c r="A435" s="282" t="s">
        <v>365</v>
      </c>
      <c r="B435" s="302">
        <f>'Ind T6'!Q179</f>
        <v>28.096478731302934</v>
      </c>
      <c r="C435" s="299" t="str">
        <f>CONCATENATE("(",ROUND((B435/$H436)*100,1),")")</f>
        <v>(40.6)</v>
      </c>
      <c r="D435" s="302">
        <f>'Ind T6'!R179</f>
        <v>23.090981187963504</v>
      </c>
      <c r="E435" s="299" t="str">
        <f>CONCATENATE("(",ROUND((D435/$H436)*100,1),")")</f>
        <v>(33.3)</v>
      </c>
      <c r="F435" s="302">
        <f>'Ind T6'!S179</f>
        <v>3.7359399971219687</v>
      </c>
      <c r="G435" s="299" t="str">
        <f>CONCATENATE("(",ROUND((F435/$H436)*100,1),")")</f>
        <v>(5.4)</v>
      </c>
      <c r="H435" s="302">
        <f t="shared" ref="H435" si="325">SUM(B435,D435,F435)</f>
        <v>54.923399916388405</v>
      </c>
      <c r="I435" s="299" t="str">
        <f>CONCATENATE("(",ROUND((H435/$H436)*100,1),")")</f>
        <v>(79.3)</v>
      </c>
      <c r="K435" s="302">
        <f t="shared" ref="K435:K436" si="326">B440-B435</f>
        <v>2.9801342969567877</v>
      </c>
      <c r="L435" s="302">
        <f t="shared" ref="L435:L436" si="327">D440-D435</f>
        <v>-0.53059893000528646</v>
      </c>
      <c r="M435" s="302">
        <f t="shared" ref="M435:M436" si="328">F440-F435</f>
        <v>0.51114370015373511</v>
      </c>
      <c r="N435" s="302">
        <f t="shared" ref="N435:N436" si="329">SUM(K435:M435)</f>
        <v>2.9606790671052363</v>
      </c>
    </row>
    <row r="436" spans="1:14" x14ac:dyDescent="0.2">
      <c r="A436" s="282" t="s">
        <v>363</v>
      </c>
      <c r="B436" s="302">
        <f>SUM(B434:B435)</f>
        <v>37.948487726349605</v>
      </c>
      <c r="C436" s="299" t="str">
        <f>CONCATENATE("(",ROUND((B436/$H436)*100,1),")")</f>
        <v>(54.8)</v>
      </c>
      <c r="D436" s="302">
        <f>SUM(D434:D435)</f>
        <v>26.576786178373496</v>
      </c>
      <c r="E436" s="299" t="str">
        <f>CONCATENATE("(",ROUND((D436/$H436)*100,1),")")</f>
        <v>(38.4)</v>
      </c>
      <c r="F436" s="302">
        <f>SUM(F434:F435)</f>
        <v>4.7227260952770065</v>
      </c>
      <c r="G436" s="299" t="str">
        <f>CONCATENATE("(",ROUND((F436/$H436)*100,1),")")</f>
        <v>(6.8)</v>
      </c>
      <c r="H436" s="302">
        <f>SUM(H434:H435)</f>
        <v>69.248000000000104</v>
      </c>
      <c r="I436" s="299" t="str">
        <f>CONCATENATE("(",ROUND((H436/$H436)*100,1),")")</f>
        <v>(100)</v>
      </c>
      <c r="K436" s="302">
        <f t="shared" si="326"/>
        <v>3.5246201729117175</v>
      </c>
      <c r="L436" s="302">
        <f t="shared" si="327"/>
        <v>-0.21732287269103523</v>
      </c>
      <c r="M436" s="302">
        <f t="shared" si="328"/>
        <v>0.46170269977927791</v>
      </c>
      <c r="N436" s="302">
        <f t="shared" si="329"/>
        <v>3.7689999999999602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10.396494871001602</v>
      </c>
      <c r="C439" s="299" t="str">
        <f>CONCATENATE("(",ROUND((B439/$H441)*100,1),")")</f>
        <v>(14.2)</v>
      </c>
      <c r="D439" s="302">
        <f>'Ind T6'!W180</f>
        <v>3.7990810477242425</v>
      </c>
      <c r="E439" s="299" t="str">
        <f>CONCATENATE("(",ROUND((D439/$H441)*100,1),")")</f>
        <v>(5.2)</v>
      </c>
      <c r="F439" s="302">
        <f>'Ind T6'!X180</f>
        <v>0.93734509778058084</v>
      </c>
      <c r="G439" s="299" t="str">
        <f>CONCATENATE("(",ROUND((F439/$H441)*100,1),")")</f>
        <v>(1.3)</v>
      </c>
      <c r="H439" s="302">
        <f>SUM(B439,D439,F439)</f>
        <v>15.132921016506424</v>
      </c>
      <c r="I439" s="299" t="str">
        <f>CONCATENATE("(",ROUND((H439/$H441)*100,1),")")</f>
        <v>(20.7)</v>
      </c>
      <c r="K439" s="302">
        <f>B439-B429</f>
        <v>1.0596742552812835</v>
      </c>
      <c r="L439" s="302">
        <f>D439-D429</f>
        <v>0.57499916460925693</v>
      </c>
      <c r="M439" s="302">
        <f>F439-F429</f>
        <v>-4.821603566153787E-2</v>
      </c>
      <c r="N439" s="302">
        <f>SUM(K439:M439)</f>
        <v>1.5864573842290026</v>
      </c>
    </row>
    <row r="440" spans="1:14" x14ac:dyDescent="0.2">
      <c r="A440" s="282" t="s">
        <v>365</v>
      </c>
      <c r="B440" s="302">
        <f>'Ind T6'!V179</f>
        <v>31.076613028259722</v>
      </c>
      <c r="C440" s="299" t="str">
        <f>CONCATENATE("(",ROUND((B440/$H441)*100,1),")")</f>
        <v>(42.6)</v>
      </c>
      <c r="D440" s="302">
        <f>'Ind T6'!W179</f>
        <v>22.560382257958217</v>
      </c>
      <c r="E440" s="299" t="str">
        <f>CONCATENATE("(",ROUND((D440/$H441)*100,1),")")</f>
        <v>(30.9)</v>
      </c>
      <c r="F440" s="302">
        <f>'Ind T6'!X179</f>
        <v>4.2470836972757038</v>
      </c>
      <c r="G440" s="299" t="str">
        <f>CONCATENATE("(",ROUND((F440/$H441)*100,1),")")</f>
        <v>(5.8)</v>
      </c>
      <c r="H440" s="302">
        <f t="shared" ref="H440" si="330">SUM(B440,D440,F440)</f>
        <v>57.884078983493644</v>
      </c>
      <c r="I440" s="299" t="str">
        <f>CONCATENATE("(",ROUND((H440/$H441)*100,1),")")</f>
        <v>(79.3)</v>
      </c>
      <c r="K440" s="302">
        <f t="shared" ref="K440:K441" si="331">B440-B430</f>
        <v>5.1391955806726699</v>
      </c>
      <c r="L440" s="302">
        <f t="shared" ref="L440:L441" si="332">D440-D430</f>
        <v>-2.184331076940893E-2</v>
      </c>
      <c r="M440" s="302">
        <f t="shared" ref="M440:M441" si="333">F440-F430</f>
        <v>0.90319034586792357</v>
      </c>
      <c r="N440" s="302">
        <f t="shared" ref="N440:N441" si="334">SUM(K440:M440)</f>
        <v>6.0205426157711841</v>
      </c>
    </row>
    <row r="441" spans="1:14" x14ac:dyDescent="0.2">
      <c r="A441" s="282" t="s">
        <v>363</v>
      </c>
      <c r="B441" s="302">
        <f>SUM(B439:B440)</f>
        <v>41.473107899261322</v>
      </c>
      <c r="C441" s="299" t="str">
        <f>CONCATENATE("(",ROUND((B441/$H441)*100,1),")")</f>
        <v>(56.8)</v>
      </c>
      <c r="D441" s="302">
        <f>SUM(D439:D440)</f>
        <v>26.359463305682461</v>
      </c>
      <c r="E441" s="299" t="str">
        <f>CONCATENATE("(",ROUND((D441/$H441)*100,1),")")</f>
        <v>(36.1)</v>
      </c>
      <c r="F441" s="302">
        <f>SUM(F439:F440)</f>
        <v>5.1844287950562844</v>
      </c>
      <c r="G441" s="299" t="str">
        <f>CONCATENATE("(",ROUND((F441/$H441)*100,1),")")</f>
        <v>(7.1)</v>
      </c>
      <c r="H441" s="302">
        <f>SUM(H439:H440)</f>
        <v>73.017000000000067</v>
      </c>
      <c r="I441" s="299" t="str">
        <f>CONCATENATE("(",ROUND((H441/$H441)*100,1),")")</f>
        <v>(100)</v>
      </c>
      <c r="K441" s="302">
        <f t="shared" si="331"/>
        <v>6.1988698359539498</v>
      </c>
      <c r="L441" s="302">
        <f t="shared" si="332"/>
        <v>0.55315585383984711</v>
      </c>
      <c r="M441" s="302">
        <f t="shared" si="333"/>
        <v>0.85497431020638537</v>
      </c>
      <c r="N441" s="302">
        <f t="shared" si="334"/>
        <v>7.6070000000001823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2.3107906493664752</v>
      </c>
      <c r="C450" s="299" t="str">
        <f>CONCATENATE("(",ROUND((B450/$H452)*100,1),")")</f>
        <v>(20.1)</v>
      </c>
      <c r="D450" s="302">
        <f>'Ind T6'!M189</f>
        <v>1.7105065394697776</v>
      </c>
      <c r="E450" s="299" t="str">
        <f>CONCATENATE("(",ROUND((D450/$H452)*100,1),")")</f>
        <v>(14.9)</v>
      </c>
      <c r="F450" s="302">
        <f>'Ind T6'!N189</f>
        <v>1.4550320900167042</v>
      </c>
      <c r="G450" s="299" t="str">
        <f>CONCATENATE("(",ROUND((F450/$H452)*100,1),")")</f>
        <v>(12.7)</v>
      </c>
      <c r="H450" s="302">
        <f>SUM(B450,D450,F450)</f>
        <v>5.4763292788529574</v>
      </c>
      <c r="I450" s="299" t="str">
        <f>CONCATENATE("(",ROUND((H450/$H452)*100,1),")")</f>
        <v>(47.7)</v>
      </c>
      <c r="K450" s="302">
        <f>B455-B450</f>
        <v>-0.10006339558618427</v>
      </c>
      <c r="L450" s="302">
        <f>D455-D450</f>
        <v>-4.0733764935319217E-2</v>
      </c>
      <c r="M450" s="302">
        <f>F455-F450</f>
        <v>-0.15953593850855863</v>
      </c>
      <c r="N450" s="302">
        <f>SUM(K450:M450)</f>
        <v>-0.30033309903006211</v>
      </c>
    </row>
    <row r="451" spans="1:14" x14ac:dyDescent="0.2">
      <c r="A451" s="282" t="s">
        <v>365</v>
      </c>
      <c r="B451" s="302">
        <f>'Ind T6'!L188</f>
        <v>1.8030756041925069</v>
      </c>
      <c r="C451" s="299" t="str">
        <f>CONCATENATE("(",ROUND((B451/$H452)*100,1),")")</f>
        <v>(15.7)</v>
      </c>
      <c r="D451" s="302">
        <f>'Ind T6'!M188</f>
        <v>2.9840385854677463</v>
      </c>
      <c r="E451" s="299" t="str">
        <f>CONCATENATE("(",ROUND((D451/$H452)*100,1),")")</f>
        <v>(26)</v>
      </c>
      <c r="F451" s="302">
        <f>'Ind T6'!N188</f>
        <v>1.2185565314867863</v>
      </c>
      <c r="G451" s="299" t="str">
        <f>CONCATENATE("(",ROUND((F451/$H452)*100,1),")")</f>
        <v>(10.6)</v>
      </c>
      <c r="H451" s="302">
        <f t="shared" ref="H451" si="335">SUM(B451,D451,F451)</f>
        <v>6.0056707211470393</v>
      </c>
      <c r="I451" s="299" t="str">
        <f>CONCATENATE("(",ROUND((H451/$H452)*100,1),")")</f>
        <v>(52.3)</v>
      </c>
      <c r="K451" s="302">
        <f t="shared" ref="K451:K452" si="336">B456-B451</f>
        <v>-0.1852025213617654</v>
      </c>
      <c r="L451" s="302">
        <f t="shared" ref="L451:L452" si="337">D456-D451</f>
        <v>-0.20920160532998233</v>
      </c>
      <c r="M451" s="302">
        <f t="shared" ref="M451:M452" si="338">F456-F451</f>
        <v>-0.23226277427817466</v>
      </c>
      <c r="N451" s="302">
        <f t="shared" ref="N451:N452" si="339">SUM(K451:M451)</f>
        <v>-0.62666690096992239</v>
      </c>
    </row>
    <row r="452" spans="1:14" x14ac:dyDescent="0.2">
      <c r="A452" s="282" t="s">
        <v>363</v>
      </c>
      <c r="B452" s="302">
        <f>SUM(B450:B451)</f>
        <v>4.1138662535589816</v>
      </c>
      <c r="C452" s="299" t="str">
        <f>CONCATENATE("(",ROUND((B452/$H452)*100,1),")")</f>
        <v>(35.8)</v>
      </c>
      <c r="D452" s="302">
        <f>SUM(D450:D451)</f>
        <v>4.6945451249375241</v>
      </c>
      <c r="E452" s="299" t="str">
        <f>CONCATENATE("(",ROUND((D452/$H452)*100,1),")")</f>
        <v>(40.9)</v>
      </c>
      <c r="F452" s="302">
        <f>SUM(F450:F451)</f>
        <v>2.6735886215034905</v>
      </c>
      <c r="G452" s="299" t="str">
        <f>CONCATENATE("(",ROUND((F452/$H452)*100,1),")")</f>
        <v>(23.3)</v>
      </c>
      <c r="H452" s="302">
        <f>SUM(H450:H451)</f>
        <v>11.481999999999996</v>
      </c>
      <c r="I452" s="299" t="str">
        <f>CONCATENATE("(",ROUND((H452/$H452)*100,1),")")</f>
        <v>(100)</v>
      </c>
      <c r="K452" s="302">
        <f t="shared" si="336"/>
        <v>-0.28526591694794945</v>
      </c>
      <c r="L452" s="302">
        <f t="shared" si="337"/>
        <v>-0.24993537026530177</v>
      </c>
      <c r="M452" s="302">
        <f t="shared" si="338"/>
        <v>-0.39179871278673328</v>
      </c>
      <c r="N452" s="302">
        <f t="shared" si="339"/>
        <v>-0.9269999999999845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2.2107272537802909</v>
      </c>
      <c r="C455" s="299" t="str">
        <f>CONCATENATE("(",ROUND((B455/$H457)*100,1),")")</f>
        <v>(20.9)</v>
      </c>
      <c r="D455" s="302">
        <f>'Ind T6'!R189</f>
        <v>1.6697727745344584</v>
      </c>
      <c r="E455" s="299" t="str">
        <f>CONCATENATE("(",ROUND((D455/$H457)*100,1),")")</f>
        <v>(15.8)</v>
      </c>
      <c r="F455" s="302">
        <f>'Ind T6'!S189</f>
        <v>1.2954961515081456</v>
      </c>
      <c r="G455" s="299" t="str">
        <f>CONCATENATE("(",ROUND((F455/$H457)*100,1),")")</f>
        <v>(12.3)</v>
      </c>
      <c r="H455" s="302">
        <f>SUM(B455,D455,F455)</f>
        <v>5.1759961798228948</v>
      </c>
      <c r="I455" s="299" t="str">
        <f>CONCATENATE("(",ROUND((H455/$H457)*100,1),")")</f>
        <v>(49)</v>
      </c>
      <c r="K455" s="302">
        <f>B460-B455</f>
        <v>3.0403317840650868E-2</v>
      </c>
      <c r="L455" s="302">
        <f>D460-D455</f>
        <v>9.0413862825481139E-2</v>
      </c>
      <c r="M455" s="302">
        <f>F460-F455</f>
        <v>7.5965897084675271E-2</v>
      </c>
      <c r="N455" s="302">
        <f>SUM(K455:M455)</f>
        <v>0.19678307775080728</v>
      </c>
    </row>
    <row r="456" spans="1:14" x14ac:dyDescent="0.2">
      <c r="A456" s="282" t="s">
        <v>365</v>
      </c>
      <c r="B456" s="302">
        <f>'Ind T6'!Q188</f>
        <v>1.6178730828307415</v>
      </c>
      <c r="C456" s="299" t="str">
        <f>CONCATENATE("(",ROUND((B456/$H457)*100,1),")")</f>
        <v>(15.3)</v>
      </c>
      <c r="D456" s="302">
        <f>'Ind T6'!R188</f>
        <v>2.7748369801377639</v>
      </c>
      <c r="E456" s="299" t="str">
        <f>CONCATENATE("(",ROUND((D456/$H457)*100,1),")")</f>
        <v>(26.3)</v>
      </c>
      <c r="F456" s="302">
        <f>'Ind T6'!S188</f>
        <v>0.98629375720861168</v>
      </c>
      <c r="G456" s="299" t="str">
        <f>CONCATENATE("(",ROUND((F456/$H457)*100,1),")")</f>
        <v>(9.3)</v>
      </c>
      <c r="H456" s="302">
        <f t="shared" ref="H456" si="340">SUM(B456,D456,F456)</f>
        <v>5.3790038201771164</v>
      </c>
      <c r="I456" s="299" t="str">
        <f>CONCATENATE("(",ROUND((H456/$H457)*100,1),")")</f>
        <v>(51)</v>
      </c>
      <c r="K456" s="302">
        <f t="shared" ref="K456:K457" si="341">B461-B456</f>
        <v>-7.7609536724119632E-2</v>
      </c>
      <c r="L456" s="302">
        <f t="shared" ref="L456:L457" si="342">D461-D456</f>
        <v>2.1013002136990977E-2</v>
      </c>
      <c r="M456" s="302">
        <f t="shared" ref="M456:M457" si="343">F461-F456</f>
        <v>6.7813456836309349E-2</v>
      </c>
      <c r="N456" s="302">
        <f t="shared" ref="N456:N457" si="344">SUM(K456:M456)</f>
        <v>1.1216922249180694E-2</v>
      </c>
    </row>
    <row r="457" spans="1:14" x14ac:dyDescent="0.2">
      <c r="A457" s="282" t="s">
        <v>363</v>
      </c>
      <c r="B457" s="302">
        <f>SUM(B455:B456)</f>
        <v>3.8286003366110322</v>
      </c>
      <c r="C457" s="299" t="str">
        <f>CONCATENATE("(",ROUND((B457/$H457)*100,1),")")</f>
        <v>(36.3)</v>
      </c>
      <c r="D457" s="302">
        <f>SUM(D455:D456)</f>
        <v>4.4446097546722223</v>
      </c>
      <c r="E457" s="299" t="str">
        <f>CONCATENATE("(",ROUND((D457/$H457)*100,1),")")</f>
        <v>(42.1)</v>
      </c>
      <c r="F457" s="302">
        <f>SUM(F455:F456)</f>
        <v>2.2817899087167572</v>
      </c>
      <c r="G457" s="299" t="str">
        <f>CONCATENATE("(",ROUND((F457/$H457)*100,1),")")</f>
        <v>(21.6)</v>
      </c>
      <c r="H457" s="302">
        <f>SUM(H455:H456)</f>
        <v>10.55500000000001</v>
      </c>
      <c r="I457" s="299" t="str">
        <f>CONCATENATE("(",ROUND((H457/$H457)*100,1),")")</f>
        <v>(100)</v>
      </c>
      <c r="K457" s="302">
        <f t="shared" si="341"/>
        <v>-4.7206218883468765E-2</v>
      </c>
      <c r="L457" s="302">
        <f t="shared" si="342"/>
        <v>0.11142686496247212</v>
      </c>
      <c r="M457" s="302">
        <f t="shared" si="343"/>
        <v>0.14377935392098484</v>
      </c>
      <c r="N457" s="302">
        <f t="shared" si="344"/>
        <v>0.20799999999998819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2.2411305716209418</v>
      </c>
      <c r="C460" s="299" t="str">
        <f>CONCATENATE("(",ROUND((B460/$H462)*100,1),")")</f>
        <v>(20.8)</v>
      </c>
      <c r="D460" s="302">
        <f>'Ind T6'!W189</f>
        <v>1.7601866373599395</v>
      </c>
      <c r="E460" s="299" t="str">
        <f>CONCATENATE("(",ROUND((D460/$H462)*100,1),")")</f>
        <v>(16.4)</v>
      </c>
      <c r="F460" s="302">
        <f>'Ind T6'!X189</f>
        <v>1.3714620485928208</v>
      </c>
      <c r="G460" s="299" t="str">
        <f>CONCATENATE("(",ROUND((F460/$H462)*100,1),")")</f>
        <v>(12.7)</v>
      </c>
      <c r="H460" s="302">
        <f>SUM(B460,D460,F460)</f>
        <v>5.3727792575737015</v>
      </c>
      <c r="I460" s="299" t="str">
        <f>CONCATENATE("(",ROUND((H460/$H462)*100,1),")")</f>
        <v>(49.9)</v>
      </c>
      <c r="K460" s="302">
        <f>B460-B450</f>
        <v>-6.96600777455334E-2</v>
      </c>
      <c r="L460" s="302">
        <f>D460-D450</f>
        <v>4.9680097890161923E-2</v>
      </c>
      <c r="M460" s="302">
        <f>F460-F450</f>
        <v>-8.3570041423883357E-2</v>
      </c>
      <c r="N460" s="302">
        <f>SUM(K460:M460)</f>
        <v>-0.10355002127925483</v>
      </c>
    </row>
    <row r="461" spans="1:14" x14ac:dyDescent="0.2">
      <c r="A461" s="282" t="s">
        <v>365</v>
      </c>
      <c r="B461" s="302">
        <f>'Ind T6'!V188</f>
        <v>1.5402635461066219</v>
      </c>
      <c r="C461" s="299" t="str">
        <f>CONCATENATE("(",ROUND((B461/$H462)*100,1),")")</f>
        <v>(14.3)</v>
      </c>
      <c r="D461" s="302">
        <f>'Ind T6'!W188</f>
        <v>2.7958499822747549</v>
      </c>
      <c r="E461" s="299" t="str">
        <f>CONCATENATE("(",ROUND((D461/$H462)*100,1),")")</f>
        <v>(26)</v>
      </c>
      <c r="F461" s="302">
        <f>'Ind T6'!X188</f>
        <v>1.054107214044921</v>
      </c>
      <c r="G461" s="299" t="str">
        <f>CONCATENATE("(",ROUND((F461/$H462)*100,1),")")</f>
        <v>(9.8)</v>
      </c>
      <c r="H461" s="302">
        <f t="shared" ref="H461" si="345">SUM(B461,D461,F461)</f>
        <v>5.3902207424262976</v>
      </c>
      <c r="I461" s="299" t="str">
        <f>CONCATENATE("(",ROUND((H461/$H462)*100,1),")")</f>
        <v>(50.1)</v>
      </c>
      <c r="K461" s="302">
        <f t="shared" ref="K461:K462" si="346">B461-B451</f>
        <v>-0.26281205808588504</v>
      </c>
      <c r="L461" s="302">
        <f t="shared" ref="L461:L462" si="347">D461-D451</f>
        <v>-0.18818860319299135</v>
      </c>
      <c r="M461" s="302">
        <f t="shared" ref="M461:M462" si="348">F461-F451</f>
        <v>-0.16444931744186531</v>
      </c>
      <c r="N461" s="302">
        <f t="shared" ref="N461:N462" si="349">SUM(K461:M461)</f>
        <v>-0.6154499787207417</v>
      </c>
    </row>
    <row r="462" spans="1:14" x14ac:dyDescent="0.2">
      <c r="A462" s="282" t="s">
        <v>363</v>
      </c>
      <c r="B462" s="302">
        <f>SUM(B460:B461)</f>
        <v>3.7813941177275634</v>
      </c>
      <c r="C462" s="299" t="str">
        <f>CONCATENATE("(",ROUND((B462/$H462)*100,1),")")</f>
        <v>(35.1)</v>
      </c>
      <c r="D462" s="302">
        <f>SUM(D460:D461)</f>
        <v>4.5560366196346944</v>
      </c>
      <c r="E462" s="299" t="str">
        <f>CONCATENATE("(",ROUND((D462/$H462)*100,1),")")</f>
        <v>(42.3)</v>
      </c>
      <c r="F462" s="302">
        <f>SUM(F460:F461)</f>
        <v>2.4255692626377421</v>
      </c>
      <c r="G462" s="299" t="str">
        <f>CONCATENATE("(",ROUND((F462/$H462)*100,1),")")</f>
        <v>(22.5)</v>
      </c>
      <c r="H462" s="302">
        <f>SUM(H460:H461)</f>
        <v>10.762999999999998</v>
      </c>
      <c r="I462" s="299" t="str">
        <f>CONCATENATE("(",ROUND((H462/$H462)*100,1),")")</f>
        <v>(100)</v>
      </c>
      <c r="K462" s="302">
        <f t="shared" si="346"/>
        <v>-0.33247213583141821</v>
      </c>
      <c r="L462" s="302">
        <f t="shared" si="347"/>
        <v>-0.13850850530282965</v>
      </c>
      <c r="M462" s="302">
        <f t="shared" si="348"/>
        <v>-0.24801935886574844</v>
      </c>
      <c r="N462" s="302">
        <f t="shared" si="349"/>
        <v>-0.71899999999999631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2.9360852497044165</v>
      </c>
      <c r="C471" s="299" t="str">
        <f>CONCATENATE("(",ROUND((B471/$H473)*100,1),")")</f>
        <v>(18.2)</v>
      </c>
      <c r="D471" s="302">
        <f>'Ind T6'!M198</f>
        <v>1.1095889082572916</v>
      </c>
      <c r="E471" s="299" t="str">
        <f>CONCATENATE("(",ROUND((D471/$H473)*100,1),")")</f>
        <v>(6.9)</v>
      </c>
      <c r="F471" s="302">
        <f>'Ind T6'!N198</f>
        <v>1.5993271777316054</v>
      </c>
      <c r="G471" s="299" t="str">
        <f>CONCATENATE("(",ROUND((F471/$H473)*100,1),")")</f>
        <v>(9.9)</v>
      </c>
      <c r="H471" s="302">
        <f>SUM(B471,D471,F471)</f>
        <v>5.6450013356933129</v>
      </c>
      <c r="I471" s="299" t="str">
        <f>CONCATENATE("(",ROUND((H471/$H473)*100,1),")")</f>
        <v>(35)</v>
      </c>
      <c r="K471" s="302">
        <f>B476-B471</f>
        <v>-0.15079357858597975</v>
      </c>
      <c r="L471" s="302">
        <f>D476-D471</f>
        <v>-9.3970323198144579E-2</v>
      </c>
      <c r="M471" s="302">
        <f>F476-F471</f>
        <v>-8.4130337707883251E-2</v>
      </c>
      <c r="N471" s="302">
        <f>SUM(K471:M471)</f>
        <v>-0.32889423949200758</v>
      </c>
    </row>
    <row r="472" spans="1:14" x14ac:dyDescent="0.2">
      <c r="A472" s="282" t="s">
        <v>365</v>
      </c>
      <c r="B472" s="302">
        <f>'Ind T6'!L197</f>
        <v>2.477058188148308</v>
      </c>
      <c r="C472" s="299" t="str">
        <f>CONCATENATE("(",ROUND((B472/$H473)*100,1),")")</f>
        <v>(15.3)</v>
      </c>
      <c r="D472" s="302">
        <f>'Ind T6'!M197</f>
        <v>2.484325725957615</v>
      </c>
      <c r="E472" s="299" t="str">
        <f>CONCATENATE("(",ROUND((D472/$H473)*100,1),")")</f>
        <v>(15.4)</v>
      </c>
      <c r="F472" s="302">
        <f>'Ind T6'!N197</f>
        <v>5.5416147502007576</v>
      </c>
      <c r="G472" s="299" t="str">
        <f>CONCATENATE("(",ROUND((F472/$H473)*100,1),")")</f>
        <v>(34.3)</v>
      </c>
      <c r="H472" s="302">
        <f t="shared" ref="H472" si="350">SUM(B472,D472,F472)</f>
        <v>10.502998664306681</v>
      </c>
      <c r="I472" s="299" t="str">
        <f>CONCATENATE("(",ROUND((H472/$H473)*100,1),")")</f>
        <v>(65)</v>
      </c>
      <c r="K472" s="302">
        <f t="shared" ref="K472:K473" si="351">B477-B472</f>
        <v>-0.27296922818380498</v>
      </c>
      <c r="L472" s="302">
        <f t="shared" ref="L472:L473" si="352">D477-D472</f>
        <v>-0.23450877929984415</v>
      </c>
      <c r="M472" s="302">
        <f t="shared" ref="M472:M473" si="353">F477-F472</f>
        <v>-0.43562775302433288</v>
      </c>
      <c r="N472" s="302">
        <f t="shared" ref="N472:N473" si="354">SUM(K472:M472)</f>
        <v>-0.943105760507982</v>
      </c>
    </row>
    <row r="473" spans="1:14" x14ac:dyDescent="0.2">
      <c r="A473" s="282" t="s">
        <v>363</v>
      </c>
      <c r="B473" s="302">
        <f>SUM(B471:B472)</f>
        <v>5.4131434378527246</v>
      </c>
      <c r="C473" s="299" t="str">
        <f>CONCATENATE("(",ROUND((B473/$H473)*100,1),")")</f>
        <v>(33.5)</v>
      </c>
      <c r="D473" s="302">
        <f>SUM(D471:D472)</f>
        <v>3.5939146342149066</v>
      </c>
      <c r="E473" s="299" t="str">
        <f>CONCATENATE("(",ROUND((D473/$H473)*100,1),")")</f>
        <v>(22.3)</v>
      </c>
      <c r="F473" s="302">
        <f>SUM(F471:F472)</f>
        <v>7.1409419279323627</v>
      </c>
      <c r="G473" s="299" t="str">
        <f>CONCATENATE("(",ROUND((F473/$H473)*100,1),")")</f>
        <v>(44.2)</v>
      </c>
      <c r="H473" s="302">
        <f>SUM(H471:H472)</f>
        <v>16.147999999999993</v>
      </c>
      <c r="I473" s="299" t="str">
        <f>CONCATENATE("(",ROUND((H473/$H473)*100,1),")")</f>
        <v>(100)</v>
      </c>
      <c r="K473" s="302">
        <f t="shared" si="351"/>
        <v>-0.42376280676978517</v>
      </c>
      <c r="L473" s="302">
        <f t="shared" si="352"/>
        <v>-0.32847910249798895</v>
      </c>
      <c r="M473" s="302">
        <f t="shared" si="353"/>
        <v>-0.5197580907322159</v>
      </c>
      <c r="N473" s="302">
        <f t="shared" si="354"/>
        <v>-1.27199999999999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2.7852916711184368</v>
      </c>
      <c r="C476" s="299" t="str">
        <f>CONCATENATE("(",ROUND((B476/$H478)*100,1),")")</f>
        <v>(18.7)</v>
      </c>
      <c r="D476" s="302">
        <f>'Ind T6'!R198</f>
        <v>1.015618585059147</v>
      </c>
      <c r="E476" s="299" t="str">
        <f>CONCATENATE("(",ROUND((D476/$H478)*100,1),")")</f>
        <v>(6.8)</v>
      </c>
      <c r="F476" s="302">
        <f>'Ind T6'!S198</f>
        <v>1.5151968400237221</v>
      </c>
      <c r="G476" s="299" t="str">
        <f>CONCATENATE("(",ROUND((F476/$H478)*100,1),")")</f>
        <v>(10.2)</v>
      </c>
      <c r="H476" s="302">
        <f>SUM(B476,D476,F476)</f>
        <v>5.3161070962013062</v>
      </c>
      <c r="I476" s="299" t="str">
        <f>CONCATENATE("(",ROUND((H476/$H478)*100,1),")")</f>
        <v>(35.7)</v>
      </c>
      <c r="K476" s="302">
        <f>B481-B476</f>
        <v>7.5709342189245188E-2</v>
      </c>
      <c r="L476" s="302">
        <f>D481-D476</f>
        <v>-1.7010041915069718E-2</v>
      </c>
      <c r="M476" s="302">
        <f>F481-F476</f>
        <v>3.4719755221069848E-2</v>
      </c>
      <c r="N476" s="302">
        <f>SUM(K476:M476)</f>
        <v>9.3419055495245318E-2</v>
      </c>
    </row>
    <row r="477" spans="1:14" x14ac:dyDescent="0.2">
      <c r="A477" s="282" t="s">
        <v>365</v>
      </c>
      <c r="B477" s="302">
        <f>'Ind T6'!Q197</f>
        <v>2.204088959964503</v>
      </c>
      <c r="C477" s="299" t="str">
        <f>CONCATENATE("(",ROUND((B477/$H478)*100,1),")")</f>
        <v>(14.8)</v>
      </c>
      <c r="D477" s="302">
        <f>'Ind T6'!R197</f>
        <v>2.2498169466577709</v>
      </c>
      <c r="E477" s="299" t="str">
        <f>CONCATENATE("(",ROUND((D477/$H478)*100,1),")")</f>
        <v>(15.1)</v>
      </c>
      <c r="F477" s="302">
        <f>'Ind T6'!S197</f>
        <v>5.1059869971764247</v>
      </c>
      <c r="G477" s="299" t="str">
        <f>CONCATENATE("(",ROUND((F477/$H478)*100,1),")")</f>
        <v>(34.3)</v>
      </c>
      <c r="H477" s="302">
        <f t="shared" ref="H477" si="355">SUM(B477,D477,F477)</f>
        <v>9.5598929037986977</v>
      </c>
      <c r="I477" s="299" t="str">
        <f>CONCATENATE("(",ROUND((H477/$H478)*100,1),")")</f>
        <v>(64.3)</v>
      </c>
      <c r="K477" s="302">
        <f t="shared" ref="K477:K478" si="356">B482-B477</f>
        <v>-0.1411590355805501</v>
      </c>
      <c r="L477" s="302">
        <f t="shared" ref="L477:L478" si="357">D482-D477</f>
        <v>-0.11482949636733819</v>
      </c>
      <c r="M477" s="302">
        <f t="shared" ref="M477:M478" si="358">F482-F477</f>
        <v>-0.17843052354736777</v>
      </c>
      <c r="N477" s="302">
        <f t="shared" ref="N477:N478" si="359">SUM(K477:M477)</f>
        <v>-0.43441905549525606</v>
      </c>
    </row>
    <row r="478" spans="1:14" x14ac:dyDescent="0.2">
      <c r="A478" s="282" t="s">
        <v>363</v>
      </c>
      <c r="B478" s="302">
        <f>SUM(B476:B477)</f>
        <v>4.9893806310829394</v>
      </c>
      <c r="C478" s="299" t="str">
        <f>CONCATENATE("(",ROUND((B478/$H478)*100,1),")")</f>
        <v>(33.5)</v>
      </c>
      <c r="D478" s="302">
        <f>SUM(D476:D477)</f>
        <v>3.2654355317169177</v>
      </c>
      <c r="E478" s="299" t="str">
        <f>CONCATENATE("(",ROUND((D478/$H478)*100,1),")")</f>
        <v>(22)</v>
      </c>
      <c r="F478" s="302">
        <f>SUM(F476:F477)</f>
        <v>6.6211838372001468</v>
      </c>
      <c r="G478" s="299" t="str">
        <f>CONCATENATE("(",ROUND((F478/$H478)*100,1),")")</f>
        <v>(44.5)</v>
      </c>
      <c r="H478" s="302">
        <f>SUM(H476:H477)</f>
        <v>14.876000000000005</v>
      </c>
      <c r="I478" s="299" t="str">
        <f>CONCATENATE("(",ROUND((H478/$H478)*100,1),")")</f>
        <v>(100)</v>
      </c>
      <c r="K478" s="302">
        <f t="shared" si="356"/>
        <v>-6.5449693391304464E-2</v>
      </c>
      <c r="L478" s="302">
        <f t="shared" si="357"/>
        <v>-0.1318395382824078</v>
      </c>
      <c r="M478" s="302">
        <f t="shared" si="358"/>
        <v>-0.14371076832629814</v>
      </c>
      <c r="N478" s="302">
        <f t="shared" si="359"/>
        <v>-0.34100000000001041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2.861001013307682</v>
      </c>
      <c r="C481" s="299" t="str">
        <f>CONCATENATE("(",ROUND((B481/$H483)*100,1),")")</f>
        <v>(19.7)</v>
      </c>
      <c r="D481" s="302">
        <f>'Ind T6'!W198</f>
        <v>0.99860854314407732</v>
      </c>
      <c r="E481" s="299" t="str">
        <f>CONCATENATE("(",ROUND((D481/$H483)*100,1),")")</f>
        <v>(6.9)</v>
      </c>
      <c r="F481" s="302">
        <f>'Ind T6'!X198</f>
        <v>1.549916595244792</v>
      </c>
      <c r="G481" s="299" t="str">
        <f>CONCATENATE("(",ROUND((F481/$H483)*100,1),")")</f>
        <v>(10.7)</v>
      </c>
      <c r="H481" s="302">
        <f>SUM(B481,D481,F481)</f>
        <v>5.4095261516965509</v>
      </c>
      <c r="I481" s="299" t="str">
        <f>CONCATENATE("(",ROUND((H481/$H483)*100,1),")")</f>
        <v>(37.2)</v>
      </c>
      <c r="K481" s="302">
        <f>B481-B471</f>
        <v>-7.5084236396734561E-2</v>
      </c>
      <c r="L481" s="302">
        <f>D481-D471</f>
        <v>-0.1109803651132143</v>
      </c>
      <c r="M481" s="302">
        <f>F481-F471</f>
        <v>-4.9410582486813404E-2</v>
      </c>
      <c r="N481" s="302">
        <f>SUM(K481:M481)</f>
        <v>-0.23547518399676226</v>
      </c>
    </row>
    <row r="482" spans="1:14" x14ac:dyDescent="0.2">
      <c r="A482" s="282" t="s">
        <v>365</v>
      </c>
      <c r="B482" s="302">
        <f>'Ind T6'!V197</f>
        <v>2.062929924383953</v>
      </c>
      <c r="C482" s="299" t="str">
        <f>CONCATENATE("(",ROUND((B482/$H483)*100,1),")")</f>
        <v>(14.2)</v>
      </c>
      <c r="D482" s="302">
        <f>'Ind T6'!W197</f>
        <v>2.1349874502904327</v>
      </c>
      <c r="E482" s="299" t="str">
        <f>CONCATENATE("(",ROUND((D482/$H483)*100,1),")")</f>
        <v>(14.7)</v>
      </c>
      <c r="F482" s="302">
        <f>'Ind T6'!X197</f>
        <v>4.9275564736290569</v>
      </c>
      <c r="G482" s="299" t="str">
        <f>CONCATENATE("(",ROUND((F482/$H483)*100,1),")")</f>
        <v>(33.9)</v>
      </c>
      <c r="H482" s="302">
        <f t="shared" ref="H482" si="360">SUM(B482,D482,F482)</f>
        <v>9.125473848303443</v>
      </c>
      <c r="I482" s="299" t="str">
        <f>CONCATENATE("(",ROUND((H482/$H483)*100,1),")")</f>
        <v>(62.8)</v>
      </c>
      <c r="K482" s="302">
        <f t="shared" ref="K482:K483" si="361">B482-B472</f>
        <v>-0.41412826376435508</v>
      </c>
      <c r="L482" s="302">
        <f t="shared" ref="L482:L483" si="362">D482-D472</f>
        <v>-0.34933827566718234</v>
      </c>
      <c r="M482" s="302">
        <f t="shared" ref="M482:M483" si="363">F482-F472</f>
        <v>-0.61405827657170065</v>
      </c>
      <c r="N482" s="302">
        <f t="shared" ref="N482:N483" si="364">SUM(K482:M482)</f>
        <v>-1.3775248160032381</v>
      </c>
    </row>
    <row r="483" spans="1:14" x14ac:dyDescent="0.2">
      <c r="A483" s="282" t="s">
        <v>363</v>
      </c>
      <c r="B483" s="302">
        <f>SUM(B481:B482)</f>
        <v>4.9239309376916349</v>
      </c>
      <c r="C483" s="299" t="str">
        <f>CONCATENATE("(",ROUND((B483/$H483)*100,1),")")</f>
        <v>(33.9)</v>
      </c>
      <c r="D483" s="302">
        <f>SUM(D481:D482)</f>
        <v>3.1335959934345099</v>
      </c>
      <c r="E483" s="299" t="str">
        <f>CONCATENATE("(",ROUND((D483/$H483)*100,1),")")</f>
        <v>(21.6)</v>
      </c>
      <c r="F483" s="302">
        <f>SUM(F481:F482)</f>
        <v>6.4774730688738487</v>
      </c>
      <c r="G483" s="299" t="str">
        <f>CONCATENATE("(",ROUND((F483/$H483)*100,1),")")</f>
        <v>(44.6)</v>
      </c>
      <c r="H483" s="302">
        <f>SUM(H481:H482)</f>
        <v>14.534999999999993</v>
      </c>
      <c r="I483" s="299" t="str">
        <f>CONCATENATE("(",ROUND((H483/$H483)*100,1),")")</f>
        <v>(100)</v>
      </c>
      <c r="K483" s="302">
        <f t="shared" si="361"/>
        <v>-0.48921250016108964</v>
      </c>
      <c r="L483" s="302">
        <f t="shared" si="362"/>
        <v>-0.46031864078039675</v>
      </c>
      <c r="M483" s="302">
        <f t="shared" si="363"/>
        <v>-0.66346885905851405</v>
      </c>
      <c r="N483" s="302">
        <f t="shared" si="364"/>
        <v>-1.6130000000000004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Lincolnshire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1.8383859117266599</v>
      </c>
      <c r="C8" s="300">
        <v>1.434128829726383</v>
      </c>
      <c r="D8" s="300">
        <v>0.73517548990658699</v>
      </c>
      <c r="E8" s="300">
        <f>SUM(B8:D8)</f>
        <v>4.0076902313596303</v>
      </c>
      <c r="F8" s="300"/>
      <c r="G8" s="300">
        <v>1.2524754634489239</v>
      </c>
      <c r="H8" s="300">
        <v>1.7159151510717769</v>
      </c>
      <c r="I8" s="300">
        <v>2.5659506807409271</v>
      </c>
      <c r="J8" s="300">
        <f>SUM(G8:I8)</f>
        <v>5.534341295261628</v>
      </c>
      <c r="K8" s="300"/>
      <c r="L8" s="300">
        <v>2.333227894749502</v>
      </c>
      <c r="M8" s="300">
        <v>0.49341166499526046</v>
      </c>
      <c r="N8" s="300">
        <v>1.2041216863400337</v>
      </c>
      <c r="O8" s="300">
        <f>SUM(L8:N8)</f>
        <v>4.0307612460847961</v>
      </c>
      <c r="P8" s="300"/>
      <c r="Q8" s="300">
        <v>2.2986611357187026</v>
      </c>
      <c r="R8" s="300">
        <v>0.47112996175204602</v>
      </c>
      <c r="S8" s="300">
        <v>1.2031335386710922</v>
      </c>
      <c r="T8" s="300">
        <f>SUM(Q8:S8)</f>
        <v>3.9729246361418404</v>
      </c>
      <c r="U8" s="300"/>
      <c r="V8" s="300">
        <v>2.1863556240519708</v>
      </c>
      <c r="W8" s="300">
        <v>0.41680523883039716</v>
      </c>
      <c r="X8" s="300">
        <v>1.1798191063126329</v>
      </c>
      <c r="Y8" s="300">
        <f>SUM(V8:X8)</f>
        <v>3.7829799691950008</v>
      </c>
    </row>
    <row r="9" spans="1:25" x14ac:dyDescent="0.2">
      <c r="A9" s="260" t="s">
        <v>364</v>
      </c>
      <c r="B9" s="300">
        <v>3.8645903792498539</v>
      </c>
      <c r="C9" s="300">
        <v>0.94311746238098515</v>
      </c>
      <c r="D9" s="300">
        <v>3.5766019270095435</v>
      </c>
      <c r="E9" s="300">
        <f t="shared" ref="E9:E10" si="0">SUM(B9:D9)</f>
        <v>8.3843097686403834</v>
      </c>
      <c r="F9" s="300"/>
      <c r="G9" s="300">
        <v>2.972351637511669</v>
      </c>
      <c r="H9" s="300">
        <v>6.0603651457773806E-2</v>
      </c>
      <c r="I9" s="300">
        <v>2.6927034157689045</v>
      </c>
      <c r="J9" s="300">
        <f t="shared" ref="J9:J10" si="1">SUM(G9:I9)</f>
        <v>5.7256587047383469</v>
      </c>
      <c r="K9" s="300"/>
      <c r="L9" s="300">
        <v>6.4048426406440617</v>
      </c>
      <c r="M9" s="300">
        <v>0.78889516743922761</v>
      </c>
      <c r="N9" s="300">
        <v>3.1105009458319199</v>
      </c>
      <c r="O9" s="300">
        <f t="shared" ref="O9:O10" si="2">SUM(L9:N9)</f>
        <v>10.304238753915209</v>
      </c>
      <c r="P9" s="300"/>
      <c r="Q9" s="300">
        <v>6.5218403796225406</v>
      </c>
      <c r="R9" s="300">
        <v>0.78262084555251632</v>
      </c>
      <c r="S9" s="300">
        <v>2.9726141386831211</v>
      </c>
      <c r="T9" s="300">
        <f t="shared" ref="T9:T10" si="3">SUM(Q9:S9)</f>
        <v>10.277075363858177</v>
      </c>
      <c r="U9" s="300"/>
      <c r="V9" s="300">
        <v>6.7319929122447126</v>
      </c>
      <c r="W9" s="300">
        <v>0.74946502312108332</v>
      </c>
      <c r="X9" s="300">
        <v>2.6195620954391634</v>
      </c>
      <c r="Y9" s="300">
        <f t="shared" ref="Y9:Y10" si="4">SUM(V9:X9)</f>
        <v>10.10102003080496</v>
      </c>
    </row>
    <row r="10" spans="1:25" x14ac:dyDescent="0.2">
      <c r="A10" s="264" t="s">
        <v>363</v>
      </c>
      <c r="B10" s="301">
        <f>SUM(B8:B9)</f>
        <v>5.7029762909765136</v>
      </c>
      <c r="C10" s="301">
        <f t="shared" ref="C10:D10" si="5">SUM(C8:C9)</f>
        <v>2.377246292107368</v>
      </c>
      <c r="D10" s="301">
        <f t="shared" si="5"/>
        <v>4.3117774169161303</v>
      </c>
      <c r="E10" s="301">
        <f t="shared" si="0"/>
        <v>12.39200000000001</v>
      </c>
      <c r="F10" s="301"/>
      <c r="G10" s="301">
        <f>SUM(G8:G9)</f>
        <v>4.2248271009605931</v>
      </c>
      <c r="H10" s="301">
        <f t="shared" ref="H10" si="6">SUM(H8:H9)</f>
        <v>1.7765188025295509</v>
      </c>
      <c r="I10" s="301">
        <f t="shared" ref="I10" si="7">SUM(I8:I9)</f>
        <v>5.2586540965098312</v>
      </c>
      <c r="J10" s="301">
        <f t="shared" si="1"/>
        <v>11.259999999999975</v>
      </c>
      <c r="K10" s="301"/>
      <c r="L10" s="301">
        <f>SUM(L8:L9)</f>
        <v>8.7380705353935646</v>
      </c>
      <c r="M10" s="301">
        <f t="shared" ref="M10" si="8">SUM(M8:M9)</f>
        <v>1.2823068324344882</v>
      </c>
      <c r="N10" s="301">
        <f t="shared" ref="N10" si="9">SUM(N8:N9)</f>
        <v>4.3146226321719539</v>
      </c>
      <c r="O10" s="301">
        <f t="shared" si="2"/>
        <v>14.335000000000006</v>
      </c>
      <c r="P10" s="301"/>
      <c r="Q10" s="301">
        <f>SUM(Q8:Q9)</f>
        <v>8.8205015153412436</v>
      </c>
      <c r="R10" s="301">
        <f t="shared" ref="R10" si="10">SUM(R8:R9)</f>
        <v>1.2537508073045625</v>
      </c>
      <c r="S10" s="301">
        <f t="shared" ref="S10" si="11">SUM(S8:S9)</f>
        <v>4.175747677354213</v>
      </c>
      <c r="T10" s="301">
        <f t="shared" si="3"/>
        <v>14.25000000000002</v>
      </c>
      <c r="U10" s="301"/>
      <c r="V10" s="301">
        <f>SUM(V8:V9)</f>
        <v>8.9183485362966834</v>
      </c>
      <c r="W10" s="301">
        <f t="shared" ref="W10" si="12">SUM(W8:W9)</f>
        <v>1.1662702619514804</v>
      </c>
      <c r="X10" s="301">
        <f t="shared" ref="X10" si="13">SUM(X8:X9)</f>
        <v>3.7993812017517961</v>
      </c>
      <c r="Y10" s="301">
        <f t="shared" si="4"/>
        <v>13.883999999999959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6.5481733524337241E-2</v>
      </c>
      <c r="C17" s="300">
        <v>3.7890401146194651E-2</v>
      </c>
      <c r="D17" s="300">
        <v>1.271489971342657E-4</v>
      </c>
      <c r="E17" s="300">
        <f>SUM(B17:D17)</f>
        <v>0.10349928366766616</v>
      </c>
      <c r="F17" s="300"/>
      <c r="G17" s="300">
        <v>0.1292341584157361</v>
      </c>
      <c r="H17" s="300">
        <v>2.9823267326663405E-2</v>
      </c>
      <c r="I17" s="300">
        <v>2.3118811881648728E-4</v>
      </c>
      <c r="J17" s="300">
        <f>SUM(G17:I17)</f>
        <v>0.15928861386121598</v>
      </c>
      <c r="K17" s="300"/>
      <c r="L17" s="300">
        <v>9.5582861363769811E-2</v>
      </c>
      <c r="M17" s="300">
        <v>2.769859640469775E-2</v>
      </c>
      <c r="N17" s="300">
        <v>0</v>
      </c>
      <c r="O17" s="300">
        <f>SUM(L17:N17)</f>
        <v>0.12328145776846756</v>
      </c>
      <c r="P17" s="300"/>
      <c r="Q17" s="300">
        <v>7.6840723981838638E-2</v>
      </c>
      <c r="R17" s="300">
        <v>2.2759276017770003E-2</v>
      </c>
      <c r="S17" s="300">
        <v>0</v>
      </c>
      <c r="T17" s="300">
        <f>SUM(Q17:S17)</f>
        <v>9.959999999960864E-2</v>
      </c>
      <c r="U17" s="300"/>
      <c r="V17" s="300">
        <v>5.3819017178510661E-2</v>
      </c>
      <c r="W17" s="300">
        <v>1.7075109867962217E-2</v>
      </c>
      <c r="X17" s="300">
        <v>0</v>
      </c>
      <c r="Y17" s="300">
        <f>SUM(V17:X17)</f>
        <v>7.0894127046472882E-2</v>
      </c>
    </row>
    <row r="18" spans="1:25" x14ac:dyDescent="0.2">
      <c r="A18" s="260" t="s">
        <v>364</v>
      </c>
      <c r="B18" s="300">
        <v>0.59378581661874241</v>
      </c>
      <c r="C18" s="300">
        <v>1.2714899713592128E-2</v>
      </c>
      <c r="D18" s="300">
        <v>0</v>
      </c>
      <c r="E18" s="300">
        <f t="shared" ref="E18:E19" si="14">SUM(B18:D18)</f>
        <v>0.60650071633233449</v>
      </c>
      <c r="F18" s="300"/>
      <c r="G18" s="300">
        <v>0.76916287128731009</v>
      </c>
      <c r="H18" s="300">
        <v>5.5485148514736581E-3</v>
      </c>
      <c r="I18" s="300">
        <v>0</v>
      </c>
      <c r="J18" s="300">
        <f t="shared" ref="J18:J19" si="15">SUM(G18:I18)</f>
        <v>0.77471138613878376</v>
      </c>
      <c r="K18" s="300"/>
      <c r="L18" s="300">
        <v>0.74627283920299659</v>
      </c>
      <c r="M18" s="300">
        <v>5.2445703028536454E-2</v>
      </c>
      <c r="N18" s="300">
        <v>0</v>
      </c>
      <c r="O18" s="300">
        <f t="shared" ref="O18:O19" si="16">SUM(L18:N18)</f>
        <v>0.79871854223153305</v>
      </c>
      <c r="P18" s="300"/>
      <c r="Q18" s="300">
        <v>0.60323348416358913</v>
      </c>
      <c r="R18" s="300">
        <v>4.4166515836802728E-2</v>
      </c>
      <c r="S18" s="300">
        <v>0</v>
      </c>
      <c r="T18" s="300">
        <f t="shared" ref="T18:T19" si="17">SUM(Q18:S18)</f>
        <v>0.64740000000039188</v>
      </c>
      <c r="U18" s="300"/>
      <c r="V18" s="300">
        <v>0.43617179384864113</v>
      </c>
      <c r="W18" s="300">
        <v>3.3934079104887188E-2</v>
      </c>
      <c r="X18" s="300">
        <v>0</v>
      </c>
      <c r="Y18" s="300">
        <f t="shared" ref="Y18:Y19" si="18">SUM(V18:X18)</f>
        <v>0.47010587295352835</v>
      </c>
    </row>
    <row r="19" spans="1:25" x14ac:dyDescent="0.2">
      <c r="A19" s="264" t="s">
        <v>363</v>
      </c>
      <c r="B19" s="301">
        <f>SUM(B17:B18)</f>
        <v>0.65926755014307969</v>
      </c>
      <c r="C19" s="301">
        <f t="shared" ref="C19" si="19">SUM(C17:C18)</f>
        <v>5.0605300859786775E-2</v>
      </c>
      <c r="D19" s="301">
        <f t="shared" ref="D19" si="20">SUM(D17:D18)</f>
        <v>1.271489971342657E-4</v>
      </c>
      <c r="E19" s="301">
        <f t="shared" si="14"/>
        <v>0.71000000000000074</v>
      </c>
      <c r="F19" s="301"/>
      <c r="G19" s="301">
        <f>SUM(G17:G18)</f>
        <v>0.89839702970304613</v>
      </c>
      <c r="H19" s="301">
        <f t="shared" ref="H19" si="21">SUM(H17:H18)</f>
        <v>3.5371782178137065E-2</v>
      </c>
      <c r="I19" s="301">
        <f t="shared" ref="I19" si="22">SUM(I17:I18)</f>
        <v>2.3118811881648728E-4</v>
      </c>
      <c r="J19" s="301">
        <f t="shared" si="15"/>
        <v>0.93399999999999972</v>
      </c>
      <c r="K19" s="301"/>
      <c r="L19" s="301">
        <f>SUM(L17:L18)</f>
        <v>0.8418557005667664</v>
      </c>
      <c r="M19" s="301">
        <f t="shared" ref="M19" si="23">SUM(M17:M18)</f>
        <v>8.0144299433234201E-2</v>
      </c>
      <c r="N19" s="301">
        <f t="shared" ref="N19" si="24">SUM(N17:N18)</f>
        <v>0</v>
      </c>
      <c r="O19" s="301">
        <f t="shared" si="16"/>
        <v>0.9220000000000006</v>
      </c>
      <c r="P19" s="301"/>
      <c r="Q19" s="301">
        <f>SUM(Q17:Q18)</f>
        <v>0.68007420814542774</v>
      </c>
      <c r="R19" s="301">
        <f t="shared" ref="R19" si="25">SUM(R17:R18)</f>
        <v>6.692579185457273E-2</v>
      </c>
      <c r="S19" s="301">
        <f t="shared" ref="S19" si="26">SUM(S17:S18)</f>
        <v>0</v>
      </c>
      <c r="T19" s="301">
        <f t="shared" si="17"/>
        <v>0.74700000000000044</v>
      </c>
      <c r="U19" s="301"/>
      <c r="V19" s="301">
        <f>SUM(V17:V18)</f>
        <v>0.48999081102715181</v>
      </c>
      <c r="W19" s="301">
        <f t="shared" ref="W19" si="27">SUM(W17:W18)</f>
        <v>5.1009188972849409E-2</v>
      </c>
      <c r="X19" s="301">
        <f t="shared" ref="X19" si="28">SUM(X17:X18)</f>
        <v>0</v>
      </c>
      <c r="Y19" s="301">
        <f t="shared" si="18"/>
        <v>0.54100000000000126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6.1113606343990243</v>
      </c>
      <c r="C26" s="300">
        <v>1.5616797955541186</v>
      </c>
      <c r="D26" s="300">
        <v>0.29561062132106575</v>
      </c>
      <c r="E26" s="300">
        <f>SUM(B26:D26)</f>
        <v>7.9686510512742084</v>
      </c>
      <c r="F26" s="300"/>
      <c r="G26" s="300">
        <v>6.8655569638459948</v>
      </c>
      <c r="H26" s="300">
        <v>1.5737912425984708</v>
      </c>
      <c r="I26" s="300">
        <v>0.316884440901605</v>
      </c>
      <c r="J26" s="300">
        <f>SUM(G26:I26)</f>
        <v>8.7562326473460708</v>
      </c>
      <c r="K26" s="300"/>
      <c r="L26" s="300">
        <v>6.2615357267395924</v>
      </c>
      <c r="M26" s="300">
        <v>1.8030755126706353</v>
      </c>
      <c r="N26" s="300">
        <v>0.10986633074129104</v>
      </c>
      <c r="O26" s="300">
        <f>SUM(L26:N26)</f>
        <v>8.1744775701515184</v>
      </c>
      <c r="P26" s="300"/>
      <c r="Q26" s="300">
        <v>6.6968429909225273</v>
      </c>
      <c r="R26" s="300">
        <v>1.8551089382538883</v>
      </c>
      <c r="S26" s="300">
        <v>0.11632034423357232</v>
      </c>
      <c r="T26" s="300">
        <f>SUM(Q26:S26)</f>
        <v>8.668272273409988</v>
      </c>
      <c r="U26" s="300"/>
      <c r="V26" s="300">
        <v>7.175039265499854</v>
      </c>
      <c r="W26" s="300">
        <v>1.847251293720886</v>
      </c>
      <c r="X26" s="300">
        <v>0.12152969037739318</v>
      </c>
      <c r="Y26" s="300">
        <f>SUM(V26:X26)</f>
        <v>9.143820249598134</v>
      </c>
    </row>
    <row r="27" spans="1:25" x14ac:dyDescent="0.2">
      <c r="A27" s="260" t="s">
        <v>364</v>
      </c>
      <c r="B27" s="300">
        <v>13.470898220981764</v>
      </c>
      <c r="C27" s="300">
        <v>0.62506087954809231</v>
      </c>
      <c r="D27" s="300">
        <v>0.30338984819594311</v>
      </c>
      <c r="E27" s="300">
        <f t="shared" ref="E27:E28" si="29">SUM(B27:D27)</f>
        <v>14.3993489487258</v>
      </c>
      <c r="F27" s="300"/>
      <c r="G27" s="300">
        <v>14.067624760076257</v>
      </c>
      <c r="H27" s="300">
        <v>1.1309707916490821</v>
      </c>
      <c r="I27" s="300">
        <v>0.10917180092860673</v>
      </c>
      <c r="J27" s="300">
        <f t="shared" ref="J27:J28" si="30">SUM(G27:I27)</f>
        <v>15.307767352653945</v>
      </c>
      <c r="K27" s="300"/>
      <c r="L27" s="300">
        <v>14.449957869704747</v>
      </c>
      <c r="M27" s="300">
        <v>1.3395241094502004</v>
      </c>
      <c r="N27" s="300">
        <v>0.18804045069355044</v>
      </c>
      <c r="O27" s="300">
        <f t="shared" ref="O27:O28" si="31">SUM(L27:N27)</f>
        <v>15.977522429848499</v>
      </c>
      <c r="P27" s="300"/>
      <c r="Q27" s="300">
        <v>14.736985405265765</v>
      </c>
      <c r="R27" s="300">
        <v>1.3810032593049011</v>
      </c>
      <c r="S27" s="300">
        <v>0.1957390620193826</v>
      </c>
      <c r="T27" s="300">
        <f t="shared" ref="T27:T28" si="32">SUM(Q27:S27)</f>
        <v>16.313727726590049</v>
      </c>
      <c r="U27" s="300"/>
      <c r="V27" s="300">
        <v>14.460191796127958</v>
      </c>
      <c r="W27" s="300">
        <v>1.3854384703127323</v>
      </c>
      <c r="X27" s="300">
        <v>0.20254948396117003</v>
      </c>
      <c r="Y27" s="300">
        <f t="shared" ref="Y27:Y28" si="33">SUM(V27:X27)</f>
        <v>16.048179750401861</v>
      </c>
    </row>
    <row r="28" spans="1:25" x14ac:dyDescent="0.2">
      <c r="A28" s="264" t="s">
        <v>363</v>
      </c>
      <c r="B28" s="301">
        <f>SUM(B26:B27)</f>
        <v>19.58225885538079</v>
      </c>
      <c r="C28" s="301">
        <f t="shared" ref="C28" si="34">SUM(C26:C27)</f>
        <v>2.1867406751022109</v>
      </c>
      <c r="D28" s="301">
        <f t="shared" ref="D28" si="35">SUM(D26:D27)</f>
        <v>0.5990004695170088</v>
      </c>
      <c r="E28" s="301">
        <f t="shared" si="29"/>
        <v>22.368000000000009</v>
      </c>
      <c r="F28" s="301"/>
      <c r="G28" s="301">
        <f>SUM(G26:G27)</f>
        <v>20.933181723922253</v>
      </c>
      <c r="H28" s="301">
        <f t="shared" ref="H28" si="36">SUM(H26:H27)</f>
        <v>2.7047620342475529</v>
      </c>
      <c r="I28" s="301">
        <f t="shared" ref="I28" si="37">SUM(I26:I27)</f>
        <v>0.42605624183021173</v>
      </c>
      <c r="J28" s="301">
        <f t="shared" si="30"/>
        <v>24.064000000000014</v>
      </c>
      <c r="K28" s="301"/>
      <c r="L28" s="301">
        <f>SUM(L26:L27)</f>
        <v>20.711493596444338</v>
      </c>
      <c r="M28" s="301">
        <f t="shared" ref="M28" si="38">SUM(M26:M27)</f>
        <v>3.1425996221208354</v>
      </c>
      <c r="N28" s="301">
        <f t="shared" ref="N28" si="39">SUM(N26:N27)</f>
        <v>0.29790678143484151</v>
      </c>
      <c r="O28" s="301">
        <f t="shared" si="31"/>
        <v>24.152000000000015</v>
      </c>
      <c r="P28" s="301"/>
      <c r="Q28" s="301">
        <f>SUM(Q26:Q27)</f>
        <v>21.433828396188293</v>
      </c>
      <c r="R28" s="301">
        <f t="shared" ref="R28" si="40">SUM(R26:R27)</f>
        <v>3.2361121975587892</v>
      </c>
      <c r="S28" s="301">
        <f t="shared" ref="S28" si="41">SUM(S26:S27)</f>
        <v>0.31205940625295492</v>
      </c>
      <c r="T28" s="301">
        <f t="shared" si="32"/>
        <v>24.982000000000038</v>
      </c>
      <c r="U28" s="301"/>
      <c r="V28" s="301">
        <f>SUM(V26:V27)</f>
        <v>21.635231061627813</v>
      </c>
      <c r="W28" s="301">
        <f t="shared" ref="W28" si="42">SUM(W26:W27)</f>
        <v>3.2326897640336183</v>
      </c>
      <c r="X28" s="301">
        <f t="shared" ref="X28" si="43">SUM(X26:X27)</f>
        <v>0.3240791743385632</v>
      </c>
      <c r="Y28" s="301">
        <f t="shared" si="33"/>
        <v>25.191999999999997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1.1081760712064732</v>
      </c>
      <c r="C35" s="300">
        <v>0.35454344979650065</v>
      </c>
      <c r="D35" s="300">
        <v>4.0698591323758734E-2</v>
      </c>
      <c r="E35" s="300">
        <f>SUM(B35:D35)</f>
        <v>1.5034181123267327</v>
      </c>
      <c r="F35" s="300"/>
      <c r="G35" s="300">
        <v>0.73705807923401823</v>
      </c>
      <c r="H35" s="300">
        <v>0.25551586499231754</v>
      </c>
      <c r="I35" s="300">
        <v>0.10069590738747744</v>
      </c>
      <c r="J35" s="300">
        <f>SUM(G35:I35)</f>
        <v>1.0932698516138131</v>
      </c>
      <c r="K35" s="300"/>
      <c r="L35" s="300">
        <v>0.72758932166496326</v>
      </c>
      <c r="M35" s="300">
        <v>0.26732632091101799</v>
      </c>
      <c r="N35" s="300">
        <v>2.8399986113741085E-2</v>
      </c>
      <c r="O35" s="300">
        <f>SUM(L35:N35)</f>
        <v>1.0233156286897225</v>
      </c>
      <c r="P35" s="300"/>
      <c r="Q35" s="300">
        <v>0.70778673893808197</v>
      </c>
      <c r="R35" s="300">
        <v>0.26344465696183283</v>
      </c>
      <c r="S35" s="300">
        <v>2.8817164311067549E-2</v>
      </c>
      <c r="T35" s="300">
        <f>SUM(Q35:S35)</f>
        <v>1.0000485602109823</v>
      </c>
      <c r="U35" s="300"/>
      <c r="V35" s="300">
        <v>0.613800788702768</v>
      </c>
      <c r="W35" s="300">
        <v>0.23976593308409189</v>
      </c>
      <c r="X35" s="300">
        <v>2.7173472416418258E-2</v>
      </c>
      <c r="Y35" s="300">
        <f>SUM(V35:X35)</f>
        <v>0.88074019420327809</v>
      </c>
    </row>
    <row r="36" spans="1:25" x14ac:dyDescent="0.2">
      <c r="A36" s="260" t="s">
        <v>364</v>
      </c>
      <c r="B36" s="300">
        <v>5.6459677634845642</v>
      </c>
      <c r="C36" s="300">
        <v>0.21564178984835666</v>
      </c>
      <c r="D36" s="300">
        <v>0.20997233434034143</v>
      </c>
      <c r="E36" s="300">
        <f t="shared" ref="E36:E37" si="44">SUM(B36:D36)</f>
        <v>6.0715818876732621</v>
      </c>
      <c r="F36" s="300"/>
      <c r="G36" s="300">
        <v>3.9541125061188507</v>
      </c>
      <c r="H36" s="300">
        <v>0.17477932496380269</v>
      </c>
      <c r="I36" s="300">
        <v>0.291838317303526</v>
      </c>
      <c r="J36" s="300">
        <f t="shared" ref="J36:J37" si="45">SUM(G36:I36)</f>
        <v>4.4207301483861796</v>
      </c>
      <c r="K36" s="300"/>
      <c r="L36" s="300">
        <v>3.8349142539736709</v>
      </c>
      <c r="M36" s="300">
        <v>0.27703728389917787</v>
      </c>
      <c r="N36" s="300">
        <v>0.14273283343742685</v>
      </c>
      <c r="O36" s="300">
        <f t="shared" ref="O36:O37" si="46">SUM(L36:N36)</f>
        <v>4.254684371310276</v>
      </c>
      <c r="P36" s="300"/>
      <c r="Q36" s="300">
        <v>3.8245024970667973</v>
      </c>
      <c r="R36" s="300">
        <v>0.27738844614277464</v>
      </c>
      <c r="S36" s="300">
        <v>0.14706049657944453</v>
      </c>
      <c r="T36" s="300">
        <f t="shared" ref="T36:T37" si="47">SUM(Q36:S36)</f>
        <v>4.2489514397890167</v>
      </c>
      <c r="U36" s="300"/>
      <c r="V36" s="300">
        <v>3.4324491370971582</v>
      </c>
      <c r="W36" s="300">
        <v>0.2593468176215914</v>
      </c>
      <c r="X36" s="300">
        <v>0.1394638510779653</v>
      </c>
      <c r="Y36" s="300">
        <f t="shared" ref="Y36:Y37" si="48">SUM(V36:X36)</f>
        <v>3.8312598057967144</v>
      </c>
    </row>
    <row r="37" spans="1:25" x14ac:dyDescent="0.2">
      <c r="A37" s="264" t="s">
        <v>363</v>
      </c>
      <c r="B37" s="301">
        <f>SUM(B35:B36)</f>
        <v>6.7541438346910372</v>
      </c>
      <c r="C37" s="301">
        <f t="shared" ref="C37" si="49">SUM(C35:C36)</f>
        <v>0.57018523964485734</v>
      </c>
      <c r="D37" s="301">
        <f t="shared" ref="D37" si="50">SUM(D35:D36)</f>
        <v>0.25067092566410015</v>
      </c>
      <c r="E37" s="301">
        <f t="shared" si="44"/>
        <v>7.5749999999999948</v>
      </c>
      <c r="F37" s="301"/>
      <c r="G37" s="301">
        <f>SUM(G35:G36)</f>
        <v>4.6911705853528689</v>
      </c>
      <c r="H37" s="301">
        <f t="shared" ref="H37" si="51">SUM(H35:H36)</f>
        <v>0.43029518995612026</v>
      </c>
      <c r="I37" s="301">
        <f t="shared" ref="I37" si="52">SUM(I35:I36)</f>
        <v>0.39253422469100341</v>
      </c>
      <c r="J37" s="301">
        <f t="shared" si="45"/>
        <v>5.5139999999999922</v>
      </c>
      <c r="K37" s="301"/>
      <c r="L37" s="301">
        <f>SUM(L35:L36)</f>
        <v>4.5625035756386341</v>
      </c>
      <c r="M37" s="301">
        <f t="shared" ref="M37" si="53">SUM(M35:M36)</f>
        <v>0.54436360481019586</v>
      </c>
      <c r="N37" s="301">
        <f t="shared" ref="N37" si="54">SUM(N35:N36)</f>
        <v>0.17113281955116794</v>
      </c>
      <c r="O37" s="301">
        <f t="shared" si="46"/>
        <v>5.2779999999999987</v>
      </c>
      <c r="P37" s="301"/>
      <c r="Q37" s="301">
        <f>SUM(Q35:Q36)</f>
        <v>4.5322892360048792</v>
      </c>
      <c r="R37" s="301">
        <f t="shared" ref="R37" si="55">SUM(R35:R36)</f>
        <v>0.54083310310460742</v>
      </c>
      <c r="S37" s="301">
        <f t="shared" ref="S37" si="56">SUM(S35:S36)</f>
        <v>0.17587766089051207</v>
      </c>
      <c r="T37" s="301">
        <f t="shared" si="47"/>
        <v>5.2489999999999988</v>
      </c>
      <c r="U37" s="301"/>
      <c r="V37" s="301">
        <f>SUM(V35:V36)</f>
        <v>4.046249925799926</v>
      </c>
      <c r="W37" s="301">
        <f t="shared" ref="W37" si="57">SUM(W35:W36)</f>
        <v>0.49911275070568328</v>
      </c>
      <c r="X37" s="301">
        <f t="shared" ref="X37" si="58">SUM(X35:X36)</f>
        <v>0.16663732349438357</v>
      </c>
      <c r="Y37" s="301">
        <f t="shared" si="48"/>
        <v>4.7119999999999935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5.8186204328776245</v>
      </c>
      <c r="C44" s="300">
        <v>2.2546970091215321</v>
      </c>
      <c r="D44" s="300">
        <v>0.71446776549728053</v>
      </c>
      <c r="E44" s="300">
        <f>SUM(B44:D44)</f>
        <v>8.7877852074964373</v>
      </c>
      <c r="F44" s="300"/>
      <c r="G44" s="300">
        <v>6.2118361312849153</v>
      </c>
      <c r="H44" s="300">
        <v>2.0312252244421827</v>
      </c>
      <c r="I44" s="300">
        <v>1.080072663430965</v>
      </c>
      <c r="J44" s="300">
        <f>SUM(G44:I44)</f>
        <v>9.3231340191580632</v>
      </c>
      <c r="K44" s="300"/>
      <c r="L44" s="300">
        <v>5.8491699397167283</v>
      </c>
      <c r="M44" s="300">
        <v>2.1833076024146898</v>
      </c>
      <c r="N44" s="300">
        <v>0.44677258387730512</v>
      </c>
      <c r="O44" s="300">
        <f>SUM(L44:N44)</f>
        <v>8.4792501260087221</v>
      </c>
      <c r="P44" s="300"/>
      <c r="Q44" s="300">
        <v>5.428992800115787</v>
      </c>
      <c r="R44" s="300">
        <v>1.9980426267210116</v>
      </c>
      <c r="S44" s="300">
        <v>0.39384589618269189</v>
      </c>
      <c r="T44" s="300">
        <f>SUM(Q44:S44)</f>
        <v>7.8208813230194911</v>
      </c>
      <c r="U44" s="300"/>
      <c r="V44" s="300">
        <v>5.0006128471416655</v>
      </c>
      <c r="W44" s="300">
        <v>1.7897299104564395</v>
      </c>
      <c r="X44" s="300">
        <v>0.33430877461928699</v>
      </c>
      <c r="Y44" s="300">
        <f>SUM(V44:X44)</f>
        <v>7.124651532217392</v>
      </c>
    </row>
    <row r="45" spans="1:25" x14ac:dyDescent="0.2">
      <c r="A45" s="260" t="s">
        <v>364</v>
      </c>
      <c r="B45" s="300">
        <v>27.165974740335638</v>
      </c>
      <c r="C45" s="300">
        <v>0.86783849606646279</v>
      </c>
      <c r="D45" s="300">
        <v>2.2244015561015904</v>
      </c>
      <c r="E45" s="300">
        <f t="shared" ref="E45:E46" si="59">SUM(B45:D45)</f>
        <v>30.25821479250369</v>
      </c>
      <c r="F45" s="300"/>
      <c r="G45" s="300">
        <v>26.205016013193589</v>
      </c>
      <c r="H45" s="300">
        <v>1.1166554542247571</v>
      </c>
      <c r="I45" s="300">
        <v>1.7281945134235348</v>
      </c>
      <c r="J45" s="300">
        <f t="shared" ref="J45:J46" si="60">SUM(G45:I45)</f>
        <v>29.049865980841883</v>
      </c>
      <c r="K45" s="300"/>
      <c r="L45" s="300">
        <v>25.897563023916902</v>
      </c>
      <c r="M45" s="300">
        <v>1.918092804032496</v>
      </c>
      <c r="N45" s="300">
        <v>2.3090940460417992</v>
      </c>
      <c r="O45" s="300">
        <f t="shared" ref="O45:O46" si="61">SUM(L45:N45)</f>
        <v>30.124749873991199</v>
      </c>
      <c r="P45" s="300"/>
      <c r="Q45" s="300">
        <v>24.017446058611473</v>
      </c>
      <c r="R45" s="300">
        <v>1.7520379751007036</v>
      </c>
      <c r="S45" s="300">
        <v>2.1226346432682468</v>
      </c>
      <c r="T45" s="300">
        <f t="shared" ref="T45:T46" si="62">SUM(Q45:S45)</f>
        <v>27.89211867698042</v>
      </c>
      <c r="U45" s="300"/>
      <c r="V45" s="300">
        <v>21.614220774965222</v>
      </c>
      <c r="W45" s="300">
        <v>1.5535525408820396</v>
      </c>
      <c r="X45" s="300">
        <v>1.9645751519353529</v>
      </c>
      <c r="Y45" s="300">
        <f t="shared" ref="Y45:Y46" si="63">SUM(V45:X45)</f>
        <v>25.132348467782617</v>
      </c>
    </row>
    <row r="46" spans="1:25" x14ac:dyDescent="0.2">
      <c r="A46" s="264" t="s">
        <v>363</v>
      </c>
      <c r="B46" s="301">
        <f>SUM(B44:B45)</f>
        <v>32.984595173213265</v>
      </c>
      <c r="C46" s="301">
        <f t="shared" ref="C46" si="64">SUM(C44:C45)</f>
        <v>3.1225355051879951</v>
      </c>
      <c r="D46" s="301">
        <f t="shared" ref="D46" si="65">SUM(D44:D45)</f>
        <v>2.938869321598871</v>
      </c>
      <c r="E46" s="301">
        <f t="shared" si="59"/>
        <v>39.046000000000134</v>
      </c>
      <c r="F46" s="301"/>
      <c r="G46" s="301">
        <f>SUM(G44:G45)</f>
        <v>32.416852144478504</v>
      </c>
      <c r="H46" s="301">
        <f t="shared" ref="H46" si="66">SUM(H44:H45)</f>
        <v>3.1478806786669398</v>
      </c>
      <c r="I46" s="301">
        <f t="shared" ref="I46" si="67">SUM(I44:I45)</f>
        <v>2.8082671768544998</v>
      </c>
      <c r="J46" s="301">
        <f t="shared" si="60"/>
        <v>38.372999999999941</v>
      </c>
      <c r="K46" s="301"/>
      <c r="L46" s="301">
        <f>SUM(L44:L45)</f>
        <v>31.74673296363363</v>
      </c>
      <c r="M46" s="301">
        <f t="shared" ref="M46" si="68">SUM(M44:M45)</f>
        <v>4.1014004064471861</v>
      </c>
      <c r="N46" s="301">
        <f t="shared" ref="N46" si="69">SUM(N44:N45)</f>
        <v>2.7558666299191046</v>
      </c>
      <c r="O46" s="301">
        <f t="shared" si="61"/>
        <v>38.603999999999921</v>
      </c>
      <c r="P46" s="301"/>
      <c r="Q46" s="301">
        <f>SUM(Q44:Q45)</f>
        <v>29.446438858727259</v>
      </c>
      <c r="R46" s="301">
        <f t="shared" ref="R46" si="70">SUM(R44:R45)</f>
        <v>3.7500806018217152</v>
      </c>
      <c r="S46" s="301">
        <f t="shared" ref="S46" si="71">SUM(S44:S45)</f>
        <v>2.5164805394509386</v>
      </c>
      <c r="T46" s="301">
        <f t="shared" si="62"/>
        <v>35.712999999999916</v>
      </c>
      <c r="U46" s="301"/>
      <c r="V46" s="301">
        <f>SUM(V44:V45)</f>
        <v>26.614833622106886</v>
      </c>
      <c r="W46" s="301">
        <f t="shared" ref="W46" si="72">SUM(W44:W45)</f>
        <v>3.3432824513384789</v>
      </c>
      <c r="X46" s="301">
        <f t="shared" ref="X46" si="73">SUM(X44:X45)</f>
        <v>2.2988839265546401</v>
      </c>
      <c r="Y46" s="301">
        <f t="shared" si="63"/>
        <v>32.257000000000005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0.28758669959303179</v>
      </c>
      <c r="C53" s="300">
        <v>8.625313106510403E-2</v>
      </c>
      <c r="D53" s="300">
        <v>7.6262715352631768E-5</v>
      </c>
      <c r="E53" s="300">
        <f>SUM(B53:D53)</f>
        <v>0.37391609337348841</v>
      </c>
      <c r="F53" s="300"/>
      <c r="G53" s="300">
        <v>0.32034750911063453</v>
      </c>
      <c r="H53" s="300">
        <v>9.0489914946220579E-2</v>
      </c>
      <c r="I53" s="300">
        <v>8.2563791010229501E-5</v>
      </c>
      <c r="J53" s="300">
        <f>SUM(G53:I53)</f>
        <v>0.41091998784786532</v>
      </c>
      <c r="K53" s="300"/>
      <c r="L53" s="300">
        <v>0.33953340448469488</v>
      </c>
      <c r="M53" s="300">
        <v>7.9581074353074599E-2</v>
      </c>
      <c r="N53" s="300">
        <v>0</v>
      </c>
      <c r="O53" s="300">
        <f>SUM(L53:N53)</f>
        <v>0.41911447883776948</v>
      </c>
      <c r="P53" s="300"/>
      <c r="Q53" s="300">
        <v>0.33156253165025062</v>
      </c>
      <c r="R53" s="300">
        <v>7.7038987342898768E-2</v>
      </c>
      <c r="S53" s="300">
        <v>0</v>
      </c>
      <c r="T53" s="300">
        <f>SUM(Q53:S53)</f>
        <v>0.40860151899314939</v>
      </c>
      <c r="U53" s="300"/>
      <c r="V53" s="300">
        <v>0.33688093716590706</v>
      </c>
      <c r="W53" s="300">
        <v>7.6759957401495146E-2</v>
      </c>
      <c r="X53" s="300">
        <v>0</v>
      </c>
      <c r="Y53" s="300">
        <f>SUM(V53:X53)</f>
        <v>0.41364089456740222</v>
      </c>
    </row>
    <row r="54" spans="1:25" x14ac:dyDescent="0.2">
      <c r="A54" s="260" t="s">
        <v>364</v>
      </c>
      <c r="B54" s="300">
        <v>0.82035802904631849</v>
      </c>
      <c r="C54" s="300">
        <v>5.1934909155050606E-2</v>
      </c>
      <c r="D54" s="300">
        <v>5.0790968425143579E-2</v>
      </c>
      <c r="E54" s="300">
        <f t="shared" ref="E54:E55" si="74">SUM(B54:D54)</f>
        <v>0.92308390662651263</v>
      </c>
      <c r="F54" s="300"/>
      <c r="G54" s="300">
        <v>0.86411263669576011</v>
      </c>
      <c r="H54" s="300">
        <v>2.5677339003893882E-2</v>
      </c>
      <c r="I54" s="300">
        <v>5.8290036452481521E-2</v>
      </c>
      <c r="J54" s="300">
        <f t="shared" ref="J54:J55" si="75">SUM(G54:I54)</f>
        <v>0.94808001215213555</v>
      </c>
      <c r="K54" s="300"/>
      <c r="L54" s="300">
        <v>0.88749790109814242</v>
      </c>
      <c r="M54" s="300">
        <v>1.2387620064086896E-2</v>
      </c>
      <c r="N54" s="300">
        <v>0</v>
      </c>
      <c r="O54" s="300">
        <f t="shared" ref="O54:O55" si="76">SUM(L54:N54)</f>
        <v>0.89988552116222931</v>
      </c>
      <c r="P54" s="300"/>
      <c r="Q54" s="300">
        <v>0.85323443037395852</v>
      </c>
      <c r="R54" s="300">
        <v>1.2164050632891629E-2</v>
      </c>
      <c r="S54" s="300">
        <v>0</v>
      </c>
      <c r="T54" s="300">
        <f t="shared" ref="T54:T55" si="77">SUM(Q54:S54)</f>
        <v>0.86539848100685013</v>
      </c>
      <c r="U54" s="300"/>
      <c r="V54" s="300">
        <v>0.83986538871256211</v>
      </c>
      <c r="W54" s="300">
        <v>1.2493716720036218E-2</v>
      </c>
      <c r="X54" s="300">
        <v>0</v>
      </c>
      <c r="Y54" s="300">
        <f t="shared" ref="Y54:Y55" si="78">SUM(V54:X54)</f>
        <v>0.8523591054325983</v>
      </c>
    </row>
    <row r="55" spans="1:25" x14ac:dyDescent="0.2">
      <c r="A55" s="264" t="s">
        <v>363</v>
      </c>
      <c r="B55" s="301">
        <f>SUM(B53:B54)</f>
        <v>1.1079447286393502</v>
      </c>
      <c r="C55" s="301">
        <f t="shared" ref="C55" si="79">SUM(C53:C54)</f>
        <v>0.13818804022015463</v>
      </c>
      <c r="D55" s="301">
        <f t="shared" ref="D55" si="80">SUM(D53:D54)</f>
        <v>5.0867231140496211E-2</v>
      </c>
      <c r="E55" s="301">
        <f t="shared" si="74"/>
        <v>1.297000000000001</v>
      </c>
      <c r="F55" s="301"/>
      <c r="G55" s="301">
        <f>SUM(G53:G54)</f>
        <v>1.1844601458063946</v>
      </c>
      <c r="H55" s="301">
        <f t="shared" ref="H55" si="81">SUM(H53:H54)</f>
        <v>0.11616725395011446</v>
      </c>
      <c r="I55" s="301">
        <f t="shared" ref="I55" si="82">SUM(I53:I54)</f>
        <v>5.8372600243491751E-2</v>
      </c>
      <c r="J55" s="301">
        <f t="shared" si="75"/>
        <v>1.3590000000000007</v>
      </c>
      <c r="K55" s="301"/>
      <c r="L55" s="301">
        <f>SUM(L53:L54)</f>
        <v>1.2270313055828372</v>
      </c>
      <c r="M55" s="301">
        <f t="shared" ref="M55" si="83">SUM(M53:M54)</f>
        <v>9.196869441716149E-2</v>
      </c>
      <c r="N55" s="301">
        <f t="shared" ref="N55" si="84">SUM(N53:N54)</f>
        <v>0</v>
      </c>
      <c r="O55" s="301">
        <f t="shared" si="76"/>
        <v>1.3189999999999986</v>
      </c>
      <c r="P55" s="301"/>
      <c r="Q55" s="301">
        <f>SUM(Q53:Q54)</f>
        <v>1.1847969620242091</v>
      </c>
      <c r="R55" s="301">
        <f t="shared" ref="R55" si="85">SUM(R53:R54)</f>
        <v>8.9203037975790392E-2</v>
      </c>
      <c r="S55" s="301">
        <f t="shared" ref="S55" si="86">SUM(S53:S54)</f>
        <v>0</v>
      </c>
      <c r="T55" s="301">
        <f t="shared" si="77"/>
        <v>1.2739999999999996</v>
      </c>
      <c r="U55" s="301"/>
      <c r="V55" s="301">
        <f>SUM(V53:V54)</f>
        <v>1.1767463258784692</v>
      </c>
      <c r="W55" s="301">
        <f t="shared" ref="W55" si="87">SUM(W53:W54)</f>
        <v>8.9253674121531359E-2</v>
      </c>
      <c r="X55" s="301">
        <f t="shared" ref="X55" si="88">SUM(X53:X54)</f>
        <v>0</v>
      </c>
      <c r="Y55" s="301">
        <f t="shared" si="78"/>
        <v>1.2660000000000005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0.79531793002560736</v>
      </c>
      <c r="C62" s="300">
        <v>0.32698950437914837</v>
      </c>
      <c r="D62" s="300">
        <v>0</v>
      </c>
      <c r="E62" s="300">
        <f>SUM(B62:D62)</f>
        <v>1.1223074344047557</v>
      </c>
      <c r="F62" s="300"/>
      <c r="G62" s="300">
        <v>0.88931544865441781</v>
      </c>
      <c r="H62" s="300">
        <v>0.30463856217917135</v>
      </c>
      <c r="I62" s="300">
        <v>0</v>
      </c>
      <c r="J62" s="300">
        <f>SUM(G62:I62)</f>
        <v>1.1939540108335891</v>
      </c>
      <c r="K62" s="300"/>
      <c r="L62" s="300">
        <v>0.84582214052425919</v>
      </c>
      <c r="M62" s="300">
        <v>0.24427343418853628</v>
      </c>
      <c r="N62" s="300">
        <v>2.7066308496672565E-2</v>
      </c>
      <c r="O62" s="300">
        <f>SUM(L62:N62)</f>
        <v>1.1171618832094679</v>
      </c>
      <c r="P62" s="300"/>
      <c r="Q62" s="300">
        <v>0.91504434907941679</v>
      </c>
      <c r="R62" s="300">
        <v>0.25769664146168952</v>
      </c>
      <c r="S62" s="300">
        <v>2.7914299339015201E-2</v>
      </c>
      <c r="T62" s="300">
        <f>SUM(Q62:S62)</f>
        <v>1.2006552898801215</v>
      </c>
      <c r="U62" s="300"/>
      <c r="V62" s="300">
        <v>1.0408147093088687</v>
      </c>
      <c r="W62" s="300">
        <v>0.27848918813587625</v>
      </c>
      <c r="X62" s="300">
        <v>2.8844749449841053E-2</v>
      </c>
      <c r="Y62" s="300">
        <f>SUM(V62:X62)</f>
        <v>1.3481486468945858</v>
      </c>
    </row>
    <row r="63" spans="1:25" x14ac:dyDescent="0.2">
      <c r="A63" s="260" t="s">
        <v>364</v>
      </c>
      <c r="B63" s="300">
        <v>3.7932310495597878</v>
      </c>
      <c r="C63" s="300">
        <v>0.11001516035069012</v>
      </c>
      <c r="D63" s="300">
        <v>0.21544635568476847</v>
      </c>
      <c r="E63" s="300">
        <f t="shared" ref="E63:E64" si="89">SUM(B63:D63)</f>
        <v>4.1186925655952464</v>
      </c>
      <c r="F63" s="300"/>
      <c r="G63" s="300">
        <v>3.8143848288646707</v>
      </c>
      <c r="H63" s="300">
        <v>9.1661160301738737E-2</v>
      </c>
      <c r="I63" s="300">
        <v>0</v>
      </c>
      <c r="J63" s="300">
        <f t="shared" ref="J63:J64" si="90">SUM(G63:I63)</f>
        <v>3.9060459891664094</v>
      </c>
      <c r="K63" s="300"/>
      <c r="L63" s="300">
        <v>3.5805342853186457</v>
      </c>
      <c r="M63" s="300">
        <v>8.8303831471890068E-2</v>
      </c>
      <c r="N63" s="300">
        <v>0</v>
      </c>
      <c r="O63" s="300">
        <f t="shared" ref="O63:O64" si="91">SUM(L63:N63)</f>
        <v>3.668838116790536</v>
      </c>
      <c r="P63" s="300"/>
      <c r="Q63" s="300">
        <v>3.703750936702952</v>
      </c>
      <c r="R63" s="300">
        <v>9.2593773416929398E-2</v>
      </c>
      <c r="S63" s="300">
        <v>0</v>
      </c>
      <c r="T63" s="300">
        <f t="shared" ref="T63:T64" si="92">SUM(Q63:S63)</f>
        <v>3.7963447101198815</v>
      </c>
      <c r="U63" s="300"/>
      <c r="V63" s="300">
        <v>3.8583286287759768</v>
      </c>
      <c r="W63" s="300">
        <v>9.7522724329429628E-2</v>
      </c>
      <c r="X63" s="300">
        <v>0</v>
      </c>
      <c r="Y63" s="300">
        <f t="shared" ref="Y63:Y64" si="93">SUM(V63:X63)</f>
        <v>3.9558513531054063</v>
      </c>
    </row>
    <row r="64" spans="1:25" x14ac:dyDescent="0.2">
      <c r="A64" s="264" t="s">
        <v>363</v>
      </c>
      <c r="B64" s="301">
        <f>SUM(B62:B63)</f>
        <v>4.5885489795853953</v>
      </c>
      <c r="C64" s="301">
        <f t="shared" ref="C64" si="94">SUM(C62:C63)</f>
        <v>0.43700466472983845</v>
      </c>
      <c r="D64" s="301">
        <f t="shared" ref="D64" si="95">SUM(D62:D63)</f>
        <v>0.21544635568476847</v>
      </c>
      <c r="E64" s="301">
        <f t="shared" si="89"/>
        <v>5.2410000000000023</v>
      </c>
      <c r="F64" s="301"/>
      <c r="G64" s="301">
        <f>SUM(G62:G63)</f>
        <v>4.7037002775190881</v>
      </c>
      <c r="H64" s="301">
        <f t="shared" ref="H64" si="96">SUM(H62:H63)</f>
        <v>0.39629972248091005</v>
      </c>
      <c r="I64" s="301">
        <f t="shared" ref="I64" si="97">SUM(I62:I63)</f>
        <v>0</v>
      </c>
      <c r="J64" s="301">
        <f t="shared" si="90"/>
        <v>5.0999999999999979</v>
      </c>
      <c r="K64" s="301"/>
      <c r="L64" s="301">
        <f>SUM(L62:L63)</f>
        <v>4.4263564258429051</v>
      </c>
      <c r="M64" s="301">
        <f t="shared" ref="M64" si="98">SUM(M62:M63)</f>
        <v>0.33257726566042634</v>
      </c>
      <c r="N64" s="301">
        <f t="shared" ref="N64" si="99">SUM(N62:N63)</f>
        <v>2.7066308496672565E-2</v>
      </c>
      <c r="O64" s="301">
        <f t="shared" si="91"/>
        <v>4.786000000000004</v>
      </c>
      <c r="P64" s="301"/>
      <c r="Q64" s="301">
        <f>SUM(Q62:Q63)</f>
        <v>4.6187952857823689</v>
      </c>
      <c r="R64" s="301">
        <f t="shared" ref="R64" si="100">SUM(R62:R63)</f>
        <v>0.35029041487861889</v>
      </c>
      <c r="S64" s="301">
        <f t="shared" ref="S64" si="101">SUM(S62:S63)</f>
        <v>2.7914299339015201E-2</v>
      </c>
      <c r="T64" s="301">
        <f t="shared" si="92"/>
        <v>4.9970000000000026</v>
      </c>
      <c r="U64" s="301"/>
      <c r="V64" s="301">
        <f>SUM(V62:V63)</f>
        <v>4.8991433380848459</v>
      </c>
      <c r="W64" s="301">
        <f t="shared" ref="W64" si="102">SUM(W62:W63)</f>
        <v>0.37601191246530585</v>
      </c>
      <c r="X64" s="301">
        <f t="shared" ref="X64" si="103">SUM(X62:X63)</f>
        <v>2.8844749449841053E-2</v>
      </c>
      <c r="Y64" s="301">
        <f t="shared" si="93"/>
        <v>5.3039999999999932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2.5049023075104611</v>
      </c>
      <c r="C71" s="300">
        <v>2.4178193209774186</v>
      </c>
      <c r="D71" s="300">
        <v>0.32059082885318502</v>
      </c>
      <c r="E71" s="300">
        <f>SUM(B71:D71)</f>
        <v>5.243312457341065</v>
      </c>
      <c r="F71" s="300"/>
      <c r="G71" s="300">
        <v>2.7567956784616254</v>
      </c>
      <c r="H71" s="300">
        <v>2.0512650308915306</v>
      </c>
      <c r="I71" s="300">
        <v>0.51608260331772615</v>
      </c>
      <c r="J71" s="300">
        <f>SUM(G71:I71)</f>
        <v>5.3241433126708824</v>
      </c>
      <c r="K71" s="300"/>
      <c r="L71" s="300">
        <v>2.5389183608296388</v>
      </c>
      <c r="M71" s="300">
        <v>2.0988974491116683</v>
      </c>
      <c r="N71" s="300">
        <v>0.51868643810083503</v>
      </c>
      <c r="O71" s="300">
        <f>SUM(L71:N71)</f>
        <v>5.1565022480421421</v>
      </c>
      <c r="P71" s="300"/>
      <c r="Q71" s="300">
        <v>2.5796459732491099</v>
      </c>
      <c r="R71" s="300">
        <v>2.146599890313992</v>
      </c>
      <c r="S71" s="300">
        <v>0.52915232266162726</v>
      </c>
      <c r="T71" s="300">
        <f>SUM(Q71:S71)</f>
        <v>5.2553981862247294</v>
      </c>
      <c r="U71" s="300"/>
      <c r="V71" s="300">
        <v>2.7218401720525929</v>
      </c>
      <c r="W71" s="300">
        <v>2.2899772676940922</v>
      </c>
      <c r="X71" s="300">
        <v>0.57401496096537108</v>
      </c>
      <c r="Y71" s="300">
        <f>SUM(V71:X71)</f>
        <v>5.5858324007120563</v>
      </c>
    </row>
    <row r="72" spans="1:25" x14ac:dyDescent="0.2">
      <c r="A72" s="260" t="s">
        <v>364</v>
      </c>
      <c r="B72" s="300">
        <v>17.779644123357723</v>
      </c>
      <c r="C72" s="300">
        <v>0.99168464814651835</v>
      </c>
      <c r="D72" s="300">
        <v>11.236358771154755</v>
      </c>
      <c r="E72" s="300">
        <f t="shared" ref="E72:E73" si="104">SUM(B72:D72)</f>
        <v>30.007687542658996</v>
      </c>
      <c r="F72" s="300"/>
      <c r="G72" s="300">
        <v>16.279241158366023</v>
      </c>
      <c r="H72" s="300">
        <v>0.81478427594747249</v>
      </c>
      <c r="I72" s="300">
        <v>12.193831253015633</v>
      </c>
      <c r="J72" s="300">
        <f t="shared" ref="J72:J73" si="105">SUM(G72:I72)</f>
        <v>29.287856687329132</v>
      </c>
      <c r="K72" s="300"/>
      <c r="L72" s="300">
        <v>16.976572616731584</v>
      </c>
      <c r="M72" s="300">
        <v>1.1321395336320665</v>
      </c>
      <c r="N72" s="300">
        <v>10.75578560159426</v>
      </c>
      <c r="O72" s="300">
        <f t="shared" ref="O72:O73" si="106">SUM(L72:N72)</f>
        <v>28.864497751957913</v>
      </c>
      <c r="P72" s="300"/>
      <c r="Q72" s="300">
        <v>16.957184887199876</v>
      </c>
      <c r="R72" s="300">
        <v>1.1664525652899598</v>
      </c>
      <c r="S72" s="300">
        <v>10.989964361285452</v>
      </c>
      <c r="T72" s="300">
        <f t="shared" ref="T72:T73" si="107">SUM(Q72:S72)</f>
        <v>29.113601813775286</v>
      </c>
      <c r="U72" s="300"/>
      <c r="V72" s="300">
        <v>17.091588327537629</v>
      </c>
      <c r="W72" s="300">
        <v>1.2581921338176001</v>
      </c>
      <c r="X72" s="300">
        <v>11.691387137932738</v>
      </c>
      <c r="Y72" s="300">
        <f t="shared" ref="Y72:Y73" si="108">SUM(V72:X72)</f>
        <v>30.041167599287967</v>
      </c>
    </row>
    <row r="73" spans="1:25" x14ac:dyDescent="0.2">
      <c r="A73" s="264" t="s">
        <v>363</v>
      </c>
      <c r="B73" s="301">
        <f>SUM(B71:B72)</f>
        <v>20.284546430868183</v>
      </c>
      <c r="C73" s="301">
        <f t="shared" ref="C73" si="109">SUM(C71:C72)</f>
        <v>3.4095039691239371</v>
      </c>
      <c r="D73" s="301">
        <f t="shared" ref="D73" si="110">SUM(D71:D72)</f>
        <v>11.55694960000794</v>
      </c>
      <c r="E73" s="301">
        <f t="shared" si="104"/>
        <v>35.251000000000062</v>
      </c>
      <c r="F73" s="301"/>
      <c r="G73" s="301">
        <f>SUM(G71:G72)</f>
        <v>19.036036836827648</v>
      </c>
      <c r="H73" s="301">
        <f t="shared" ref="H73" si="111">SUM(H71:H72)</f>
        <v>2.8660493068390029</v>
      </c>
      <c r="I73" s="301">
        <f t="shared" ref="I73" si="112">SUM(I71:I72)</f>
        <v>12.709913856333358</v>
      </c>
      <c r="J73" s="301">
        <f t="shared" si="105"/>
        <v>34.612000000000009</v>
      </c>
      <c r="K73" s="301"/>
      <c r="L73" s="301">
        <f>SUM(L71:L72)</f>
        <v>19.515490977561221</v>
      </c>
      <c r="M73" s="301">
        <f t="shared" ref="M73" si="113">SUM(M71:M72)</f>
        <v>3.2310369827437349</v>
      </c>
      <c r="N73" s="301">
        <f t="shared" ref="N73" si="114">SUM(N71:N72)</f>
        <v>11.274472039695095</v>
      </c>
      <c r="O73" s="301">
        <f t="shared" si="106"/>
        <v>34.021000000000051</v>
      </c>
      <c r="P73" s="301"/>
      <c r="Q73" s="301">
        <f>SUM(Q71:Q72)</f>
        <v>19.536830860448987</v>
      </c>
      <c r="R73" s="301">
        <f t="shared" ref="R73" si="115">SUM(R71:R72)</f>
        <v>3.3130524556039518</v>
      </c>
      <c r="S73" s="301">
        <f t="shared" ref="S73" si="116">SUM(S71:S72)</f>
        <v>11.519116683947079</v>
      </c>
      <c r="T73" s="301">
        <f t="shared" si="107"/>
        <v>34.369000000000014</v>
      </c>
      <c r="U73" s="301"/>
      <c r="V73" s="301">
        <f>SUM(V71:V72)</f>
        <v>19.813428499590223</v>
      </c>
      <c r="W73" s="301">
        <f t="shared" ref="W73" si="117">SUM(W71:W72)</f>
        <v>3.548169401511692</v>
      </c>
      <c r="X73" s="301">
        <f t="shared" ref="X73" si="118">SUM(X71:X72)</f>
        <v>12.265402098898109</v>
      </c>
      <c r="Y73" s="301">
        <f t="shared" si="108"/>
        <v>35.627000000000024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16.567137884083017</v>
      </c>
      <c r="C80" s="300">
        <v>21.216835715939496</v>
      </c>
      <c r="D80" s="300">
        <v>2.5392822531012622</v>
      </c>
      <c r="E80" s="300">
        <f>SUM(B80:D80)</f>
        <v>40.323255853123776</v>
      </c>
      <c r="F80" s="300"/>
      <c r="G80" s="300">
        <v>16.855254149744173</v>
      </c>
      <c r="H80" s="300">
        <v>20.00037747252226</v>
      </c>
      <c r="I80" s="300">
        <v>3.551950827754907</v>
      </c>
      <c r="J80" s="300">
        <f>SUM(G80:I80)</f>
        <v>40.407582450021337</v>
      </c>
      <c r="K80" s="300"/>
      <c r="L80" s="300">
        <v>15.917416977479403</v>
      </c>
      <c r="M80" s="300">
        <v>20.13190602051699</v>
      </c>
      <c r="N80" s="300">
        <v>1.9396810357175513</v>
      </c>
      <c r="O80" s="300">
        <f>SUM(L80:N80)</f>
        <v>37.98900403371394</v>
      </c>
      <c r="P80" s="300"/>
      <c r="Q80" s="300">
        <v>16.716164513492359</v>
      </c>
      <c r="R80" s="300">
        <v>19.549213804403706</v>
      </c>
      <c r="S80" s="300">
        <v>2.0150016017308983</v>
      </c>
      <c r="T80" s="300">
        <f>SUM(Q80:S80)</f>
        <v>38.280379919626967</v>
      </c>
      <c r="U80" s="300"/>
      <c r="V80" s="300">
        <v>18.199134449262406</v>
      </c>
      <c r="W80" s="300">
        <v>18.371936849790966</v>
      </c>
      <c r="X80" s="300">
        <v>2.1688464554847808</v>
      </c>
      <c r="Y80" s="300">
        <f>SUM(V80:X80)</f>
        <v>38.739917754538155</v>
      </c>
    </row>
    <row r="81" spans="1:25" x14ac:dyDescent="0.2">
      <c r="A81" s="260" t="s">
        <v>364</v>
      </c>
      <c r="B81" s="300">
        <v>30.097608330926239</v>
      </c>
      <c r="C81" s="300">
        <v>9.2761767648829299</v>
      </c>
      <c r="D81" s="300">
        <v>3.0769590510669622</v>
      </c>
      <c r="E81" s="300">
        <f t="shared" ref="E81:E82" si="119">SUM(B81:D81)</f>
        <v>42.450744146876133</v>
      </c>
      <c r="F81" s="300"/>
      <c r="G81" s="300">
        <v>32.287050895133156</v>
      </c>
      <c r="H81" s="300">
        <v>8.3577378839685874</v>
      </c>
      <c r="I81" s="300">
        <v>3.900628770876879</v>
      </c>
      <c r="J81" s="300">
        <f t="shared" ref="J81:J82" si="120">SUM(G81:I81)</f>
        <v>44.545417549978623</v>
      </c>
      <c r="K81" s="300"/>
      <c r="L81" s="300">
        <v>29.723355782158507</v>
      </c>
      <c r="M81" s="300">
        <v>8.8360771364393784</v>
      </c>
      <c r="N81" s="300">
        <v>4.9415630476882324</v>
      </c>
      <c r="O81" s="300">
        <f t="shared" ref="O81:O82" si="121">SUM(L81:N81)</f>
        <v>43.500995966286119</v>
      </c>
      <c r="P81" s="300"/>
      <c r="Q81" s="300">
        <v>30.301646792945061</v>
      </c>
      <c r="R81" s="300">
        <v>8.9112720578421545</v>
      </c>
      <c r="S81" s="300">
        <v>5.0447012295858098</v>
      </c>
      <c r="T81" s="300">
        <f t="shared" ref="T81:T82" si="122">SUM(Q81:S81)</f>
        <v>44.25762008037303</v>
      </c>
      <c r="U81" s="300"/>
      <c r="V81" s="300">
        <v>31.02640651987943</v>
      </c>
      <c r="W81" s="300">
        <v>9.0606646435711351</v>
      </c>
      <c r="X81" s="300">
        <v>5.205011082011227</v>
      </c>
      <c r="Y81" s="300">
        <f t="shared" ref="Y81:Y82" si="123">SUM(V81:X81)</f>
        <v>45.292082245461792</v>
      </c>
    </row>
    <row r="82" spans="1:25" x14ac:dyDescent="0.2">
      <c r="A82" s="264" t="s">
        <v>363</v>
      </c>
      <c r="B82" s="301">
        <f>SUM(B80:B81)</f>
        <v>46.664746215009259</v>
      </c>
      <c r="C82" s="301">
        <f t="shared" ref="C82" si="124">SUM(C80:C81)</f>
        <v>30.493012480822426</v>
      </c>
      <c r="D82" s="301">
        <f t="shared" ref="D82" si="125">SUM(D80:D81)</f>
        <v>5.6162413041682244</v>
      </c>
      <c r="E82" s="301">
        <f t="shared" si="119"/>
        <v>82.773999999999916</v>
      </c>
      <c r="F82" s="301"/>
      <c r="G82" s="301">
        <f>SUM(G80:G81)</f>
        <v>49.142305044877332</v>
      </c>
      <c r="H82" s="301">
        <f t="shared" ref="H82" si="126">SUM(H80:H81)</f>
        <v>28.358115356490849</v>
      </c>
      <c r="I82" s="301">
        <f t="shared" ref="I82" si="127">SUM(I80:I81)</f>
        <v>7.452579598631786</v>
      </c>
      <c r="J82" s="301">
        <f t="shared" si="120"/>
        <v>84.952999999999975</v>
      </c>
      <c r="K82" s="301"/>
      <c r="L82" s="301">
        <f>SUM(L80:L81)</f>
        <v>45.640772759637912</v>
      </c>
      <c r="M82" s="301">
        <f t="shared" ref="M82" si="128">SUM(M80:M81)</f>
        <v>28.967983156956368</v>
      </c>
      <c r="N82" s="301">
        <f t="shared" ref="N82" si="129">SUM(N80:N81)</f>
        <v>6.8812440834057842</v>
      </c>
      <c r="O82" s="301">
        <f t="shared" si="121"/>
        <v>81.490000000000066</v>
      </c>
      <c r="P82" s="301"/>
      <c r="Q82" s="301">
        <f>SUM(Q80:Q81)</f>
        <v>47.017811306437423</v>
      </c>
      <c r="R82" s="301">
        <f t="shared" ref="R82" si="130">SUM(R80:R81)</f>
        <v>28.460485862245861</v>
      </c>
      <c r="S82" s="301">
        <f t="shared" ref="S82" si="131">SUM(S80:S81)</f>
        <v>7.0597028313167076</v>
      </c>
      <c r="T82" s="301">
        <f t="shared" si="122"/>
        <v>82.537999999999997</v>
      </c>
      <c r="U82" s="301"/>
      <c r="V82" s="301">
        <f>SUM(V80:V81)</f>
        <v>49.225540969141832</v>
      </c>
      <c r="W82" s="301">
        <f t="shared" ref="W82" si="132">SUM(W80:W81)</f>
        <v>27.4326014933621</v>
      </c>
      <c r="X82" s="301">
        <f t="shared" ref="X82" si="133">SUM(X80:X81)</f>
        <v>7.3738575374960078</v>
      </c>
      <c r="Y82" s="301">
        <f t="shared" si="123"/>
        <v>84.03199999999994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3.3147258450841517</v>
      </c>
      <c r="C89" s="300">
        <v>1.9721389790454706</v>
      </c>
      <c r="D89" s="300">
        <v>7.263211151195921E-2</v>
      </c>
      <c r="E89" s="300">
        <f>SUM(B89:D89)</f>
        <v>5.359496935641582</v>
      </c>
      <c r="F89" s="300"/>
      <c r="G89" s="300">
        <v>3.5991170030318749</v>
      </c>
      <c r="H89" s="300">
        <v>2.0048697849282822</v>
      </c>
      <c r="I89" s="300">
        <v>0.46925642629763209</v>
      </c>
      <c r="J89" s="300">
        <f>SUM(G89:I89)</f>
        <v>6.073243214257789</v>
      </c>
      <c r="K89" s="300"/>
      <c r="L89" s="300">
        <v>3.8192276489883374</v>
      </c>
      <c r="M89" s="300">
        <v>2.2266199397520161</v>
      </c>
      <c r="N89" s="300">
        <v>0.48757972247082804</v>
      </c>
      <c r="O89" s="300">
        <f>SUM(L89:N89)</f>
        <v>6.5334273112111818</v>
      </c>
      <c r="P89" s="300"/>
      <c r="Q89" s="300">
        <v>4.1123929238307646</v>
      </c>
      <c r="R89" s="300">
        <v>2.4162473681805916</v>
      </c>
      <c r="S89" s="300">
        <v>0.48360298457951334</v>
      </c>
      <c r="T89" s="300">
        <f>SUM(Q89:S89)</f>
        <v>7.01224327659087</v>
      </c>
      <c r="U89" s="300"/>
      <c r="V89" s="300">
        <v>4.3228536712347614</v>
      </c>
      <c r="W89" s="300">
        <v>2.6258328058823546</v>
      </c>
      <c r="X89" s="300">
        <v>0.47138486920229028</v>
      </c>
      <c r="Y89" s="300">
        <f>SUM(V89:X89)</f>
        <v>7.4200713463194061</v>
      </c>
    </row>
    <row r="90" spans="1:25" x14ac:dyDescent="0.2">
      <c r="A90" s="260" t="s">
        <v>364</v>
      </c>
      <c r="B90" s="300">
        <v>16.144701176445441</v>
      </c>
      <c r="C90" s="300">
        <v>1.4949371487847212</v>
      </c>
      <c r="D90" s="300">
        <v>3.0868647391282455</v>
      </c>
      <c r="E90" s="300">
        <f t="shared" ref="E90:E91" si="134">SUM(B90:D90)</f>
        <v>20.726503064358408</v>
      </c>
      <c r="F90" s="300"/>
      <c r="G90" s="300">
        <v>15.35817463857083</v>
      </c>
      <c r="H90" s="300">
        <v>1.8631094410772757</v>
      </c>
      <c r="I90" s="300">
        <v>2.5184727060940668</v>
      </c>
      <c r="J90" s="300">
        <f t="shared" ref="J90:J91" si="135">SUM(G90:I90)</f>
        <v>19.739756785742173</v>
      </c>
      <c r="K90" s="300"/>
      <c r="L90" s="300">
        <v>16.111628754917735</v>
      </c>
      <c r="M90" s="300">
        <v>2.4100570524904796</v>
      </c>
      <c r="N90" s="300">
        <v>3.5298868813806559</v>
      </c>
      <c r="O90" s="300">
        <f t="shared" ref="O90:O91" si="136">SUM(L90:N90)</f>
        <v>22.05157268878887</v>
      </c>
      <c r="P90" s="300"/>
      <c r="Q90" s="300">
        <v>16.543252097837616</v>
      </c>
      <c r="R90" s="300">
        <v>2.5012667525251202</v>
      </c>
      <c r="S90" s="300">
        <v>3.5782378730463362</v>
      </c>
      <c r="T90" s="300">
        <f t="shared" ref="T90:T91" si="137">SUM(Q90:S90)</f>
        <v>22.622756723409072</v>
      </c>
      <c r="U90" s="300"/>
      <c r="V90" s="300">
        <v>16.288573411823648</v>
      </c>
      <c r="W90" s="300">
        <v>2.6060445355793846</v>
      </c>
      <c r="X90" s="300">
        <v>3.6693107062776895</v>
      </c>
      <c r="Y90" s="300">
        <f t="shared" ref="Y90:Y91" si="138">SUM(V90:X90)</f>
        <v>22.563928653680723</v>
      </c>
    </row>
    <row r="91" spans="1:25" x14ac:dyDescent="0.2">
      <c r="A91" s="264" t="s">
        <v>363</v>
      </c>
      <c r="B91" s="301">
        <f>SUM(B89:B90)</f>
        <v>19.459427021529592</v>
      </c>
      <c r="C91" s="301">
        <f t="shared" ref="C91" si="139">SUM(C89:C90)</f>
        <v>3.4670761278301918</v>
      </c>
      <c r="D91" s="301">
        <f t="shared" ref="D91" si="140">SUM(D89:D90)</f>
        <v>3.1594968506402048</v>
      </c>
      <c r="E91" s="301">
        <f t="shared" si="134"/>
        <v>26.085999999999991</v>
      </c>
      <c r="F91" s="301"/>
      <c r="G91" s="301">
        <f>SUM(G89:G90)</f>
        <v>18.957291641602705</v>
      </c>
      <c r="H91" s="301">
        <f t="shared" ref="H91" si="141">SUM(H89:H90)</f>
        <v>3.8679792260055579</v>
      </c>
      <c r="I91" s="301">
        <f t="shared" ref="I91" si="142">SUM(I89:I90)</f>
        <v>2.9877291323916988</v>
      </c>
      <c r="J91" s="301">
        <f t="shared" si="135"/>
        <v>25.812999999999963</v>
      </c>
      <c r="K91" s="301"/>
      <c r="L91" s="301">
        <f>SUM(L89:L90)</f>
        <v>19.930856403906073</v>
      </c>
      <c r="M91" s="301">
        <f t="shared" ref="M91" si="143">SUM(M89:M90)</f>
        <v>4.6366769922424957</v>
      </c>
      <c r="N91" s="301">
        <f t="shared" ref="N91" si="144">SUM(N89:N90)</f>
        <v>4.0174666038514841</v>
      </c>
      <c r="O91" s="301">
        <f t="shared" si="136"/>
        <v>28.585000000000054</v>
      </c>
      <c r="P91" s="301"/>
      <c r="Q91" s="301">
        <f>SUM(Q89:Q90)</f>
        <v>20.655645021668381</v>
      </c>
      <c r="R91" s="301">
        <f t="shared" ref="R91" si="145">SUM(R89:R90)</f>
        <v>4.9175141207057118</v>
      </c>
      <c r="S91" s="301">
        <f t="shared" ref="S91" si="146">SUM(S89:S90)</f>
        <v>4.0618408576258496</v>
      </c>
      <c r="T91" s="301">
        <f t="shared" si="137"/>
        <v>29.634999999999941</v>
      </c>
      <c r="U91" s="301"/>
      <c r="V91" s="301">
        <f>SUM(V89:V90)</f>
        <v>20.611427083058409</v>
      </c>
      <c r="W91" s="301">
        <f t="shared" ref="W91" si="147">SUM(W89:W90)</f>
        <v>5.2318773414617397</v>
      </c>
      <c r="X91" s="301">
        <f t="shared" ref="X91" si="148">SUM(X89:X90)</f>
        <v>4.1406955754799801</v>
      </c>
      <c r="Y91" s="301">
        <f t="shared" si="138"/>
        <v>29.98400000000013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4.7291281573149933</v>
      </c>
      <c r="C98" s="300">
        <v>11.419774089701155</v>
      </c>
      <c r="D98" s="300">
        <v>1.5238215967331896</v>
      </c>
      <c r="E98" s="300">
        <f>SUM(B98:D98)</f>
        <v>17.672723843749338</v>
      </c>
      <c r="F98" s="300"/>
      <c r="G98" s="300">
        <v>5.757411222709254</v>
      </c>
      <c r="H98" s="300">
        <v>13.134930054395493</v>
      </c>
      <c r="I98" s="300">
        <v>0.9894714837068862</v>
      </c>
      <c r="J98" s="300">
        <f>SUM(G98:I98)</f>
        <v>19.881812760811634</v>
      </c>
      <c r="K98" s="300"/>
      <c r="L98" s="300">
        <v>6.3994995682854663</v>
      </c>
      <c r="M98" s="300">
        <v>12.620668755519741</v>
      </c>
      <c r="N98" s="300">
        <v>0.94856585906465185</v>
      </c>
      <c r="O98" s="300">
        <f>SUM(L98:N98)</f>
        <v>19.968734182869859</v>
      </c>
      <c r="P98" s="300"/>
      <c r="Q98" s="300">
        <v>6.4900441045317852</v>
      </c>
      <c r="R98" s="300">
        <v>12.831439104111626</v>
      </c>
      <c r="S98" s="300">
        <v>1.008638562718096</v>
      </c>
      <c r="T98" s="300">
        <f>SUM(Q98:S98)</f>
        <v>20.330121771361508</v>
      </c>
      <c r="U98" s="300"/>
      <c r="V98" s="300">
        <v>7.0673765866165912</v>
      </c>
      <c r="W98" s="300">
        <v>13.910111735410339</v>
      </c>
      <c r="X98" s="300">
        <v>1.1131522772763822</v>
      </c>
      <c r="Y98" s="300">
        <f>SUM(V98:X98)</f>
        <v>22.09064059930331</v>
      </c>
    </row>
    <row r="99" spans="1:25" x14ac:dyDescent="0.2">
      <c r="A99" s="260" t="s">
        <v>364</v>
      </c>
      <c r="B99" s="300">
        <v>6.6435014936357648</v>
      </c>
      <c r="C99" s="300">
        <v>8.630523636585222</v>
      </c>
      <c r="D99" s="300">
        <v>1.2002510260296542</v>
      </c>
      <c r="E99" s="300">
        <f t="shared" ref="E99:E100" si="149">SUM(B99:D99)</f>
        <v>16.474276156250642</v>
      </c>
      <c r="F99" s="300"/>
      <c r="G99" s="300">
        <v>6.602959581609289</v>
      </c>
      <c r="H99" s="300">
        <v>8.4384656509821525</v>
      </c>
      <c r="I99" s="300">
        <v>0.54676200659692864</v>
      </c>
      <c r="J99" s="300">
        <f t="shared" ref="J99:J100" si="150">SUM(G99:I99)</f>
        <v>15.58818723918837</v>
      </c>
      <c r="K99" s="300"/>
      <c r="L99" s="300">
        <v>6.1007013226535856</v>
      </c>
      <c r="M99" s="300">
        <v>7.6591950291475399</v>
      </c>
      <c r="N99" s="300">
        <v>0.33436946532894418</v>
      </c>
      <c r="O99" s="300">
        <f t="shared" ref="O99:O100" si="151">SUM(L99:N99)</f>
        <v>14.094265817130069</v>
      </c>
      <c r="P99" s="300"/>
      <c r="Q99" s="300">
        <v>6.1888786002356495</v>
      </c>
      <c r="R99" s="300">
        <v>7.6125261282872954</v>
      </c>
      <c r="S99" s="300">
        <v>0.35047350011551859</v>
      </c>
      <c r="T99" s="300">
        <f t="shared" ref="T99:T100" si="152">SUM(Q99:S99)</f>
        <v>14.151878228638463</v>
      </c>
      <c r="U99" s="300"/>
      <c r="V99" s="300">
        <v>6.7895176903993271</v>
      </c>
      <c r="W99" s="300">
        <v>8.1780764465433009</v>
      </c>
      <c r="X99" s="300">
        <v>0.38576526375401826</v>
      </c>
      <c r="Y99" s="300">
        <f t="shared" ref="Y99:Y100" si="153">SUM(V99:X99)</f>
        <v>15.353359400696647</v>
      </c>
    </row>
    <row r="100" spans="1:25" x14ac:dyDescent="0.2">
      <c r="A100" s="264" t="s">
        <v>363</v>
      </c>
      <c r="B100" s="301">
        <f>SUM(B98:B99)</f>
        <v>11.372629650950758</v>
      </c>
      <c r="C100" s="301">
        <f t="shared" ref="C100" si="154">SUM(C98:C99)</f>
        <v>20.050297726286377</v>
      </c>
      <c r="D100" s="301">
        <f t="shared" ref="D100" si="155">SUM(D98:D99)</f>
        <v>2.7240726227628436</v>
      </c>
      <c r="E100" s="301">
        <f t="shared" si="149"/>
        <v>34.146999999999977</v>
      </c>
      <c r="F100" s="301"/>
      <c r="G100" s="301">
        <f>SUM(G98:G99)</f>
        <v>12.360370804318542</v>
      </c>
      <c r="H100" s="301">
        <f t="shared" ref="H100" si="156">SUM(H98:H99)</f>
        <v>21.573395705377646</v>
      </c>
      <c r="I100" s="301">
        <f t="shared" ref="I100" si="157">SUM(I98:I99)</f>
        <v>1.5362334903038148</v>
      </c>
      <c r="J100" s="301">
        <f t="shared" si="150"/>
        <v>35.47</v>
      </c>
      <c r="K100" s="301"/>
      <c r="L100" s="301">
        <f>SUM(L98:L99)</f>
        <v>12.500200890939052</v>
      </c>
      <c r="M100" s="301">
        <f t="shared" ref="M100" si="158">SUM(M98:M99)</f>
        <v>20.279863784667281</v>
      </c>
      <c r="N100" s="301">
        <f t="shared" ref="N100" si="159">SUM(N98:N99)</f>
        <v>1.2829353243935961</v>
      </c>
      <c r="O100" s="301">
        <f t="shared" si="151"/>
        <v>34.062999999999931</v>
      </c>
      <c r="P100" s="301"/>
      <c r="Q100" s="301">
        <f>SUM(Q98:Q99)</f>
        <v>12.678922704767434</v>
      </c>
      <c r="R100" s="301">
        <f t="shared" ref="R100" si="160">SUM(R98:R99)</f>
        <v>20.44396523239892</v>
      </c>
      <c r="S100" s="301">
        <f t="shared" ref="S100" si="161">SUM(S98:S99)</f>
        <v>1.3591120628336146</v>
      </c>
      <c r="T100" s="301">
        <f t="shared" si="152"/>
        <v>34.481999999999971</v>
      </c>
      <c r="U100" s="301"/>
      <c r="V100" s="301">
        <f>SUM(V98:V99)</f>
        <v>13.856894277015918</v>
      </c>
      <c r="W100" s="301">
        <f t="shared" ref="W100" si="162">SUM(W98:W99)</f>
        <v>22.08818818195364</v>
      </c>
      <c r="X100" s="301">
        <f t="shared" ref="X100" si="163">SUM(X98:X99)</f>
        <v>1.4989175410304005</v>
      </c>
      <c r="Y100" s="301">
        <f t="shared" si="153"/>
        <v>37.44399999999996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0.33494207649575664</v>
      </c>
      <c r="C107" s="300">
        <v>0.23022513661315031</v>
      </c>
      <c r="D107" s="300">
        <v>0.24848087431107391</v>
      </c>
      <c r="E107" s="300">
        <f>SUM(B107:D107)</f>
        <v>0.81364808741998085</v>
      </c>
      <c r="F107" s="300"/>
      <c r="G107" s="300">
        <v>0.28989248236304005</v>
      </c>
      <c r="H107" s="300">
        <v>0.46156906932462183</v>
      </c>
      <c r="I107" s="300">
        <v>0.6563366592304285</v>
      </c>
      <c r="J107" s="300">
        <f>SUM(G107:I107)</f>
        <v>1.4077982109180904</v>
      </c>
      <c r="K107" s="300"/>
      <c r="L107" s="300">
        <v>0.25537083333218458</v>
      </c>
      <c r="M107" s="300">
        <v>0.57088888889836742</v>
      </c>
      <c r="N107" s="300">
        <v>0.28162152776804261</v>
      </c>
      <c r="O107" s="300">
        <f>SUM(L107:N107)</f>
        <v>1.1078812499985946</v>
      </c>
      <c r="P107" s="300"/>
      <c r="Q107" s="300">
        <v>0.24885801742804267</v>
      </c>
      <c r="R107" s="300">
        <v>0.56586484577181329</v>
      </c>
      <c r="S107" s="300">
        <v>0.27259524370304783</v>
      </c>
      <c r="T107" s="300">
        <f>SUM(Q107:S107)</f>
        <v>1.0873181069029039</v>
      </c>
      <c r="U107" s="300"/>
      <c r="V107" s="300">
        <v>0.25473754345234101</v>
      </c>
      <c r="W107" s="300">
        <v>0.57488412514143405</v>
      </c>
      <c r="X107" s="300">
        <v>0.26444669757102723</v>
      </c>
      <c r="Y107" s="300">
        <f>SUM(V107:X107)</f>
        <v>1.0940683661648023</v>
      </c>
    </row>
    <row r="108" spans="1:25" x14ac:dyDescent="0.2">
      <c r="A108" s="260" t="s">
        <v>364</v>
      </c>
      <c r="B108" s="300">
        <v>0.45791475409551269</v>
      </c>
      <c r="C108" s="300">
        <v>0.18331803278531078</v>
      </c>
      <c r="D108" s="300">
        <v>0.63311912569919604</v>
      </c>
      <c r="E108" s="300">
        <f t="shared" ref="E108:E109" si="164">SUM(B108:D108)</f>
        <v>1.2743519125800193</v>
      </c>
      <c r="F108" s="300"/>
      <c r="G108" s="300">
        <v>0.58229485634979894</v>
      </c>
      <c r="H108" s="300">
        <v>0.18196714261114583</v>
      </c>
      <c r="I108" s="300">
        <v>0.7459397901209649</v>
      </c>
      <c r="J108" s="300">
        <f t="shared" ref="J108:J109" si="165">SUM(G108:I108)</f>
        <v>1.5102017890819095</v>
      </c>
      <c r="K108" s="300"/>
      <c r="L108" s="300">
        <v>0.5821027777743476</v>
      </c>
      <c r="M108" s="300">
        <v>0.27295625000215656</v>
      </c>
      <c r="N108" s="300">
        <v>0.23905972222490246</v>
      </c>
      <c r="O108" s="300">
        <f t="shared" ref="O108:O109" si="166">SUM(L108:N108)</f>
        <v>1.0941187500014067</v>
      </c>
      <c r="P108" s="300"/>
      <c r="Q108" s="300">
        <v>0.56586484576491625</v>
      </c>
      <c r="R108" s="300">
        <v>0.27974193548187026</v>
      </c>
      <c r="S108" s="300">
        <v>0.23507511185031021</v>
      </c>
      <c r="T108" s="300">
        <f t="shared" ref="T108:T109" si="167">SUM(Q108:S108)</f>
        <v>1.0806818930970967</v>
      </c>
      <c r="U108" s="300"/>
      <c r="V108" s="300">
        <v>0.56798551563664557</v>
      </c>
      <c r="W108" s="300">
        <v>0.30226129779840755</v>
      </c>
      <c r="X108" s="300">
        <v>0.24068482040014516</v>
      </c>
      <c r="Y108" s="300">
        <f t="shared" ref="Y108:Y109" si="168">SUM(V108:X108)</f>
        <v>1.1109316338351984</v>
      </c>
    </row>
    <row r="109" spans="1:25" x14ac:dyDescent="0.2">
      <c r="A109" s="264" t="s">
        <v>363</v>
      </c>
      <c r="B109" s="301">
        <f>SUM(B107:B108)</f>
        <v>0.79285683059126932</v>
      </c>
      <c r="C109" s="301">
        <f t="shared" ref="C109" si="169">SUM(C107:C108)</f>
        <v>0.41354316939846109</v>
      </c>
      <c r="D109" s="301">
        <f t="shared" ref="D109" si="170">SUM(D107:D108)</f>
        <v>0.88160000001026995</v>
      </c>
      <c r="E109" s="301">
        <f t="shared" si="164"/>
        <v>2.0880000000000001</v>
      </c>
      <c r="F109" s="301"/>
      <c r="G109" s="301">
        <f>SUM(G107:G108)</f>
        <v>0.87218733871283893</v>
      </c>
      <c r="H109" s="301">
        <f t="shared" ref="H109" si="171">SUM(H107:H108)</f>
        <v>0.64353621193576771</v>
      </c>
      <c r="I109" s="301">
        <f t="shared" ref="I109" si="172">SUM(I107:I108)</f>
        <v>1.4022764493513935</v>
      </c>
      <c r="J109" s="301">
        <f t="shared" si="165"/>
        <v>2.9180000000000001</v>
      </c>
      <c r="K109" s="301"/>
      <c r="L109" s="301">
        <f>SUM(L107:L108)</f>
        <v>0.83747361110653218</v>
      </c>
      <c r="M109" s="301">
        <f t="shared" ref="M109" si="173">SUM(M107:M108)</f>
        <v>0.84384513890052393</v>
      </c>
      <c r="N109" s="301">
        <f t="shared" ref="N109" si="174">SUM(N107:N108)</f>
        <v>0.52068124999294507</v>
      </c>
      <c r="O109" s="301">
        <f t="shared" si="166"/>
        <v>2.2020000000000013</v>
      </c>
      <c r="P109" s="301"/>
      <c r="Q109" s="301">
        <f>SUM(Q107:Q108)</f>
        <v>0.81472286319295895</v>
      </c>
      <c r="R109" s="301">
        <f t="shared" ref="R109" si="175">SUM(R107:R108)</f>
        <v>0.8456067812536836</v>
      </c>
      <c r="S109" s="301">
        <f t="shared" ref="S109" si="176">SUM(S107:S108)</f>
        <v>0.50767035555335804</v>
      </c>
      <c r="T109" s="301">
        <f t="shared" si="167"/>
        <v>2.1680000000000006</v>
      </c>
      <c r="U109" s="301"/>
      <c r="V109" s="301">
        <f>SUM(V107:V108)</f>
        <v>0.82272305908898657</v>
      </c>
      <c r="W109" s="301">
        <f t="shared" ref="W109" si="177">SUM(W107:W108)</f>
        <v>0.87714542293984166</v>
      </c>
      <c r="X109" s="301">
        <f t="shared" ref="X109" si="178">SUM(X107:X108)</f>
        <v>0.50513151797117239</v>
      </c>
      <c r="Y109" s="301">
        <f t="shared" si="168"/>
        <v>2.205000000000001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1.1138421192721446</v>
      </c>
      <c r="C116" s="300">
        <v>0.38507453995484453</v>
      </c>
      <c r="D116" s="300">
        <v>0.11997057516042889</v>
      </c>
      <c r="E116" s="300">
        <f>SUM(B116:D116)</f>
        <v>1.6188872343874181</v>
      </c>
      <c r="F116" s="300"/>
      <c r="G116" s="300">
        <v>0.9565343975870918</v>
      </c>
      <c r="H116" s="300">
        <v>0.49179146405991547</v>
      </c>
      <c r="I116" s="300">
        <v>5.9249162099674887E-2</v>
      </c>
      <c r="J116" s="300">
        <f>SUM(G116:I116)</f>
        <v>1.5075750237466821</v>
      </c>
      <c r="K116" s="300"/>
      <c r="L116" s="300">
        <v>0.94868735819626582</v>
      </c>
      <c r="M116" s="300">
        <v>0.4063294447580762</v>
      </c>
      <c r="N116" s="300">
        <v>7.7964681706693434E-2</v>
      </c>
      <c r="O116" s="300">
        <f>SUM(L116:N116)</f>
        <v>1.4329814846610356</v>
      </c>
      <c r="P116" s="300"/>
      <c r="Q116" s="300">
        <v>1.0499868251148186</v>
      </c>
      <c r="R116" s="300">
        <v>0.43357255160039432</v>
      </c>
      <c r="S116" s="300">
        <v>8.5773240194594494E-2</v>
      </c>
      <c r="T116" s="300">
        <f>SUM(Q116:S116)</f>
        <v>1.5693326169098074</v>
      </c>
      <c r="U116" s="300"/>
      <c r="V116" s="300">
        <v>1.1803383604039679</v>
      </c>
      <c r="W116" s="300">
        <v>0.45118413135550023</v>
      </c>
      <c r="X116" s="300">
        <v>9.2696110844749116E-2</v>
      </c>
      <c r="Y116" s="300">
        <f>SUM(V116:X116)</f>
        <v>1.7242186026042172</v>
      </c>
    </row>
    <row r="117" spans="1:25" x14ac:dyDescent="0.2">
      <c r="A117" s="260" t="s">
        <v>364</v>
      </c>
      <c r="B117" s="300">
        <v>3.1040895635371308</v>
      </c>
      <c r="C117" s="300">
        <v>0.1561048537645226</v>
      </c>
      <c r="D117" s="300">
        <v>0.48691834831093977</v>
      </c>
      <c r="E117" s="300">
        <f t="shared" ref="E117:E118" si="179">SUM(B117:D117)</f>
        <v>3.7471127656125933</v>
      </c>
      <c r="F117" s="300"/>
      <c r="G117" s="300">
        <v>4.0566941123887661</v>
      </c>
      <c r="H117" s="300">
        <v>0.12868543309409347</v>
      </c>
      <c r="I117" s="300">
        <v>0.35104543077046341</v>
      </c>
      <c r="J117" s="300">
        <f t="shared" ref="J117:J118" si="180">SUM(G117:I117)</f>
        <v>4.5364249762533237</v>
      </c>
      <c r="K117" s="300"/>
      <c r="L117" s="300">
        <v>3.6477169399233476</v>
      </c>
      <c r="M117" s="300">
        <v>0.20825701014876255</v>
      </c>
      <c r="N117" s="300">
        <v>0.18004456526684673</v>
      </c>
      <c r="O117" s="300">
        <f t="shared" ref="O117:O118" si="181">SUM(L117:N117)</f>
        <v>4.0360185153389567</v>
      </c>
      <c r="P117" s="300"/>
      <c r="Q117" s="300">
        <v>3.9165073337286498</v>
      </c>
      <c r="R117" s="300">
        <v>0.22696375903041169</v>
      </c>
      <c r="S117" s="300">
        <v>0.19919629033113789</v>
      </c>
      <c r="T117" s="300">
        <f t="shared" ref="T117:T118" si="182">SUM(Q117:S117)</f>
        <v>4.3426673830901992</v>
      </c>
      <c r="U117" s="300"/>
      <c r="V117" s="300">
        <v>4.1756996767993888</v>
      </c>
      <c r="W117" s="300">
        <v>0.24651963151642212</v>
      </c>
      <c r="X117" s="300">
        <v>0.21956208907996466</v>
      </c>
      <c r="Y117" s="300">
        <f t="shared" ref="Y117:Y118" si="183">SUM(V117:X117)</f>
        <v>4.6417813973957758</v>
      </c>
    </row>
    <row r="118" spans="1:25" x14ac:dyDescent="0.2">
      <c r="A118" s="264" t="s">
        <v>363</v>
      </c>
      <c r="B118" s="301">
        <f>SUM(B116:B117)</f>
        <v>4.2179316828092759</v>
      </c>
      <c r="C118" s="301">
        <f t="shared" ref="C118" si="184">SUM(C116:C117)</f>
        <v>0.54117939371936719</v>
      </c>
      <c r="D118" s="301">
        <f t="shared" ref="D118" si="185">SUM(D116:D117)</f>
        <v>0.60688892347136869</v>
      </c>
      <c r="E118" s="301">
        <f t="shared" si="179"/>
        <v>5.3660000000000112</v>
      </c>
      <c r="F118" s="301"/>
      <c r="G118" s="301">
        <f>SUM(G116:G117)</f>
        <v>5.0132285099758578</v>
      </c>
      <c r="H118" s="301">
        <f t="shared" ref="H118" si="186">SUM(H116:H117)</f>
        <v>0.62047689715400889</v>
      </c>
      <c r="I118" s="301">
        <f t="shared" ref="I118" si="187">SUM(I116:I117)</f>
        <v>0.41029459287013831</v>
      </c>
      <c r="J118" s="301">
        <f t="shared" si="180"/>
        <v>6.0440000000000049</v>
      </c>
      <c r="K118" s="301"/>
      <c r="L118" s="301">
        <f>SUM(L116:L117)</f>
        <v>4.5964042981196132</v>
      </c>
      <c r="M118" s="301">
        <f t="shared" ref="M118" si="188">SUM(M116:M117)</f>
        <v>0.61458645490683872</v>
      </c>
      <c r="N118" s="301">
        <f t="shared" ref="N118" si="189">SUM(N116:N117)</f>
        <v>0.25800924697354016</v>
      </c>
      <c r="O118" s="301">
        <f t="shared" si="181"/>
        <v>5.4689999999999914</v>
      </c>
      <c r="P118" s="301"/>
      <c r="Q118" s="301">
        <f>SUM(Q116:Q117)</f>
        <v>4.9664941588434681</v>
      </c>
      <c r="R118" s="301">
        <f t="shared" ref="R118" si="190">SUM(R116:R117)</f>
        <v>0.66053631063080598</v>
      </c>
      <c r="S118" s="301">
        <f t="shared" ref="S118" si="191">SUM(S116:S117)</f>
        <v>0.28496953052573237</v>
      </c>
      <c r="T118" s="301">
        <f t="shared" si="182"/>
        <v>5.9120000000000061</v>
      </c>
      <c r="U118" s="301"/>
      <c r="V118" s="301">
        <f>SUM(V116:V117)</f>
        <v>5.3560380372033567</v>
      </c>
      <c r="W118" s="301">
        <f t="shared" ref="W118" si="192">SUM(W116:W117)</f>
        <v>0.69770376287192237</v>
      </c>
      <c r="X118" s="301">
        <f t="shared" ref="X118" si="193">SUM(X116:X117)</f>
        <v>0.31225819992471376</v>
      </c>
      <c r="Y118" s="301">
        <f t="shared" si="183"/>
        <v>6.3659999999999934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1.9494316766837458</v>
      </c>
      <c r="C125" s="300">
        <v>1.0138580867625073</v>
      </c>
      <c r="D125" s="300">
        <v>0.33263525806955374</v>
      </c>
      <c r="E125" s="300">
        <f>SUM(B125:D125)</f>
        <v>3.2959250215158074</v>
      </c>
      <c r="F125" s="300"/>
      <c r="G125" s="300">
        <v>1.5236255150236098</v>
      </c>
      <c r="H125" s="300">
        <v>0.61881074766753774</v>
      </c>
      <c r="I125" s="300">
        <v>0.17164752286565918</v>
      </c>
      <c r="J125" s="300">
        <f>SUM(G125:I125)</f>
        <v>2.3140837855568068</v>
      </c>
      <c r="K125" s="300"/>
      <c r="L125" s="300">
        <v>1.6611048516729212</v>
      </c>
      <c r="M125" s="300">
        <v>0.67964347303028394</v>
      </c>
      <c r="N125" s="300">
        <v>0.16717260096453057</v>
      </c>
      <c r="O125" s="300">
        <f>SUM(L125:N125)</f>
        <v>2.5079209256677357</v>
      </c>
      <c r="P125" s="300"/>
      <c r="Q125" s="300">
        <v>1.6342963047238492</v>
      </c>
      <c r="R125" s="300">
        <v>0.66162784058817548</v>
      </c>
      <c r="S125" s="300">
        <v>0.1719610304265986</v>
      </c>
      <c r="T125" s="300">
        <f>SUM(Q125:S125)</f>
        <v>2.4678851757386235</v>
      </c>
      <c r="U125" s="300"/>
      <c r="V125" s="300">
        <v>1.537699207187472</v>
      </c>
      <c r="W125" s="300">
        <v>0.61668843531045658</v>
      </c>
      <c r="X125" s="300">
        <v>0.16467368725572173</v>
      </c>
      <c r="Y125" s="300">
        <f>SUM(V125:X125)</f>
        <v>2.3190613297536502</v>
      </c>
    </row>
    <row r="126" spans="1:25" x14ac:dyDescent="0.2">
      <c r="A126" s="260" t="s">
        <v>364</v>
      </c>
      <c r="B126" s="300">
        <v>2.1302245523430225</v>
      </c>
      <c r="C126" s="300">
        <v>6.159365124955421E-2</v>
      </c>
      <c r="D126" s="300">
        <v>0.68225677489161463</v>
      </c>
      <c r="E126" s="300">
        <f t="shared" ref="E126:E127" si="194">SUM(B126:D126)</f>
        <v>2.8740749784841912</v>
      </c>
      <c r="F126" s="300"/>
      <c r="G126" s="300">
        <v>1.9049266154069369</v>
      </c>
      <c r="H126" s="300">
        <v>7.7252663049465847E-2</v>
      </c>
      <c r="I126" s="300">
        <v>0.19273693598678965</v>
      </c>
      <c r="J126" s="300">
        <f t="shared" ref="J126:J127" si="195">SUM(G126:I126)</f>
        <v>2.1749162144431926</v>
      </c>
      <c r="K126" s="300"/>
      <c r="L126" s="300">
        <v>2.0450154574560875</v>
      </c>
      <c r="M126" s="300">
        <v>0.10256055664914139</v>
      </c>
      <c r="N126" s="300">
        <v>0.29750306022702799</v>
      </c>
      <c r="O126" s="300">
        <f t="shared" ref="O126:O127" si="196">SUM(L126:N126)</f>
        <v>2.445079074332257</v>
      </c>
      <c r="P126" s="300"/>
      <c r="Q126" s="300">
        <v>2.0207642793592333</v>
      </c>
      <c r="R126" s="300">
        <v>0.10564272605683346</v>
      </c>
      <c r="S126" s="300">
        <v>0.30870781884531262</v>
      </c>
      <c r="T126" s="300">
        <f t="shared" ref="T126:T127" si="197">SUM(Q126:S126)</f>
        <v>2.4351148242613792</v>
      </c>
      <c r="U126" s="300"/>
      <c r="V126" s="300">
        <v>1.9072653926506751</v>
      </c>
      <c r="W126" s="300">
        <v>0.10646813022743132</v>
      </c>
      <c r="X126" s="300">
        <v>0.30320514736823601</v>
      </c>
      <c r="Y126" s="300">
        <f t="shared" ref="Y126:Y127" si="198">SUM(V126:X126)</f>
        <v>2.3169386702463424</v>
      </c>
    </row>
    <row r="127" spans="1:25" x14ac:dyDescent="0.2">
      <c r="A127" s="264" t="s">
        <v>363</v>
      </c>
      <c r="B127" s="301">
        <f>SUM(B125:B126)</f>
        <v>4.0796562290267682</v>
      </c>
      <c r="C127" s="301">
        <f t="shared" ref="C127" si="199">SUM(C125:C126)</f>
        <v>1.0754517380120616</v>
      </c>
      <c r="D127" s="301">
        <f t="shared" ref="D127" si="200">SUM(D125:D126)</f>
        <v>1.0148920329611684</v>
      </c>
      <c r="E127" s="301">
        <f t="shared" si="194"/>
        <v>6.1699999999999982</v>
      </c>
      <c r="F127" s="301"/>
      <c r="G127" s="301">
        <f>SUM(G125:G126)</f>
        <v>3.4285521304305466</v>
      </c>
      <c r="H127" s="301">
        <f t="shared" ref="H127" si="201">SUM(H125:H126)</f>
        <v>0.69606341071700362</v>
      </c>
      <c r="I127" s="301">
        <f t="shared" ref="I127" si="202">SUM(I125:I126)</f>
        <v>0.36438445885244886</v>
      </c>
      <c r="J127" s="301">
        <f t="shared" si="195"/>
        <v>4.488999999999999</v>
      </c>
      <c r="K127" s="301"/>
      <c r="L127" s="301">
        <f>SUM(L125:L126)</f>
        <v>3.7061203091290089</v>
      </c>
      <c r="M127" s="301">
        <f t="shared" ref="M127" si="203">SUM(M125:M126)</f>
        <v>0.78220402967942537</v>
      </c>
      <c r="N127" s="301">
        <f t="shared" ref="N127" si="204">SUM(N125:N126)</f>
        <v>0.46467566119155856</v>
      </c>
      <c r="O127" s="301">
        <f t="shared" si="196"/>
        <v>4.9529999999999923</v>
      </c>
      <c r="P127" s="301"/>
      <c r="Q127" s="301">
        <f>SUM(Q125:Q126)</f>
        <v>3.6550605840830825</v>
      </c>
      <c r="R127" s="301">
        <f t="shared" ref="R127" si="205">SUM(R125:R126)</f>
        <v>0.76727056664500892</v>
      </c>
      <c r="S127" s="301">
        <f t="shared" ref="S127" si="206">SUM(S125:S126)</f>
        <v>0.48066884927191122</v>
      </c>
      <c r="T127" s="301">
        <f t="shared" si="197"/>
        <v>4.9030000000000022</v>
      </c>
      <c r="U127" s="301"/>
      <c r="V127" s="301">
        <f>SUM(V125:V126)</f>
        <v>3.4449645998381468</v>
      </c>
      <c r="W127" s="301">
        <f t="shared" ref="W127" si="207">SUM(W125:W126)</f>
        <v>0.72315656553788787</v>
      </c>
      <c r="X127" s="301">
        <f t="shared" ref="X127" si="208">SUM(X125:X126)</f>
        <v>0.46787883462395774</v>
      </c>
      <c r="Y127" s="301">
        <f t="shared" si="198"/>
        <v>4.6359999999999921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1.5767924611481652</v>
      </c>
      <c r="C134" s="300">
        <v>1.3631515865491843</v>
      </c>
      <c r="D134" s="300">
        <v>0.3209906500784262</v>
      </c>
      <c r="E134" s="300">
        <f>SUM(B134:D134)</f>
        <v>3.260934697775776</v>
      </c>
      <c r="F134" s="300"/>
      <c r="G134" s="300">
        <v>1.8326516380034619</v>
      </c>
      <c r="H134" s="300">
        <v>1.6849253162507873</v>
      </c>
      <c r="I134" s="300">
        <v>0.64776743433143369</v>
      </c>
      <c r="J134" s="300">
        <f>SUM(G134:I134)</f>
        <v>4.1653443885856829</v>
      </c>
      <c r="K134" s="300"/>
      <c r="L134" s="300">
        <v>2.3603294824464691</v>
      </c>
      <c r="M134" s="300">
        <v>1.0819248562515393</v>
      </c>
      <c r="N134" s="300">
        <v>0.13929683591398836</v>
      </c>
      <c r="O134" s="300">
        <f>SUM(L134:N134)</f>
        <v>3.581551174611997</v>
      </c>
      <c r="P134" s="300"/>
      <c r="Q134" s="300">
        <v>2.2499105060789293</v>
      </c>
      <c r="R134" s="300">
        <v>0.95252676682210613</v>
      </c>
      <c r="S134" s="300">
        <v>0.1299517275037172</v>
      </c>
      <c r="T134" s="300">
        <f>SUM(Q134:S134)</f>
        <v>3.3323890004047527</v>
      </c>
      <c r="U134" s="300"/>
      <c r="V134" s="300">
        <v>2.5525851528430783</v>
      </c>
      <c r="W134" s="300">
        <v>0.92397260817029592</v>
      </c>
      <c r="X134" s="300">
        <v>0.13876935291814294</v>
      </c>
      <c r="Y134" s="300">
        <f>SUM(V134:X134)</f>
        <v>3.6153271139315173</v>
      </c>
    </row>
    <row r="135" spans="1:25" x14ac:dyDescent="0.2">
      <c r="A135" s="260" t="s">
        <v>364</v>
      </c>
      <c r="B135" s="300">
        <v>1.9346250460176555</v>
      </c>
      <c r="C135" s="300">
        <v>0.13699271147825251</v>
      </c>
      <c r="D135" s="300">
        <v>0.41944754472832213</v>
      </c>
      <c r="E135" s="300">
        <f t="shared" ref="E135:E136" si="209">SUM(B135:D135)</f>
        <v>2.4910653022242304</v>
      </c>
      <c r="F135" s="300"/>
      <c r="G135" s="300">
        <v>1.5133783652211472</v>
      </c>
      <c r="H135" s="300">
        <v>0.60339190723085723</v>
      </c>
      <c r="I135" s="300">
        <v>0.82488533896231409</v>
      </c>
      <c r="J135" s="300">
        <f t="shared" ref="J135:J136" si="210">SUM(G135:I135)</f>
        <v>2.9416556114143182</v>
      </c>
      <c r="K135" s="300"/>
      <c r="L135" s="300">
        <v>2.622698238721449</v>
      </c>
      <c r="M135" s="300">
        <v>0.32528977023456457</v>
      </c>
      <c r="N135" s="300">
        <v>1.1434608164319757</v>
      </c>
      <c r="O135" s="300">
        <f t="shared" ref="O135:O136" si="211">SUM(L135:N135)</f>
        <v>4.0914488253879897</v>
      </c>
      <c r="P135" s="300"/>
      <c r="Q135" s="300">
        <v>2.4124471442993629</v>
      </c>
      <c r="R135" s="300">
        <v>0.30005272006962774</v>
      </c>
      <c r="S135" s="300">
        <v>1.1071111352262577</v>
      </c>
      <c r="T135" s="300">
        <f t="shared" ref="T135:T136" si="212">SUM(Q135:S135)</f>
        <v>3.8196109995952483</v>
      </c>
      <c r="U135" s="300"/>
      <c r="V135" s="300">
        <v>2.555090710587129</v>
      </c>
      <c r="W135" s="300">
        <v>0.32360242159307134</v>
      </c>
      <c r="X135" s="300">
        <v>1.2739797538882882</v>
      </c>
      <c r="Y135" s="300">
        <f t="shared" ref="Y135:Y136" si="213">SUM(V135:X135)</f>
        <v>4.1526728860684887</v>
      </c>
    </row>
    <row r="136" spans="1:25" x14ac:dyDescent="0.2">
      <c r="A136" s="264" t="s">
        <v>363</v>
      </c>
      <c r="B136" s="301">
        <f>SUM(B134:B135)</f>
        <v>3.5114175071658207</v>
      </c>
      <c r="C136" s="301">
        <f t="shared" ref="C136" si="214">SUM(C134:C135)</f>
        <v>1.5001442980274369</v>
      </c>
      <c r="D136" s="301">
        <f t="shared" ref="D136" si="215">SUM(D134:D135)</f>
        <v>0.74043819480674833</v>
      </c>
      <c r="E136" s="301">
        <f t="shared" si="209"/>
        <v>5.752000000000006</v>
      </c>
      <c r="F136" s="301"/>
      <c r="G136" s="301">
        <f>SUM(G134:G135)</f>
        <v>3.3460300032246089</v>
      </c>
      <c r="H136" s="301">
        <f t="shared" ref="H136" si="216">SUM(H134:H135)</f>
        <v>2.2883172234816445</v>
      </c>
      <c r="I136" s="301">
        <f t="shared" ref="I136" si="217">SUM(I134:I135)</f>
        <v>1.4726527732937478</v>
      </c>
      <c r="J136" s="301">
        <f t="shared" si="210"/>
        <v>7.1070000000000011</v>
      </c>
      <c r="K136" s="301"/>
      <c r="L136" s="301">
        <f>SUM(L134:L135)</f>
        <v>4.9830277211679181</v>
      </c>
      <c r="M136" s="301">
        <f t="shared" ref="M136" si="218">SUM(M134:M135)</f>
        <v>1.4072146264861038</v>
      </c>
      <c r="N136" s="301">
        <f t="shared" ref="N136" si="219">SUM(N134:N135)</f>
        <v>1.2827576523459641</v>
      </c>
      <c r="O136" s="301">
        <f t="shared" si="211"/>
        <v>7.6729999999999858</v>
      </c>
      <c r="P136" s="301"/>
      <c r="Q136" s="301">
        <f>SUM(Q134:Q135)</f>
        <v>4.6623576503782918</v>
      </c>
      <c r="R136" s="301">
        <f t="shared" ref="R136" si="220">SUM(R134:R135)</f>
        <v>1.2525794868917339</v>
      </c>
      <c r="S136" s="301">
        <f t="shared" ref="S136" si="221">SUM(S134:S135)</f>
        <v>1.2370628627299749</v>
      </c>
      <c r="T136" s="301">
        <f t="shared" si="212"/>
        <v>7.152000000000001</v>
      </c>
      <c r="U136" s="301"/>
      <c r="V136" s="301">
        <f>SUM(V134:V135)</f>
        <v>5.1076758634302077</v>
      </c>
      <c r="W136" s="301">
        <f t="shared" ref="W136" si="222">SUM(W134:W135)</f>
        <v>1.2475750297633672</v>
      </c>
      <c r="X136" s="301">
        <f t="shared" ref="X136" si="223">SUM(X134:X135)</f>
        <v>1.4127491068064311</v>
      </c>
      <c r="Y136" s="301">
        <f t="shared" si="213"/>
        <v>7.768000000000006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5.8191495383492491</v>
      </c>
      <c r="C143" s="300">
        <v>3.7562558782926128</v>
      </c>
      <c r="D143" s="300">
        <v>2.1282242531561599</v>
      </c>
      <c r="E143" s="300">
        <f>SUM(B143:D143)</f>
        <v>11.703629669798023</v>
      </c>
      <c r="F143" s="300"/>
      <c r="G143" s="300">
        <v>7.5363925430660492</v>
      </c>
      <c r="H143" s="300">
        <v>4.5350904876093061</v>
      </c>
      <c r="I143" s="300">
        <v>2.2620352772893328</v>
      </c>
      <c r="J143" s="300">
        <f>SUM(G143:I143)</f>
        <v>14.333518307964688</v>
      </c>
      <c r="K143" s="300"/>
      <c r="L143" s="300">
        <v>8.0931179022241952</v>
      </c>
      <c r="M143" s="300">
        <v>5.3631605580911632</v>
      </c>
      <c r="N143" s="300">
        <v>3.4157554890053841</v>
      </c>
      <c r="O143" s="300">
        <f>SUM(L143:N143)</f>
        <v>16.872033949320741</v>
      </c>
      <c r="P143" s="300"/>
      <c r="Q143" s="300">
        <v>8.4397886609554984</v>
      </c>
      <c r="R143" s="300">
        <v>5.6151247120544987</v>
      </c>
      <c r="S143" s="300">
        <v>3.6634054520091808</v>
      </c>
      <c r="T143" s="300">
        <f>SUM(Q143:S143)</f>
        <v>17.718318825019178</v>
      </c>
      <c r="U143" s="300"/>
      <c r="V143" s="300">
        <v>8.9692140154374869</v>
      </c>
      <c r="W143" s="300">
        <v>5.987093763309753</v>
      </c>
      <c r="X143" s="300">
        <v>4.0849050390379436</v>
      </c>
      <c r="Y143" s="300">
        <f>SUM(V143:X143)</f>
        <v>19.041212817785183</v>
      </c>
    </row>
    <row r="144" spans="1:25" x14ac:dyDescent="0.2">
      <c r="A144" s="260" t="s">
        <v>364</v>
      </c>
      <c r="B144" s="300">
        <v>9.8044845247424206</v>
      </c>
      <c r="C144" s="300">
        <v>1.2024542996442589</v>
      </c>
      <c r="D144" s="300">
        <v>3.5734315058153312</v>
      </c>
      <c r="E144" s="300">
        <f t="shared" ref="E144:E145" si="224">SUM(B144:D144)</f>
        <v>14.580370330202012</v>
      </c>
      <c r="F144" s="300"/>
      <c r="G144" s="300">
        <v>11.530264627036225</v>
      </c>
      <c r="H144" s="300">
        <v>1.1696650095545331</v>
      </c>
      <c r="I144" s="300">
        <v>2.1895520554446</v>
      </c>
      <c r="J144" s="300">
        <f t="shared" ref="J144:J145" si="225">SUM(G144:I144)</f>
        <v>14.889481692035357</v>
      </c>
      <c r="K144" s="300"/>
      <c r="L144" s="300">
        <v>10.802081425684472</v>
      </c>
      <c r="M144" s="300">
        <v>1.2891422978772002</v>
      </c>
      <c r="N144" s="300">
        <v>2.2787423271175764</v>
      </c>
      <c r="O144" s="300">
        <f t="shared" ref="O144:O145" si="226">SUM(L144:N144)</f>
        <v>14.369966050679249</v>
      </c>
      <c r="P144" s="300"/>
      <c r="Q144" s="300">
        <v>10.956776634414847</v>
      </c>
      <c r="R144" s="300">
        <v>1.3559119878846677</v>
      </c>
      <c r="S144" s="300">
        <v>2.3839925526812782</v>
      </c>
      <c r="T144" s="300">
        <f t="shared" ref="T144:T145" si="227">SUM(Q144:S144)</f>
        <v>14.696681174980792</v>
      </c>
      <c r="U144" s="300"/>
      <c r="V144" s="300">
        <v>11.243803499123761</v>
      </c>
      <c r="W144" s="300">
        <v>1.4827010480117988</v>
      </c>
      <c r="X144" s="300">
        <v>2.5512826350792248</v>
      </c>
      <c r="Y144" s="300">
        <f t="shared" ref="Y144:Y145" si="228">SUM(V144:X144)</f>
        <v>15.277787182214785</v>
      </c>
    </row>
    <row r="145" spans="1:25" x14ac:dyDescent="0.2">
      <c r="A145" s="264" t="s">
        <v>363</v>
      </c>
      <c r="B145" s="301">
        <f>SUM(B143:B144)</f>
        <v>15.62363406309167</v>
      </c>
      <c r="C145" s="301">
        <f t="shared" ref="C145" si="229">SUM(C143:C144)</f>
        <v>4.9587101779368714</v>
      </c>
      <c r="D145" s="301">
        <f t="shared" ref="D145" si="230">SUM(D143:D144)</f>
        <v>5.7016557589714907</v>
      </c>
      <c r="E145" s="301">
        <f t="shared" si="224"/>
        <v>26.284000000000031</v>
      </c>
      <c r="F145" s="301"/>
      <c r="G145" s="301">
        <f>SUM(G143:G144)</f>
        <v>19.066657170102275</v>
      </c>
      <c r="H145" s="301">
        <f t="shared" ref="H145" si="231">SUM(H143:H144)</f>
        <v>5.7047554971638395</v>
      </c>
      <c r="I145" s="301">
        <f t="shared" ref="I145" si="232">SUM(I143:I144)</f>
        <v>4.4515873327339328</v>
      </c>
      <c r="J145" s="301">
        <f t="shared" si="225"/>
        <v>29.223000000000045</v>
      </c>
      <c r="K145" s="301"/>
      <c r="L145" s="301">
        <f>SUM(L143:L144)</f>
        <v>18.895199327908667</v>
      </c>
      <c r="M145" s="301">
        <f t="shared" ref="M145" si="233">SUM(M143:M144)</f>
        <v>6.6523028559683635</v>
      </c>
      <c r="N145" s="301">
        <f t="shared" ref="N145" si="234">SUM(N143:N144)</f>
        <v>5.6944978161229605</v>
      </c>
      <c r="O145" s="301">
        <f t="shared" si="226"/>
        <v>31.24199999999999</v>
      </c>
      <c r="P145" s="301"/>
      <c r="Q145" s="301">
        <f>SUM(Q143:Q144)</f>
        <v>19.396565295370344</v>
      </c>
      <c r="R145" s="301">
        <f t="shared" ref="R145" si="235">SUM(R143:R144)</f>
        <v>6.971036699939166</v>
      </c>
      <c r="S145" s="301">
        <f t="shared" ref="S145" si="236">SUM(S143:S144)</f>
        <v>6.047398004690459</v>
      </c>
      <c r="T145" s="301">
        <f t="shared" si="227"/>
        <v>32.414999999999971</v>
      </c>
      <c r="U145" s="301"/>
      <c r="V145" s="301">
        <f>SUM(V143:V144)</f>
        <v>20.213017514561248</v>
      </c>
      <c r="W145" s="301">
        <f t="shared" ref="W145" si="237">SUM(W143:W144)</f>
        <v>7.4697948113215515</v>
      </c>
      <c r="X145" s="301">
        <f t="shared" ref="X145" si="238">SUM(X143:X144)</f>
        <v>6.6361876741171688</v>
      </c>
      <c r="Y145" s="301">
        <f t="shared" si="228"/>
        <v>34.318999999999967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8.3955747869210313</v>
      </c>
      <c r="C152" s="300">
        <v>6.7880097941901649</v>
      </c>
      <c r="D152" s="300">
        <v>1.8177030466141497</v>
      </c>
      <c r="E152" s="300">
        <f>SUM(B152:D152)</f>
        <v>17.001287627725347</v>
      </c>
      <c r="F152" s="300"/>
      <c r="G152" s="300">
        <v>8.3840537268420032</v>
      </c>
      <c r="H152" s="300">
        <v>6.0529397477273026</v>
      </c>
      <c r="I152" s="300">
        <v>2.151455685097591</v>
      </c>
      <c r="J152" s="300">
        <f>SUM(G152:I152)</f>
        <v>16.588449159666897</v>
      </c>
      <c r="K152" s="300"/>
      <c r="L152" s="300">
        <v>7.8779928352800006</v>
      </c>
      <c r="M152" s="300">
        <v>6.809394017716361</v>
      </c>
      <c r="N152" s="300">
        <v>2.1818466109071601</v>
      </c>
      <c r="O152" s="300">
        <f>SUM(L152:N152)</f>
        <v>16.869233463903523</v>
      </c>
      <c r="P152" s="300"/>
      <c r="Q152" s="300">
        <v>8.5821642197166845</v>
      </c>
      <c r="R152" s="300">
        <v>7.1503434195387578</v>
      </c>
      <c r="S152" s="300">
        <v>2.2961268941685593</v>
      </c>
      <c r="T152" s="300">
        <f>SUM(Q152:S152)</f>
        <v>18.028634533424</v>
      </c>
      <c r="U152" s="300"/>
      <c r="V152" s="300">
        <v>9.3884665024343406</v>
      </c>
      <c r="W152" s="300">
        <v>7.3897965529191287</v>
      </c>
      <c r="X152" s="300">
        <v>2.4792268197128604</v>
      </c>
      <c r="Y152" s="300">
        <f>SUM(V152:X152)</f>
        <v>19.25748987506633</v>
      </c>
    </row>
    <row r="153" spans="1:25" x14ac:dyDescent="0.2">
      <c r="A153" s="260" t="s">
        <v>364</v>
      </c>
      <c r="B153" s="300">
        <v>15.95894603874992</v>
      </c>
      <c r="C153" s="300">
        <v>4.9344251862996353</v>
      </c>
      <c r="D153" s="300">
        <v>1.9333411472251139</v>
      </c>
      <c r="E153" s="300">
        <f t="shared" ref="E153:E154" si="239">SUM(B153:D153)</f>
        <v>22.82671237227467</v>
      </c>
      <c r="F153" s="300"/>
      <c r="G153" s="300">
        <v>17.304331384856489</v>
      </c>
      <c r="H153" s="300">
        <v>4.8890756514214537</v>
      </c>
      <c r="I153" s="300">
        <v>2.3061438040551199</v>
      </c>
      <c r="J153" s="300">
        <f t="shared" ref="J153:J154" si="240">SUM(G153:I153)</f>
        <v>24.499550840333065</v>
      </c>
      <c r="K153" s="300"/>
      <c r="L153" s="300">
        <v>16.594323342281221</v>
      </c>
      <c r="M153" s="300">
        <v>5.8145723169566033</v>
      </c>
      <c r="N153" s="300">
        <v>2.2968708768586059</v>
      </c>
      <c r="O153" s="300">
        <f t="shared" ref="O153:O154" si="241">SUM(L153:N153)</f>
        <v>24.70576653609643</v>
      </c>
      <c r="P153" s="300"/>
      <c r="Q153" s="300">
        <v>17.758979578919288</v>
      </c>
      <c r="R153" s="300">
        <v>6.2097561695957175</v>
      </c>
      <c r="S153" s="300">
        <v>2.4196297180609636</v>
      </c>
      <c r="T153" s="300">
        <f t="shared" ref="T153:T154" si="242">SUM(Q153:S153)</f>
        <v>26.388365466575969</v>
      </c>
      <c r="U153" s="300"/>
      <c r="V153" s="300">
        <v>19.00303952170712</v>
      </c>
      <c r="W153" s="300">
        <v>6.5843591893204474</v>
      </c>
      <c r="X153" s="300">
        <v>2.5971114139060538</v>
      </c>
      <c r="Y153" s="300">
        <f t="shared" ref="Y153:Y154" si="243">SUM(V153:X153)</f>
        <v>28.18451012493362</v>
      </c>
    </row>
    <row r="154" spans="1:25" x14ac:dyDescent="0.2">
      <c r="A154" s="264" t="s">
        <v>363</v>
      </c>
      <c r="B154" s="301">
        <f>SUM(B152:B153)</f>
        <v>24.354520825670953</v>
      </c>
      <c r="C154" s="301">
        <f t="shared" ref="C154" si="244">SUM(C152:C153)</f>
        <v>11.722434980489801</v>
      </c>
      <c r="D154" s="301">
        <f t="shared" ref="D154" si="245">SUM(D152:D153)</f>
        <v>3.7510441938392636</v>
      </c>
      <c r="E154" s="301">
        <f t="shared" si="239"/>
        <v>39.828000000000017</v>
      </c>
      <c r="F154" s="301"/>
      <c r="G154" s="301">
        <f>SUM(G152:G153)</f>
        <v>25.688385111698494</v>
      </c>
      <c r="H154" s="301">
        <f t="shared" ref="H154" si="246">SUM(H152:H153)</f>
        <v>10.942015399148756</v>
      </c>
      <c r="I154" s="301">
        <f t="shared" ref="I154" si="247">SUM(I152:I153)</f>
        <v>4.4575994891527113</v>
      </c>
      <c r="J154" s="301">
        <f t="shared" si="240"/>
        <v>41.087999999999965</v>
      </c>
      <c r="K154" s="301"/>
      <c r="L154" s="301">
        <f>SUM(L152:L153)</f>
        <v>24.472316177561222</v>
      </c>
      <c r="M154" s="301">
        <f t="shared" ref="M154" si="248">SUM(M152:M153)</f>
        <v>12.623966334672964</v>
      </c>
      <c r="N154" s="301">
        <f t="shared" ref="N154" si="249">SUM(N152:N153)</f>
        <v>4.4787174877657661</v>
      </c>
      <c r="O154" s="301">
        <f t="shared" si="241"/>
        <v>41.574999999999946</v>
      </c>
      <c r="P154" s="301"/>
      <c r="Q154" s="301">
        <f>SUM(Q152:Q153)</f>
        <v>26.341143798635972</v>
      </c>
      <c r="R154" s="301">
        <f t="shared" ref="R154" si="250">SUM(R152:R153)</f>
        <v>13.360099589134474</v>
      </c>
      <c r="S154" s="301">
        <f t="shared" ref="S154" si="251">SUM(S152:S153)</f>
        <v>4.7157566122295229</v>
      </c>
      <c r="T154" s="301">
        <f t="shared" si="242"/>
        <v>44.416999999999973</v>
      </c>
      <c r="U154" s="301"/>
      <c r="V154" s="301">
        <f>SUM(V152:V153)</f>
        <v>28.39150602414146</v>
      </c>
      <c r="W154" s="301">
        <f t="shared" ref="W154" si="252">SUM(W152:W153)</f>
        <v>13.974155742239576</v>
      </c>
      <c r="X154" s="301">
        <f t="shared" ref="X154" si="253">SUM(X152:X153)</f>
        <v>5.0763382336189142</v>
      </c>
      <c r="Y154" s="301">
        <f t="shared" si="243"/>
        <v>47.44199999999995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5.0871838077160954</v>
      </c>
      <c r="C161" s="300">
        <v>5.1166747283750853</v>
      </c>
      <c r="D161" s="300">
        <v>0</v>
      </c>
      <c r="E161" s="300">
        <f>SUM(B161:D161)</f>
        <v>10.203858536091181</v>
      </c>
      <c r="F161" s="300"/>
      <c r="G161" s="300">
        <v>5.1501541216112825</v>
      </c>
      <c r="H161" s="300">
        <v>4.8900882069940304</v>
      </c>
      <c r="I161" s="300">
        <v>0.29581380665158258</v>
      </c>
      <c r="J161" s="300">
        <f>SUM(G161:I161)</f>
        <v>10.336056135256895</v>
      </c>
      <c r="K161" s="300"/>
      <c r="L161" s="300">
        <v>5.3637282857812023</v>
      </c>
      <c r="M161" s="300">
        <v>4.8912125797886441</v>
      </c>
      <c r="N161" s="300">
        <v>0.42818923264488967</v>
      </c>
      <c r="O161" s="300">
        <f>SUM(L161:N161)</f>
        <v>10.683130098214736</v>
      </c>
      <c r="P161" s="300"/>
      <c r="Q161" s="300">
        <v>5.4832868849520766</v>
      </c>
      <c r="R161" s="300">
        <v>5.0105236794364068</v>
      </c>
      <c r="S161" s="300">
        <v>0.43827980186577736</v>
      </c>
      <c r="T161" s="300">
        <f>SUM(Q161:S161)</f>
        <v>10.932090366254259</v>
      </c>
      <c r="U161" s="300"/>
      <c r="V161" s="300">
        <v>5.7332895432399713</v>
      </c>
      <c r="W161" s="300">
        <v>5.2411590353136193</v>
      </c>
      <c r="X161" s="300">
        <v>0.46207987881984491</v>
      </c>
      <c r="Y161" s="300">
        <f>SUM(V161:X161)</f>
        <v>11.436528457373436</v>
      </c>
    </row>
    <row r="162" spans="1:25" x14ac:dyDescent="0.2">
      <c r="A162" s="260" t="s">
        <v>364</v>
      </c>
      <c r="B162" s="300">
        <v>6.179986255463831</v>
      </c>
      <c r="C162" s="300">
        <v>1.0263308487414153</v>
      </c>
      <c r="D162" s="300">
        <v>0.29982435970358529</v>
      </c>
      <c r="E162" s="300">
        <f t="shared" ref="E162:E163" si="254">SUM(B162:D162)</f>
        <v>7.5061414639088317</v>
      </c>
      <c r="F162" s="300"/>
      <c r="G162" s="300">
        <v>6.0941218957827008</v>
      </c>
      <c r="H162" s="300">
        <v>0.97859854463512852</v>
      </c>
      <c r="I162" s="300">
        <v>2.2342432525869889E-4</v>
      </c>
      <c r="J162" s="300">
        <f t="shared" ref="J162:J163" si="255">SUM(G162:I162)</f>
        <v>7.0729438647430882</v>
      </c>
      <c r="K162" s="300"/>
      <c r="L162" s="300">
        <v>6.2068313098360797</v>
      </c>
      <c r="M162" s="300">
        <v>1.0098335660193667</v>
      </c>
      <c r="N162" s="300">
        <v>0.15120502592980417</v>
      </c>
      <c r="O162" s="300">
        <f t="shared" ref="O162:O163" si="256">SUM(L162:N162)</f>
        <v>7.3678699017852507</v>
      </c>
      <c r="P162" s="300"/>
      <c r="Q162" s="300">
        <v>6.2172299429940354</v>
      </c>
      <c r="R162" s="300">
        <v>1.0879300958177263</v>
      </c>
      <c r="S162" s="300">
        <v>0.15474959493400753</v>
      </c>
      <c r="T162" s="300">
        <f t="shared" ref="T162:T163" si="257">SUM(Q162:S162)</f>
        <v>7.4599096337457693</v>
      </c>
      <c r="U162" s="300"/>
      <c r="V162" s="300">
        <v>6.2359171885958213</v>
      </c>
      <c r="W162" s="300">
        <v>1.2549225038423006</v>
      </c>
      <c r="X162" s="300">
        <v>0.16363185018842843</v>
      </c>
      <c r="Y162" s="300">
        <f t="shared" ref="Y162:Y163" si="258">SUM(V162:X162)</f>
        <v>7.6544715426265508</v>
      </c>
    </row>
    <row r="163" spans="1:25" x14ac:dyDescent="0.2">
      <c r="A163" s="264" t="s">
        <v>363</v>
      </c>
      <c r="B163" s="301">
        <f>SUM(B161:B162)</f>
        <v>11.267170063179925</v>
      </c>
      <c r="C163" s="301">
        <f t="shared" ref="C163" si="259">SUM(C161:C162)</f>
        <v>6.1430055771165009</v>
      </c>
      <c r="D163" s="301">
        <f t="shared" ref="D163" si="260">SUM(D161:D162)</f>
        <v>0.29982435970358529</v>
      </c>
      <c r="E163" s="301">
        <f t="shared" si="254"/>
        <v>17.710000000000012</v>
      </c>
      <c r="F163" s="301"/>
      <c r="G163" s="301">
        <f>SUM(G161:G162)</f>
        <v>11.244276017393982</v>
      </c>
      <c r="H163" s="301">
        <f t="shared" ref="H163" si="261">SUM(H161:H162)</f>
        <v>5.8686867516291592</v>
      </c>
      <c r="I163" s="301">
        <f t="shared" ref="I163" si="262">SUM(I161:I162)</f>
        <v>0.29603723097684126</v>
      </c>
      <c r="J163" s="301">
        <f t="shared" si="255"/>
        <v>17.408999999999981</v>
      </c>
      <c r="K163" s="301"/>
      <c r="L163" s="301">
        <f>SUM(L161:L162)</f>
        <v>11.570559595617283</v>
      </c>
      <c r="M163" s="301">
        <f t="shared" ref="M163" si="263">SUM(M161:M162)</f>
        <v>5.901046145808011</v>
      </c>
      <c r="N163" s="301">
        <f t="shared" ref="N163" si="264">SUM(N161:N162)</f>
        <v>0.57939425857469384</v>
      </c>
      <c r="O163" s="301">
        <f t="shared" si="256"/>
        <v>18.050999999999988</v>
      </c>
      <c r="P163" s="301"/>
      <c r="Q163" s="301">
        <f>SUM(Q161:Q162)</f>
        <v>11.700516827946112</v>
      </c>
      <c r="R163" s="301">
        <f t="shared" ref="R163" si="265">SUM(R161:R162)</f>
        <v>6.098453775254133</v>
      </c>
      <c r="S163" s="301">
        <f t="shared" ref="S163" si="266">SUM(S161:S162)</f>
        <v>0.59302939679978484</v>
      </c>
      <c r="T163" s="301">
        <f t="shared" si="257"/>
        <v>18.392000000000031</v>
      </c>
      <c r="U163" s="301"/>
      <c r="V163" s="301">
        <f>SUM(V161:V162)</f>
        <v>11.969206731835794</v>
      </c>
      <c r="W163" s="301">
        <f t="shared" ref="W163" si="267">SUM(W161:W162)</f>
        <v>6.4960815391559201</v>
      </c>
      <c r="X163" s="301">
        <f t="shared" ref="X163" si="268">SUM(X161:X162)</f>
        <v>0.62571172900827332</v>
      </c>
      <c r="Y163" s="301">
        <f t="shared" si="258"/>
        <v>19.090999999999987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13.384193472802982</v>
      </c>
      <c r="C170" s="300">
        <v>16.673425609103035</v>
      </c>
      <c r="D170" s="300">
        <v>2.0742645185772011</v>
      </c>
      <c r="E170" s="300">
        <f>SUM(B170:D170)</f>
        <v>32.131883600483221</v>
      </c>
      <c r="F170" s="300"/>
      <c r="G170" s="300">
        <v>11.882398586104042</v>
      </c>
      <c r="H170" s="300">
        <v>16.456319453864747</v>
      </c>
      <c r="I170" s="300">
        <v>2.7322931420715801</v>
      </c>
      <c r="J170" s="300">
        <f>SUM(G170:I170)</f>
        <v>31.071011182040369</v>
      </c>
      <c r="K170" s="300"/>
      <c r="L170" s="300">
        <v>12.037857899001516</v>
      </c>
      <c r="M170" s="300">
        <v>16.059171114955262</v>
      </c>
      <c r="N170" s="300">
        <v>2.8254546364171294</v>
      </c>
      <c r="O170" s="300">
        <f>SUM(L170:N170)</f>
        <v>30.922483650373906</v>
      </c>
      <c r="P170" s="300"/>
      <c r="Q170" s="300">
        <v>12.043044872342779</v>
      </c>
      <c r="R170" s="300">
        <v>15.378563511067858</v>
      </c>
      <c r="S170" s="300">
        <v>2.7961398163518201</v>
      </c>
      <c r="T170" s="300">
        <f>SUM(Q170:S170)</f>
        <v>30.217748199762454</v>
      </c>
      <c r="U170" s="300"/>
      <c r="V170" s="300">
        <v>12.783349279208538</v>
      </c>
      <c r="W170" s="300">
        <v>14.922220860351974</v>
      </c>
      <c r="X170" s="300">
        <v>2.8402862474438284</v>
      </c>
      <c r="Y170" s="300">
        <f>SUM(V170:X170)</f>
        <v>30.545856387004342</v>
      </c>
    </row>
    <row r="171" spans="1:25" x14ac:dyDescent="0.2">
      <c r="A171" s="260" t="s">
        <v>364</v>
      </c>
      <c r="B171" s="300">
        <v>8.8906571750393812</v>
      </c>
      <c r="C171" s="300">
        <v>2.8258160733510049</v>
      </c>
      <c r="D171" s="300">
        <v>1.5546431511264049</v>
      </c>
      <c r="E171" s="300">
        <f t="shared" ref="E171" si="269">SUM(B171:D171)</f>
        <v>13.27111639951679</v>
      </c>
      <c r="F171" s="300"/>
      <c r="G171" s="300">
        <v>7.9933516776166362</v>
      </c>
      <c r="H171" s="300">
        <v>2.8279861682149727</v>
      </c>
      <c r="I171" s="300">
        <v>1.5226509721280714</v>
      </c>
      <c r="J171" s="300">
        <f t="shared" ref="J171:J172" si="270">SUM(G171:I171)</f>
        <v>12.34398881795968</v>
      </c>
      <c r="K171" s="300"/>
      <c r="L171" s="300">
        <v>7.4714976835805063</v>
      </c>
      <c r="M171" s="300">
        <v>3.1593832045385399</v>
      </c>
      <c r="N171" s="300">
        <v>1.5316354615070273</v>
      </c>
      <c r="O171" s="300">
        <f t="shared" ref="O171:O172" si="271">SUM(L171:N171)</f>
        <v>12.162516349626074</v>
      </c>
      <c r="P171" s="300"/>
      <c r="Q171" s="300">
        <v>7.2167859071028939</v>
      </c>
      <c r="R171" s="300">
        <v>3.1335341121379554</v>
      </c>
      <c r="S171" s="300">
        <v>1.5279317809967212</v>
      </c>
      <c r="T171" s="300">
        <f t="shared" ref="T171:T172" si="272">SUM(Q171:S171)</f>
        <v>11.878251800237571</v>
      </c>
      <c r="U171" s="300"/>
      <c r="V171" s="300">
        <v>7.1359615507053116</v>
      </c>
      <c r="W171" s="300">
        <v>3.2475725771602422</v>
      </c>
      <c r="X171" s="300">
        <v>1.5976094851301148</v>
      </c>
      <c r="Y171" s="300">
        <f t="shared" ref="Y171:Y172" si="273">SUM(V171:X171)</f>
        <v>11.981143612995668</v>
      </c>
    </row>
    <row r="172" spans="1:25" x14ac:dyDescent="0.2">
      <c r="A172" s="264" t="s">
        <v>363</v>
      </c>
      <c r="B172" s="301">
        <f>SUM(B170:B171)</f>
        <v>22.274850647842364</v>
      </c>
      <c r="C172" s="301">
        <f t="shared" ref="C172" si="274">SUM(C170:C171)</f>
        <v>19.499241682454041</v>
      </c>
      <c r="D172" s="301">
        <f t="shared" ref="D172" si="275">SUM(D170:D171)</f>
        <v>3.6289076697036062</v>
      </c>
      <c r="E172" s="301">
        <f>SUM(B172:D172)</f>
        <v>45.403000000000013</v>
      </c>
      <c r="F172" s="301"/>
      <c r="G172" s="301">
        <f>SUM(G170:G171)</f>
        <v>19.875750263720679</v>
      </c>
      <c r="H172" s="301">
        <f t="shared" ref="H172" si="276">SUM(H170:H171)</f>
        <v>19.284305622079721</v>
      </c>
      <c r="I172" s="301">
        <f t="shared" ref="I172" si="277">SUM(I170:I171)</f>
        <v>4.2549441141996516</v>
      </c>
      <c r="J172" s="301">
        <f t="shared" si="270"/>
        <v>43.415000000000056</v>
      </c>
      <c r="K172" s="301"/>
      <c r="L172" s="301">
        <f>SUM(L170:L171)</f>
        <v>19.509355582582021</v>
      </c>
      <c r="M172" s="301">
        <f t="shared" ref="M172" si="278">SUM(M170:M171)</f>
        <v>19.218554319493801</v>
      </c>
      <c r="N172" s="301">
        <f t="shared" ref="N172" si="279">SUM(N170:N171)</f>
        <v>4.3570900979241571</v>
      </c>
      <c r="O172" s="301">
        <f t="shared" si="271"/>
        <v>43.08499999999998</v>
      </c>
      <c r="P172" s="301"/>
      <c r="Q172" s="301">
        <f>SUM(Q170:Q171)</f>
        <v>19.259830779445672</v>
      </c>
      <c r="R172" s="301">
        <f t="shared" ref="R172" si="280">SUM(R170:R171)</f>
        <v>18.512097623205815</v>
      </c>
      <c r="S172" s="301">
        <f t="shared" ref="S172" si="281">SUM(S170:S171)</f>
        <v>4.3240715973485413</v>
      </c>
      <c r="T172" s="301">
        <f t="shared" si="272"/>
        <v>42.096000000000025</v>
      </c>
      <c r="U172" s="301"/>
      <c r="V172" s="301">
        <f>SUM(V170:V171)</f>
        <v>19.919310829913851</v>
      </c>
      <c r="W172" s="301">
        <f t="shared" ref="W172" si="282">SUM(W170:W171)</f>
        <v>18.169793437512215</v>
      </c>
      <c r="X172" s="301">
        <f t="shared" ref="X172" si="283">SUM(X170:X171)</f>
        <v>4.437895732573943</v>
      </c>
      <c r="Y172" s="301">
        <f t="shared" si="273"/>
        <v>42.527000000000008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23.079216609233455</v>
      </c>
      <c r="C179" s="300">
        <v>23.244166340631143</v>
      </c>
      <c r="D179" s="300">
        <v>3.3720765261587271</v>
      </c>
      <c r="E179" s="300">
        <f>SUM(B179:D179)</f>
        <v>49.695459476023323</v>
      </c>
      <c r="F179" s="300"/>
      <c r="G179" s="300">
        <v>22.946565396454851</v>
      </c>
      <c r="H179" s="300">
        <v>25.862437555666443</v>
      </c>
      <c r="I179" s="300">
        <v>4.9622977610536214</v>
      </c>
      <c r="J179" s="300">
        <f>SUM(G179:I179)</f>
        <v>53.771300713174909</v>
      </c>
      <c r="K179" s="300"/>
      <c r="L179" s="300">
        <v>25.937417447587052</v>
      </c>
      <c r="M179" s="300">
        <v>22.582225568727626</v>
      </c>
      <c r="N179" s="300">
        <v>3.3438933514077802</v>
      </c>
      <c r="O179" s="300">
        <f>SUM(L179:N179)</f>
        <v>51.863536367722453</v>
      </c>
      <c r="P179" s="300"/>
      <c r="Q179" s="300">
        <v>28.096478731302934</v>
      </c>
      <c r="R179" s="300">
        <v>23.090981187963504</v>
      </c>
      <c r="S179" s="300">
        <v>3.7359399971219687</v>
      </c>
      <c r="T179" s="300">
        <f>SUM(Q179:S179)</f>
        <v>54.923399916388405</v>
      </c>
      <c r="U179" s="300"/>
      <c r="V179" s="300">
        <v>31.076613028259722</v>
      </c>
      <c r="W179" s="300">
        <v>22.560382257958217</v>
      </c>
      <c r="X179" s="300">
        <v>4.2470836972757038</v>
      </c>
      <c r="Y179" s="300">
        <f>SUM(V179:X179)</f>
        <v>57.884078983493644</v>
      </c>
    </row>
    <row r="180" spans="1:25" x14ac:dyDescent="0.2">
      <c r="A180" s="260" t="s">
        <v>364</v>
      </c>
      <c r="B180" s="300">
        <v>8.7588307467706468</v>
      </c>
      <c r="C180" s="300">
        <v>2.8905149489982849</v>
      </c>
      <c r="D180" s="300">
        <v>1.3431948282076798</v>
      </c>
      <c r="E180" s="300">
        <f t="shared" ref="E180:E181" si="284">SUM(B180:D180)</f>
        <v>12.992540523976611</v>
      </c>
      <c r="F180" s="300"/>
      <c r="G180" s="300">
        <v>8.8464910744401752</v>
      </c>
      <c r="H180" s="300">
        <v>3.0551321530392817</v>
      </c>
      <c r="I180" s="300">
        <v>0.84507605934558783</v>
      </c>
      <c r="J180" s="300">
        <f t="shared" ref="J180:J181" si="285">SUM(G180:I180)</f>
        <v>12.746699286825045</v>
      </c>
      <c r="K180" s="300"/>
      <c r="L180" s="300">
        <v>9.3368206157203186</v>
      </c>
      <c r="M180" s="300">
        <v>3.2240818831149856</v>
      </c>
      <c r="N180" s="300">
        <v>0.98556113344211871</v>
      </c>
      <c r="O180" s="300">
        <f t="shared" ref="O180:O181" si="286">SUM(L180:N180)</f>
        <v>13.546463632277423</v>
      </c>
      <c r="P180" s="300"/>
      <c r="Q180" s="300">
        <v>9.8520089950466705</v>
      </c>
      <c r="R180" s="300">
        <v>3.4858049904099913</v>
      </c>
      <c r="S180" s="300">
        <v>0.98678609815503782</v>
      </c>
      <c r="T180" s="300">
        <f t="shared" ref="T180:T181" si="287">SUM(Q180:S180)</f>
        <v>14.324600083611701</v>
      </c>
      <c r="U180" s="300"/>
      <c r="V180" s="300">
        <v>10.396494871001602</v>
      </c>
      <c r="W180" s="300">
        <v>3.7990810477242425</v>
      </c>
      <c r="X180" s="300">
        <v>0.93734509778058084</v>
      </c>
      <c r="Y180" s="300">
        <f t="shared" ref="Y180:Y181" si="288">SUM(V180:X180)</f>
        <v>15.132921016506424</v>
      </c>
    </row>
    <row r="181" spans="1:25" x14ac:dyDescent="0.2">
      <c r="A181" s="264" t="s">
        <v>363</v>
      </c>
      <c r="B181" s="301">
        <f>SUM(B179:B180)</f>
        <v>31.838047356004104</v>
      </c>
      <c r="C181" s="301">
        <f t="shared" ref="C181" si="289">SUM(C179:C180)</f>
        <v>26.134681289629427</v>
      </c>
      <c r="D181" s="301">
        <f t="shared" ref="D181" si="290">SUM(D179:D180)</f>
        <v>4.7152713543664069</v>
      </c>
      <c r="E181" s="301">
        <f t="shared" si="284"/>
        <v>62.687999999999938</v>
      </c>
      <c r="F181" s="301"/>
      <c r="G181" s="301">
        <f>SUM(G179:G180)</f>
        <v>31.793056470895024</v>
      </c>
      <c r="H181" s="301">
        <f t="shared" ref="H181" si="291">SUM(H179:H180)</f>
        <v>28.917569708705724</v>
      </c>
      <c r="I181" s="301">
        <f t="shared" ref="I181" si="292">SUM(I179:I180)</f>
        <v>5.8073738203992091</v>
      </c>
      <c r="J181" s="301">
        <f t="shared" si="285"/>
        <v>66.517999999999958</v>
      </c>
      <c r="K181" s="301"/>
      <c r="L181" s="301">
        <f>SUM(L179:L180)</f>
        <v>35.274238063307372</v>
      </c>
      <c r="M181" s="301">
        <f t="shared" ref="M181" si="293">SUM(M179:M180)</f>
        <v>25.806307451842613</v>
      </c>
      <c r="N181" s="301">
        <f t="shared" ref="N181" si="294">SUM(N179:N180)</f>
        <v>4.329454484849899</v>
      </c>
      <c r="O181" s="301">
        <f t="shared" si="286"/>
        <v>65.409999999999883</v>
      </c>
      <c r="P181" s="301"/>
      <c r="Q181" s="301">
        <f>SUM(Q179:Q180)</f>
        <v>37.948487726349605</v>
      </c>
      <c r="R181" s="301">
        <f t="shared" ref="R181" si="295">SUM(R179:R180)</f>
        <v>26.576786178373496</v>
      </c>
      <c r="S181" s="301">
        <f t="shared" ref="S181" si="296">SUM(S179:S180)</f>
        <v>4.7227260952770065</v>
      </c>
      <c r="T181" s="301">
        <f t="shared" si="287"/>
        <v>69.248000000000104</v>
      </c>
      <c r="U181" s="301"/>
      <c r="V181" s="301">
        <f>SUM(V179:V180)</f>
        <v>41.473107899261322</v>
      </c>
      <c r="W181" s="301">
        <f t="shared" ref="W181" si="297">SUM(W179:W180)</f>
        <v>26.359463305682461</v>
      </c>
      <c r="X181" s="301">
        <f t="shared" ref="X181" si="298">SUM(X179:X180)</f>
        <v>5.1844287950562844</v>
      </c>
      <c r="Y181" s="301">
        <f t="shared" si="288"/>
        <v>73.017000000000053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1.2696783140342178</v>
      </c>
      <c r="C188" s="300">
        <v>2.4011812372531454</v>
      </c>
      <c r="D188" s="300">
        <v>0.85879843642138498</v>
      </c>
      <c r="E188" s="300">
        <f>SUM(B188:D188)</f>
        <v>4.5296579877087488</v>
      </c>
      <c r="F188" s="300"/>
      <c r="G188" s="300">
        <v>1.7710126277180454</v>
      </c>
      <c r="H188" s="300">
        <v>3.4699630869781668</v>
      </c>
      <c r="I188" s="300">
        <v>0.81703727293854134</v>
      </c>
      <c r="J188" s="300">
        <f>SUM(G188:I188)</f>
        <v>6.0580129876347533</v>
      </c>
      <c r="K188" s="300"/>
      <c r="L188" s="300">
        <v>1.8030756041925069</v>
      </c>
      <c r="M188" s="300">
        <v>2.9840385854677463</v>
      </c>
      <c r="N188" s="300">
        <v>1.2185565314867863</v>
      </c>
      <c r="O188" s="300">
        <f>SUM(L188:N188)</f>
        <v>6.0056707211470393</v>
      </c>
      <c r="P188" s="300"/>
      <c r="Q188" s="300">
        <v>1.6178730828307415</v>
      </c>
      <c r="R188" s="300">
        <v>2.7748369801377639</v>
      </c>
      <c r="S188" s="300">
        <v>0.98629375720861168</v>
      </c>
      <c r="T188" s="300">
        <f>SUM(Q188:S188)</f>
        <v>5.3790038201771164</v>
      </c>
      <c r="U188" s="300"/>
      <c r="V188" s="300">
        <v>1.5402635461066219</v>
      </c>
      <c r="W188" s="300">
        <v>2.7958499822747549</v>
      </c>
      <c r="X188" s="300">
        <v>1.054107214044921</v>
      </c>
      <c r="Y188" s="300">
        <f>SUM(V188:X188)</f>
        <v>5.3902207424262976</v>
      </c>
    </row>
    <row r="189" spans="1:25" x14ac:dyDescent="0.2">
      <c r="A189" s="260" t="s">
        <v>364</v>
      </c>
      <c r="B189" s="300">
        <v>2.5057723317268947</v>
      </c>
      <c r="C189" s="300">
        <v>1.8279452753064205</v>
      </c>
      <c r="D189" s="300">
        <v>2.4286244052579362</v>
      </c>
      <c r="E189" s="300">
        <f t="shared" ref="E189:E190" si="299">SUM(B189:D189)</f>
        <v>6.762342012291251</v>
      </c>
      <c r="F189" s="300"/>
      <c r="G189" s="300">
        <v>2.9651286713356004</v>
      </c>
      <c r="H189" s="300">
        <v>1.8931789631857425</v>
      </c>
      <c r="I189" s="300">
        <v>1.8406793778438979</v>
      </c>
      <c r="J189" s="300">
        <f t="shared" ref="J189:J190" si="300">SUM(G189:I189)</f>
        <v>6.6989870123652411</v>
      </c>
      <c r="K189" s="300"/>
      <c r="L189" s="300">
        <v>2.3107906493664752</v>
      </c>
      <c r="M189" s="300">
        <v>1.7105065394697776</v>
      </c>
      <c r="N189" s="300">
        <v>1.4550320900167042</v>
      </c>
      <c r="O189" s="300">
        <f t="shared" ref="O189:O190" si="301">SUM(L189:N189)</f>
        <v>5.4763292788529574</v>
      </c>
      <c r="P189" s="300"/>
      <c r="Q189" s="300">
        <v>2.2107272537802909</v>
      </c>
      <c r="R189" s="300">
        <v>1.6697727745344584</v>
      </c>
      <c r="S189" s="300">
        <v>1.2954961515081456</v>
      </c>
      <c r="T189" s="300">
        <f t="shared" ref="T189:T190" si="302">SUM(Q189:S189)</f>
        <v>5.1759961798228948</v>
      </c>
      <c r="U189" s="300"/>
      <c r="V189" s="300">
        <v>2.2411305716209418</v>
      </c>
      <c r="W189" s="300">
        <v>1.7601866373599395</v>
      </c>
      <c r="X189" s="300">
        <v>1.3714620485928208</v>
      </c>
      <c r="Y189" s="300">
        <f t="shared" ref="Y189:Y190" si="303">SUM(V189:X189)</f>
        <v>5.3727792575737015</v>
      </c>
    </row>
    <row r="190" spans="1:25" x14ac:dyDescent="0.2">
      <c r="A190" s="264" t="s">
        <v>363</v>
      </c>
      <c r="B190" s="301">
        <f>SUM(B188:B189)</f>
        <v>3.7754506457611123</v>
      </c>
      <c r="C190" s="301">
        <f t="shared" ref="C190" si="304">SUM(C188:C189)</f>
        <v>4.2291265125595654</v>
      </c>
      <c r="D190" s="301">
        <f t="shared" ref="D190" si="305">SUM(D188:D189)</f>
        <v>3.2874228416793212</v>
      </c>
      <c r="E190" s="301">
        <f t="shared" si="299"/>
        <v>11.292</v>
      </c>
      <c r="F190" s="301"/>
      <c r="G190" s="301">
        <f>SUM(G188:G189)</f>
        <v>4.7361412990536458</v>
      </c>
      <c r="H190" s="301">
        <f t="shared" ref="H190" si="306">SUM(H188:H189)</f>
        <v>5.3631420501639093</v>
      </c>
      <c r="I190" s="301">
        <f t="shared" ref="I190" si="307">SUM(I188:I189)</f>
        <v>2.6577166507824392</v>
      </c>
      <c r="J190" s="301">
        <f t="shared" si="300"/>
        <v>12.756999999999994</v>
      </c>
      <c r="K190" s="301"/>
      <c r="L190" s="301">
        <f>SUM(L188:L189)</f>
        <v>4.1138662535589816</v>
      </c>
      <c r="M190" s="301">
        <f t="shared" ref="M190" si="308">SUM(M188:M189)</f>
        <v>4.6945451249375241</v>
      </c>
      <c r="N190" s="301">
        <f t="shared" ref="N190" si="309">SUM(N188:N189)</f>
        <v>2.6735886215034905</v>
      </c>
      <c r="O190" s="301">
        <f t="shared" si="301"/>
        <v>11.481999999999996</v>
      </c>
      <c r="P190" s="301"/>
      <c r="Q190" s="301">
        <f>SUM(Q188:Q189)</f>
        <v>3.8286003366110322</v>
      </c>
      <c r="R190" s="301">
        <f t="shared" ref="R190" si="310">SUM(R188:R189)</f>
        <v>4.4446097546722223</v>
      </c>
      <c r="S190" s="301">
        <f t="shared" ref="S190" si="311">SUM(S188:S189)</f>
        <v>2.2817899087167572</v>
      </c>
      <c r="T190" s="301">
        <f t="shared" si="302"/>
        <v>10.55500000000001</v>
      </c>
      <c r="U190" s="301"/>
      <c r="V190" s="301">
        <f>SUM(V188:V189)</f>
        <v>3.7813941177275634</v>
      </c>
      <c r="W190" s="301">
        <f t="shared" ref="W190" si="312">SUM(W188:W189)</f>
        <v>4.5560366196346944</v>
      </c>
      <c r="X190" s="301">
        <f t="shared" ref="X190" si="313">SUM(X188:X189)</f>
        <v>2.4255692626377421</v>
      </c>
      <c r="Y190" s="301">
        <f t="shared" si="303"/>
        <v>10.763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1.5252796669697879</v>
      </c>
      <c r="C197" s="300">
        <v>3.1311724730821275</v>
      </c>
      <c r="D197" s="300">
        <v>2.7469970500503407</v>
      </c>
      <c r="E197" s="300">
        <f>SUM(B197:D197)</f>
        <v>7.4034491901022559</v>
      </c>
      <c r="F197" s="300"/>
      <c r="G197" s="300">
        <v>2.7708870905687317</v>
      </c>
      <c r="H197" s="300">
        <v>2.7503402583532179</v>
      </c>
      <c r="I197" s="300">
        <v>4.329511079147295</v>
      </c>
      <c r="J197" s="300">
        <f>SUM(G197:I197)</f>
        <v>9.8507384280692456</v>
      </c>
      <c r="K197" s="300"/>
      <c r="L197" s="300">
        <v>2.477058188148308</v>
      </c>
      <c r="M197" s="300">
        <v>2.484325725957615</v>
      </c>
      <c r="N197" s="300">
        <v>5.5416147502007576</v>
      </c>
      <c r="O197" s="300">
        <f>SUM(L197:N197)</f>
        <v>10.502998664306681</v>
      </c>
      <c r="P197" s="300"/>
      <c r="Q197" s="300">
        <v>2.204088959964503</v>
      </c>
      <c r="R197" s="300">
        <v>2.2498169466577709</v>
      </c>
      <c r="S197" s="300">
        <v>5.1059869971764247</v>
      </c>
      <c r="T197" s="300">
        <f>SUM(Q197:S197)</f>
        <v>9.5598929037986977</v>
      </c>
      <c r="U197" s="300"/>
      <c r="V197" s="300">
        <v>2.062929924383953</v>
      </c>
      <c r="W197" s="300">
        <v>2.1349874502904327</v>
      </c>
      <c r="X197" s="300">
        <v>4.9275564736290569</v>
      </c>
      <c r="Y197" s="300">
        <f>SUM(V197:X197)</f>
        <v>9.125473848303443</v>
      </c>
    </row>
    <row r="198" spans="1:25" x14ac:dyDescent="0.2">
      <c r="A198" s="260" t="s">
        <v>364</v>
      </c>
      <c r="B198" s="300">
        <v>1.9193395348729907</v>
      </c>
      <c r="C198" s="300">
        <v>1.197335752410712</v>
      </c>
      <c r="D198" s="300">
        <v>1.6168755226140428</v>
      </c>
      <c r="E198" s="300">
        <f t="shared" ref="E198:E199" si="314">SUM(B198:D198)</f>
        <v>4.7335508098977455</v>
      </c>
      <c r="F198" s="300"/>
      <c r="G198" s="300">
        <v>2.9862901450432204</v>
      </c>
      <c r="H198" s="300">
        <v>0.83993643880662638</v>
      </c>
      <c r="I198" s="300">
        <v>1.6690349880808986</v>
      </c>
      <c r="J198" s="300">
        <f t="shared" ref="J198:J199" si="315">SUM(G198:I198)</f>
        <v>5.4952615719307456</v>
      </c>
      <c r="K198" s="300"/>
      <c r="L198" s="300">
        <v>2.9360852497044165</v>
      </c>
      <c r="M198" s="300">
        <v>1.1095889082572916</v>
      </c>
      <c r="N198" s="300">
        <v>1.5993271777316054</v>
      </c>
      <c r="O198" s="300">
        <f t="shared" ref="O198:O199" si="316">SUM(L198:N198)</f>
        <v>5.6450013356933129</v>
      </c>
      <c r="P198" s="300"/>
      <c r="Q198" s="300">
        <v>2.7852916711184368</v>
      </c>
      <c r="R198" s="300">
        <v>1.015618585059147</v>
      </c>
      <c r="S198" s="300">
        <v>1.5151968400237221</v>
      </c>
      <c r="T198" s="300">
        <f t="shared" ref="T198:T199" si="317">SUM(Q198:S198)</f>
        <v>5.3161070962013062</v>
      </c>
      <c r="U198" s="300"/>
      <c r="V198" s="300">
        <v>2.861001013307682</v>
      </c>
      <c r="W198" s="300">
        <v>0.99860854314407732</v>
      </c>
      <c r="X198" s="300">
        <v>1.549916595244792</v>
      </c>
      <c r="Y198" s="300">
        <f t="shared" ref="Y198:Y199" si="318">SUM(V198:X198)</f>
        <v>5.4095261516965509</v>
      </c>
    </row>
    <row r="199" spans="1:25" x14ac:dyDescent="0.2">
      <c r="A199" s="264" t="s">
        <v>363</v>
      </c>
      <c r="B199" s="301">
        <f>SUM(B197:B198)</f>
        <v>3.4446192018427784</v>
      </c>
      <c r="C199" s="301">
        <f t="shared" ref="C199" si="319">SUM(C197:C198)</f>
        <v>4.3285082254928398</v>
      </c>
      <c r="D199" s="301">
        <f t="shared" ref="D199" si="320">SUM(D197:D198)</f>
        <v>4.3638725726643832</v>
      </c>
      <c r="E199" s="301">
        <f t="shared" si="314"/>
        <v>12.137</v>
      </c>
      <c r="F199" s="301"/>
      <c r="G199" s="301">
        <f>SUM(G197:G198)</f>
        <v>5.7571772356119517</v>
      </c>
      <c r="H199" s="301">
        <f t="shared" ref="H199" si="321">SUM(H197:H198)</f>
        <v>3.5902766971598443</v>
      </c>
      <c r="I199" s="301">
        <f t="shared" ref="I199" si="322">SUM(I197:I198)</f>
        <v>5.9985460672281938</v>
      </c>
      <c r="J199" s="301">
        <f t="shared" si="315"/>
        <v>15.345999999999989</v>
      </c>
      <c r="K199" s="301"/>
      <c r="L199" s="301">
        <f>SUM(L197:L198)</f>
        <v>5.4131434378527246</v>
      </c>
      <c r="M199" s="301">
        <f t="shared" ref="M199" si="323">SUM(M197:M198)</f>
        <v>3.5939146342149066</v>
      </c>
      <c r="N199" s="301">
        <f t="shared" ref="N199" si="324">SUM(N197:N198)</f>
        <v>7.1409419279323627</v>
      </c>
      <c r="O199" s="301">
        <f t="shared" si="316"/>
        <v>16.147999999999993</v>
      </c>
      <c r="P199" s="301"/>
      <c r="Q199" s="301">
        <f>SUM(Q197:Q198)</f>
        <v>4.9893806310829394</v>
      </c>
      <c r="R199" s="301">
        <f t="shared" ref="R199" si="325">SUM(R197:R198)</f>
        <v>3.2654355317169177</v>
      </c>
      <c r="S199" s="301">
        <f t="shared" ref="S199" si="326">SUM(S197:S198)</f>
        <v>6.6211838372001468</v>
      </c>
      <c r="T199" s="301">
        <f t="shared" si="317"/>
        <v>14.876000000000005</v>
      </c>
      <c r="U199" s="301"/>
      <c r="V199" s="301">
        <f>SUM(V197:V198)</f>
        <v>4.9239309376916349</v>
      </c>
      <c r="W199" s="301">
        <f t="shared" ref="W199" si="327">SUM(W197:W198)</f>
        <v>3.1335959934345099</v>
      </c>
      <c r="X199" s="301">
        <f t="shared" ref="X199" si="328">SUM(X197:X198)</f>
        <v>6.4774730688738487</v>
      </c>
      <c r="Y199" s="301">
        <f t="shared" si="318"/>
        <v>14.534999999999993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Lincolnshire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0.52241841326519101</v>
      </c>
      <c r="N7">
        <f>'Ind T4'!C122</f>
        <v>0.23020070827648453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0.85372583391492007</v>
      </c>
      <c r="N9">
        <f>'Ind T4'!C120</f>
        <v>0.73614390667777752</v>
      </c>
    </row>
    <row r="10" spans="1:16" x14ac:dyDescent="0.2">
      <c r="L10" s="13" t="str">
        <f>'Ind T4'!A80</f>
        <v>Education</v>
      </c>
      <c r="M10">
        <f>'Ind T4'!B119</f>
        <v>-1.0425924003481413</v>
      </c>
      <c r="N10">
        <f>'Ind T4'!C119</f>
        <v>-8.6867184314753931E-2</v>
      </c>
    </row>
    <row r="11" spans="1:16" x14ac:dyDescent="0.2">
      <c r="L11" s="13" t="str">
        <f>'Ind T4'!A79</f>
        <v>Public admin. and defence</v>
      </c>
      <c r="M11">
        <f>'Ind T4'!B118</f>
        <v>0.38216104240955673</v>
      </c>
      <c r="N11">
        <f>'Ind T4'!C118</f>
        <v>0.37413772037973025</v>
      </c>
    </row>
    <row r="12" spans="1:16" x14ac:dyDescent="0.2">
      <c r="L12" s="1" t="str">
        <f>CONCATENATE("[",'Ind T4'!A78,"]")</f>
        <v>[Non-marketed services]</v>
      </c>
      <c r="M12">
        <f>'Ind T4'!B117</f>
        <v>0.1181614571293732</v>
      </c>
      <c r="N12">
        <f>'Ind T4'!C117</f>
        <v>0.41393123653761243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5.8769635748112004</v>
      </c>
      <c r="N14" s="13">
        <f>'Ind T4'!C115</f>
        <v>-0.69912248152875778</v>
      </c>
    </row>
    <row r="15" spans="1:16" x14ac:dyDescent="0.2">
      <c r="L15" s="13" t="str">
        <f>'Ind T4'!A75</f>
        <v>Arts and entertainment</v>
      </c>
      <c r="M15" s="13">
        <f>'Ind T4'!B114</f>
        <v>0.33427909766678976</v>
      </c>
      <c r="N15" s="13">
        <f>'Ind T4'!C114</f>
        <v>-0.43018049795473523</v>
      </c>
    </row>
    <row r="16" spans="1:16" x14ac:dyDescent="0.2">
      <c r="L16" s="13" t="str">
        <f>'Ind T4'!A74</f>
        <v>Support services</v>
      </c>
      <c r="M16" s="13">
        <f>'Ind T4'!B113</f>
        <v>0.86227319318177287</v>
      </c>
      <c r="N16" s="13">
        <f>'Ind T4'!C113</f>
        <v>0.88394315485353925</v>
      </c>
    </row>
    <row r="17" spans="12:14" x14ac:dyDescent="0.2">
      <c r="L17" s="13" t="str">
        <f>'Ind T4'!A73</f>
        <v>Professional services</v>
      </c>
      <c r="M17" s="13">
        <f>'Ind T4'!B112</f>
        <v>3.5164748013453595</v>
      </c>
      <c r="N17" s="13">
        <f>'Ind T4'!C112</f>
        <v>0.62820359543860338</v>
      </c>
    </row>
    <row r="18" spans="12:14" x14ac:dyDescent="0.2">
      <c r="L18" s="13" t="str">
        <f>'Ind T4'!A72</f>
        <v>Real estate</v>
      </c>
      <c r="M18" s="13">
        <f>'Ind T4'!B111</f>
        <v>5.9325103520039724</v>
      </c>
      <c r="N18" s="13">
        <f>'Ind T4'!C111</f>
        <v>8.2067375480976423E-2</v>
      </c>
    </row>
    <row r="19" spans="12:14" x14ac:dyDescent="0.2">
      <c r="L19" t="str">
        <f>'Ind T4'!A71</f>
        <v>Finance and insurance</v>
      </c>
      <c r="M19">
        <f>'Ind T4'!B110</f>
        <v>-4.298965413581235</v>
      </c>
      <c r="N19">
        <f>'Ind T4'!C110</f>
        <v>-0.43997279222680596</v>
      </c>
    </row>
    <row r="20" spans="12:14" x14ac:dyDescent="0.2">
      <c r="L20" t="str">
        <f>'Ind T4'!A70</f>
        <v>Information technology</v>
      </c>
      <c r="M20">
        <f>'Ind T4'!B109</f>
        <v>0.38098455531148101</v>
      </c>
      <c r="N20">
        <f>'Ind T4'!C109</f>
        <v>1.0176467915485654</v>
      </c>
    </row>
    <row r="21" spans="12:14" x14ac:dyDescent="0.2">
      <c r="L21" t="str">
        <f>'Ind T4'!A69</f>
        <v>Media</v>
      </c>
      <c r="M21">
        <f>'Ind T4'!B108</f>
        <v>1.0688592856977985</v>
      </c>
      <c r="N21">
        <f>'Ind T4'!C108</f>
        <v>9.0768825795395358E-3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2.0831300155521149</v>
      </c>
      <c r="N22">
        <f>'Ind T4'!C107</f>
        <v>0.39158638240999188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-4.9247533670282451E-2</v>
      </c>
      <c r="N24">
        <f>'Ind T4'!C105</f>
        <v>0.63289256999832233</v>
      </c>
    </row>
    <row r="25" spans="12:14" x14ac:dyDescent="0.2">
      <c r="L25" s="13" t="str">
        <f>'Ind T4'!A65</f>
        <v>Transport and storage</v>
      </c>
      <c r="M25">
        <f>'Ind T4'!B104</f>
        <v>1.8465076100194988</v>
      </c>
      <c r="N25">
        <f>'Ind T4'!C104</f>
        <v>0.31905323709116029</v>
      </c>
    </row>
    <row r="26" spans="12:14" x14ac:dyDescent="0.2">
      <c r="L26" s="13" t="str">
        <f>'Ind T4'!A64</f>
        <v>Wholesale and retail trade</v>
      </c>
      <c r="M26">
        <f>'Ind T4'!B103</f>
        <v>-0.31218546632632016</v>
      </c>
      <c r="N26">
        <f>'Ind T4'!C103</f>
        <v>0.20499225808647825</v>
      </c>
    </row>
    <row r="27" spans="12:14" x14ac:dyDescent="0.2">
      <c r="L27" s="1" t="str">
        <f>CONCATENATE("[",'Ind T4'!A63,"]")</f>
        <v>[Trade, accomod. and transport]</v>
      </c>
      <c r="M27">
        <f>'Ind T4'!B102</f>
        <v>0.15767605598382417</v>
      </c>
      <c r="N27">
        <f>'Ind T4'!C102</f>
        <v>0.33088214164520569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-0.70780153476216467</v>
      </c>
      <c r="N29">
        <f>'Ind T4'!C100</f>
        <v>0.30797859160298646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-0.22743178542736775</v>
      </c>
      <c r="N31">
        <f>'Ind T4'!C98</f>
        <v>-1.1903309956479924</v>
      </c>
    </row>
    <row r="32" spans="12:14" x14ac:dyDescent="0.2">
      <c r="L32" s="13" t="str">
        <f>'Ind T4'!A58</f>
        <v>Engineering</v>
      </c>
      <c r="M32">
        <f>'Ind T4'!B97</f>
        <v>-6.9712148201587665</v>
      </c>
      <c r="N32">
        <f>'Ind T4'!C97</f>
        <v>-0.75337970548390309</v>
      </c>
    </row>
    <row r="33" spans="12:14" x14ac:dyDescent="0.2">
      <c r="L33" s="13" t="str">
        <f>'Ind T4'!A57</f>
        <v>Food drink and tobacco</v>
      </c>
      <c r="M33">
        <f>'Ind T4'!B96</f>
        <v>1.5465537797197726</v>
      </c>
      <c r="N33">
        <f>'Ind T4'!C96</f>
        <v>0.2814572920113223</v>
      </c>
    </row>
    <row r="34" spans="12:14" x14ac:dyDescent="0.2">
      <c r="L34" s="1" t="str">
        <f>CONCATENATE("[",'Ind T4'!A56,"]")</f>
        <v>[Manufacturing]</v>
      </c>
      <c r="M34">
        <f>'Ind T4'!B95</f>
        <v>-0.27840156966947305</v>
      </c>
      <c r="N34">
        <f>'Ind T4'!C95</f>
        <v>-0.60005766449596765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-1.7999504521069354</v>
      </c>
      <c r="N36">
        <f>'Ind T4'!C93</f>
        <v>0.6874606591249055</v>
      </c>
    </row>
    <row r="37" spans="12:14" x14ac:dyDescent="0.2">
      <c r="L37" s="13" t="str">
        <f>'Ind T4'!A53</f>
        <v>Electricity and gas</v>
      </c>
      <c r="M37">
        <f>'Ind T4'!B92</f>
        <v>0.33696582569999745</v>
      </c>
      <c r="N37">
        <f>'Ind T4'!C92</f>
        <v>-0.27303690777481515</v>
      </c>
    </row>
    <row r="38" spans="12:14" x14ac:dyDescent="0.2">
      <c r="L38" s="13" t="str">
        <f>'Ind T4'!A52</f>
        <v>Mining and quarrying</v>
      </c>
      <c r="M38">
        <f>'Ind T4'!B91</f>
        <v>5.3645494647710068</v>
      </c>
      <c r="N38">
        <f>'Ind T4'!C91</f>
        <v>-3.4917539161036348</v>
      </c>
    </row>
    <row r="39" spans="12:14" x14ac:dyDescent="0.2">
      <c r="L39" s="45" t="str">
        <f>'Ind T4'!A51</f>
        <v>Agriculture</v>
      </c>
      <c r="M39">
        <f>'Ind T4'!B90</f>
        <v>2.9559045328480638</v>
      </c>
      <c r="N39">
        <f>'Ind T4'!C90</f>
        <v>-0.21288641698673505</v>
      </c>
    </row>
    <row r="40" spans="12:14" x14ac:dyDescent="0.2">
      <c r="L40" s="1" t="str">
        <f>CONCATENATE("[",'Ind T4'!A50,"]")</f>
        <v>[Primary sector and utilities]</v>
      </c>
      <c r="M40">
        <f>'Ind T4'!B89</f>
        <v>1.6951135220768743</v>
      </c>
      <c r="N40">
        <f>'Ind T4'!C89</f>
        <v>-0.11546214798362486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Lincolnshire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17.247999999999987</v>
      </c>
      <c r="N5" s="11">
        <f t="shared" ref="N5:AL5" si="1">SUM(N6:N9)</f>
        <v>20.988000000000032</v>
      </c>
      <c r="O5" s="11">
        <f t="shared" si="1"/>
        <v>23.626000000000005</v>
      </c>
      <c r="P5" s="11">
        <f t="shared" si="1"/>
        <v>21.206000000000017</v>
      </c>
      <c r="Q5" s="11">
        <f t="shared" si="1"/>
        <v>18.76600000000002</v>
      </c>
      <c r="R5" s="11">
        <f t="shared" si="1"/>
        <v>19.640000000000011</v>
      </c>
      <c r="S5" s="11">
        <f t="shared" si="1"/>
        <v>19.928000000000026</v>
      </c>
      <c r="T5" s="11">
        <f t="shared" si="1"/>
        <v>21.581000000000031</v>
      </c>
      <c r="U5" s="11">
        <f t="shared" si="1"/>
        <v>21.871000000000024</v>
      </c>
      <c r="V5" s="11">
        <f t="shared" si="1"/>
        <v>18.652999999999963</v>
      </c>
      <c r="W5" s="11">
        <f t="shared" si="1"/>
        <v>21.362000000000005</v>
      </c>
      <c r="X5" s="11">
        <f t="shared" si="1"/>
        <v>21.168000000000003</v>
      </c>
      <c r="Y5" s="11">
        <f t="shared" si="1"/>
        <v>21.084999999999994</v>
      </c>
      <c r="Z5" s="11">
        <f t="shared" si="1"/>
        <v>21.094000000000065</v>
      </c>
      <c r="AA5" s="11">
        <f t="shared" si="1"/>
        <v>21.235000000000024</v>
      </c>
      <c r="AB5" s="11">
        <f t="shared" si="1"/>
        <v>21.268000000000018</v>
      </c>
      <c r="AC5" s="11">
        <f t="shared" si="1"/>
        <v>21.285000000000004</v>
      </c>
      <c r="AD5" s="11">
        <f t="shared" si="1"/>
        <v>21.275999999999957</v>
      </c>
      <c r="AE5" s="11">
        <f t="shared" si="1"/>
        <v>21.248000000000019</v>
      </c>
      <c r="AF5" s="11">
        <f t="shared" si="1"/>
        <v>21.213000000000026</v>
      </c>
      <c r="AG5" s="11">
        <f t="shared" si="1"/>
        <v>21.182999999999971</v>
      </c>
      <c r="AH5" s="11">
        <f t="shared" si="1"/>
        <v>21.147000000000059</v>
      </c>
      <c r="AI5" s="11">
        <f t="shared" si="1"/>
        <v>21.109999999999985</v>
      </c>
      <c r="AJ5" s="11">
        <f t="shared" si="1"/>
        <v>21.07200000000001</v>
      </c>
      <c r="AK5" s="11">
        <f t="shared" si="1"/>
        <v>21.032999999999973</v>
      </c>
      <c r="AL5" s="11">
        <f t="shared" si="1"/>
        <v>20.994999999999941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11.098999999999982</v>
      </c>
      <c r="N6" s="11">
        <v>14.375000000000034</v>
      </c>
      <c r="O6" s="11">
        <v>16.556999999999999</v>
      </c>
      <c r="P6" s="11">
        <v>14.324000000000011</v>
      </c>
      <c r="Q6" s="11">
        <v>11.130000000000024</v>
      </c>
      <c r="R6" s="11">
        <v>12.392000000000017</v>
      </c>
      <c r="S6" s="11">
        <v>13.015000000000034</v>
      </c>
      <c r="T6" s="11">
        <v>14.435000000000022</v>
      </c>
      <c r="U6" s="11">
        <v>14.459000000000026</v>
      </c>
      <c r="V6" s="11">
        <v>11.259999999999957</v>
      </c>
      <c r="W6" s="11">
        <v>14.335000000000006</v>
      </c>
      <c r="X6" s="11">
        <v>14.328000000000008</v>
      </c>
      <c r="Y6" s="11">
        <v>14.326999999999998</v>
      </c>
      <c r="Z6" s="11">
        <v>14.324000000000062</v>
      </c>
      <c r="AA6" s="11">
        <v>14.298000000000012</v>
      </c>
      <c r="AB6" s="11">
        <v>14.250000000000016</v>
      </c>
      <c r="AC6" s="11">
        <v>14.213000000000013</v>
      </c>
      <c r="AD6" s="11">
        <v>14.174999999999958</v>
      </c>
      <c r="AE6" s="11">
        <v>14.132999999999994</v>
      </c>
      <c r="AF6" s="11">
        <v>14.09200000000002</v>
      </c>
      <c r="AG6" s="11">
        <v>14.058999999999987</v>
      </c>
      <c r="AH6" s="11">
        <v>14.025000000000052</v>
      </c>
      <c r="AI6" s="11">
        <v>13.990999999999969</v>
      </c>
      <c r="AJ6" s="11">
        <v>13.956000000000005</v>
      </c>
      <c r="AK6" s="172">
        <v>13.919999999999991</v>
      </c>
      <c r="AL6" s="11">
        <v>13.883999999999951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0.85399999999999943</v>
      </c>
      <c r="N7" s="11">
        <v>0.97799999999999998</v>
      </c>
      <c r="O7" s="11">
        <v>0.87499999999999634</v>
      </c>
      <c r="P7" s="11">
        <v>0.46600000000000058</v>
      </c>
      <c r="Q7" s="11">
        <v>0.58699999999999963</v>
      </c>
      <c r="R7" s="11">
        <v>0.70999999999999941</v>
      </c>
      <c r="S7" s="11">
        <v>0.84599999999999909</v>
      </c>
      <c r="T7" s="11">
        <v>0.83600000000000207</v>
      </c>
      <c r="U7" s="11">
        <v>0.98599999999999877</v>
      </c>
      <c r="V7" s="11">
        <v>0.93399999999999839</v>
      </c>
      <c r="W7" s="11">
        <v>0.92200000000000037</v>
      </c>
      <c r="X7" s="11">
        <v>0.87600000000000044</v>
      </c>
      <c r="Y7" s="11">
        <v>0.85800000000000209</v>
      </c>
      <c r="Z7" s="11">
        <v>0.81900000000000095</v>
      </c>
      <c r="AA7" s="11">
        <v>0.77899999999999936</v>
      </c>
      <c r="AB7" s="11">
        <v>0.74700000000000077</v>
      </c>
      <c r="AC7" s="11">
        <v>0.71999999999999864</v>
      </c>
      <c r="AD7" s="11">
        <v>0.69500000000000084</v>
      </c>
      <c r="AE7" s="11">
        <v>0.67100000000000215</v>
      </c>
      <c r="AF7" s="11">
        <v>0.64900000000000013</v>
      </c>
      <c r="AG7" s="11">
        <v>0.62999999999999956</v>
      </c>
      <c r="AH7" s="11">
        <v>0.6090000000000001</v>
      </c>
      <c r="AI7" s="11">
        <v>0.59000000000000119</v>
      </c>
      <c r="AJ7" s="11">
        <v>0.57300000000000029</v>
      </c>
      <c r="AK7" s="172">
        <v>0.55599999999999949</v>
      </c>
      <c r="AL7" s="11">
        <v>0.54100000000000203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1.2300000000000031</v>
      </c>
      <c r="N8" s="11">
        <v>1.2359999999999995</v>
      </c>
      <c r="O8" s="11">
        <v>1.6919999999999997</v>
      </c>
      <c r="P8" s="11">
        <v>1.3940000000000035</v>
      </c>
      <c r="Q8" s="11">
        <v>1.4419999999999964</v>
      </c>
      <c r="R8" s="11">
        <v>1.2970000000000028</v>
      </c>
      <c r="S8" s="11">
        <v>1.2290000000000001</v>
      </c>
      <c r="T8" s="11">
        <v>1.2920000000000025</v>
      </c>
      <c r="U8" s="11">
        <v>1.4069999999999978</v>
      </c>
      <c r="V8" s="11">
        <v>1.3590000000000009</v>
      </c>
      <c r="W8" s="11">
        <v>1.3190000000000015</v>
      </c>
      <c r="X8" s="11">
        <v>1.3049999999999957</v>
      </c>
      <c r="Y8" s="11">
        <v>1.2829999999999968</v>
      </c>
      <c r="Z8" s="11">
        <v>1.2780000000000018</v>
      </c>
      <c r="AA8" s="11">
        <v>1.2759999999999978</v>
      </c>
      <c r="AB8" s="11">
        <v>1.2740000000000014</v>
      </c>
      <c r="AC8" s="11">
        <v>1.2719999999999974</v>
      </c>
      <c r="AD8" s="11">
        <v>1.27</v>
      </c>
      <c r="AE8" s="11">
        <v>1.268999999999999</v>
      </c>
      <c r="AF8" s="11">
        <v>1.2680000000000025</v>
      </c>
      <c r="AG8" s="11">
        <v>1.2669999999999995</v>
      </c>
      <c r="AH8" s="11">
        <v>1.2669999999999986</v>
      </c>
      <c r="AI8" s="11">
        <v>1.266000000000002</v>
      </c>
      <c r="AJ8" s="11">
        <v>1.2659999999999993</v>
      </c>
      <c r="AK8" s="172">
        <v>1.2659999999999976</v>
      </c>
      <c r="AL8" s="11">
        <v>1.2659999999999993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4.0650000000000004</v>
      </c>
      <c r="N9" s="11">
        <v>4.3989999999999965</v>
      </c>
      <c r="O9" s="11">
        <v>4.5020000000000078</v>
      </c>
      <c r="P9" s="11">
        <v>5.0220000000000029</v>
      </c>
      <c r="Q9" s="11">
        <v>5.6070000000000011</v>
      </c>
      <c r="R9" s="11">
        <v>5.2409999999999926</v>
      </c>
      <c r="S9" s="11">
        <v>4.837999999999993</v>
      </c>
      <c r="T9" s="11">
        <v>5.0180000000000042</v>
      </c>
      <c r="U9" s="11">
        <v>5.0190000000000037</v>
      </c>
      <c r="V9" s="11">
        <v>5.1000000000000032</v>
      </c>
      <c r="W9" s="11">
        <v>4.7859999999999978</v>
      </c>
      <c r="X9" s="11">
        <v>4.6589999999999998</v>
      </c>
      <c r="Y9" s="11">
        <v>4.6169999999999956</v>
      </c>
      <c r="Z9" s="11">
        <v>4.6730000000000036</v>
      </c>
      <c r="AA9" s="11">
        <v>4.8820000000000157</v>
      </c>
      <c r="AB9" s="11">
        <v>4.9969999999999999</v>
      </c>
      <c r="AC9" s="11">
        <v>5.0799999999999939</v>
      </c>
      <c r="AD9" s="11">
        <v>5.1359999999999983</v>
      </c>
      <c r="AE9" s="11">
        <v>5.1750000000000211</v>
      </c>
      <c r="AF9" s="11">
        <v>5.2040000000000042</v>
      </c>
      <c r="AG9" s="11">
        <v>5.226999999999987</v>
      </c>
      <c r="AH9" s="11">
        <v>5.2460000000000093</v>
      </c>
      <c r="AI9" s="11">
        <v>5.2630000000000132</v>
      </c>
      <c r="AJ9" s="11">
        <v>5.2770000000000046</v>
      </c>
      <c r="AK9" s="172">
        <v>5.2909999999999862</v>
      </c>
      <c r="AL9" s="11">
        <v>5.3039999999999896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62.335000000000093</v>
      </c>
      <c r="N11" s="11">
        <f t="shared" si="2"/>
        <v>63.039999999999992</v>
      </c>
      <c r="O11" s="11">
        <f t="shared" si="2"/>
        <v>62.527000000000044</v>
      </c>
      <c r="P11" s="11">
        <f t="shared" si="2"/>
        <v>61.847000000000051</v>
      </c>
      <c r="Q11" s="11">
        <f t="shared" si="2"/>
        <v>63.708999999999904</v>
      </c>
      <c r="R11" s="11">
        <f t="shared" ref="R11" si="3">SUM(R12:R14)</f>
        <v>68.989000000000161</v>
      </c>
      <c r="S11" s="11">
        <f t="shared" ref="S11" si="4">SUM(S12:S14)</f>
        <v>65.387999999999892</v>
      </c>
      <c r="T11" s="11">
        <f t="shared" ref="T11" si="5">SUM(T12:T14)</f>
        <v>71.400999999999897</v>
      </c>
      <c r="U11" s="11">
        <f t="shared" ref="U11" si="6">SUM(U12:U14)</f>
        <v>74.370000000000033</v>
      </c>
      <c r="V11" s="11">
        <f t="shared" ref="V11" si="7">SUM(V12:V14)</f>
        <v>67.950999999999993</v>
      </c>
      <c r="W11" s="11">
        <f t="shared" ref="W11" si="8">SUM(W12:W14)</f>
        <v>68.033999999999963</v>
      </c>
      <c r="X11" s="11">
        <f t="shared" ref="X11" si="9">SUM(X12:X14)</f>
        <v>67.930999999999941</v>
      </c>
      <c r="Y11" s="11">
        <f t="shared" ref="Y11" si="10">SUM(Y12:Y14)</f>
        <v>67.491000000000241</v>
      </c>
      <c r="Z11" s="11">
        <f t="shared" ref="Z11" si="11">SUM(Z12:Z14)</f>
        <v>66.895000000000167</v>
      </c>
      <c r="AA11" s="11">
        <f t="shared" ref="AA11" si="12">SUM(AA12:AA14)</f>
        <v>66.451999999999884</v>
      </c>
      <c r="AB11" s="11">
        <f t="shared" ref="AB11" si="13">SUM(AB12:AB14)</f>
        <v>65.943999999999875</v>
      </c>
      <c r="AC11" s="11">
        <f t="shared" ref="AC11" si="14">SUM(AC12:AC14)</f>
        <v>65.490999999999957</v>
      </c>
      <c r="AD11" s="11">
        <f>SUM(AD12:AD14)</f>
        <v>65.028999999999868</v>
      </c>
      <c r="AE11" s="11">
        <f t="shared" ref="AE11" si="15">SUM(AE12:AE14)</f>
        <v>64.591999999999942</v>
      </c>
      <c r="AF11" s="11">
        <f t="shared" ref="AF11" si="16">SUM(AF12:AF14)</f>
        <v>64.17400000000022</v>
      </c>
      <c r="AG11" s="11">
        <f t="shared" ref="AG11:AL11" si="17">SUM(AG12:AG14)</f>
        <v>63.819000000000173</v>
      </c>
      <c r="AH11" s="11">
        <f t="shared" si="17"/>
        <v>63.463999999999999</v>
      </c>
      <c r="AI11" s="11">
        <f t="shared" si="17"/>
        <v>63.120000000000104</v>
      </c>
      <c r="AJ11" s="11">
        <f t="shared" si="17"/>
        <v>62.788000000000004</v>
      </c>
      <c r="AK11" s="11">
        <f t="shared" si="17"/>
        <v>62.465999999999987</v>
      </c>
      <c r="AL11" s="11">
        <f t="shared" si="17"/>
        <v>62.161000000000065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20.940999999999999</v>
      </c>
      <c r="N12" s="11">
        <v>19.639999999999976</v>
      </c>
      <c r="O12" s="11">
        <v>20.678000000000058</v>
      </c>
      <c r="P12" s="11">
        <v>21.252000000000024</v>
      </c>
      <c r="Q12" s="11">
        <v>21.216999999999942</v>
      </c>
      <c r="R12" s="11">
        <v>22.367999999999995</v>
      </c>
      <c r="S12" s="11">
        <v>24.907000000000007</v>
      </c>
      <c r="T12" s="11">
        <v>25.799999999999937</v>
      </c>
      <c r="U12" s="11">
        <v>26.80999999999997</v>
      </c>
      <c r="V12" s="11">
        <v>24.064000000000014</v>
      </c>
      <c r="W12" s="11">
        <v>24.152000000000008</v>
      </c>
      <c r="X12" s="11">
        <v>24.377000000000077</v>
      </c>
      <c r="Y12" s="11">
        <v>24.669000000000047</v>
      </c>
      <c r="Z12" s="11">
        <v>24.885000000000037</v>
      </c>
      <c r="AA12" s="11">
        <v>24.97199999999993</v>
      </c>
      <c r="AB12" s="11">
        <v>24.982000000000049</v>
      </c>
      <c r="AC12" s="11">
        <v>24.993000000000009</v>
      </c>
      <c r="AD12" s="11">
        <v>24.999000000000027</v>
      </c>
      <c r="AE12" s="11">
        <v>25.005000000000013</v>
      </c>
      <c r="AF12" s="11">
        <v>25.011000000000031</v>
      </c>
      <c r="AG12" s="11">
        <v>25.040000000000003</v>
      </c>
      <c r="AH12" s="11">
        <v>25.071999999999974</v>
      </c>
      <c r="AI12" s="11">
        <v>25.104000000000038</v>
      </c>
      <c r="AJ12" s="11">
        <v>25.135000000000012</v>
      </c>
      <c r="AK12" s="172">
        <v>25.164000000000009</v>
      </c>
      <c r="AL12" s="11">
        <v>25.192000000000014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5.4530000000000109</v>
      </c>
      <c r="N13" s="11">
        <v>5.7210000000000267</v>
      </c>
      <c r="O13" s="11">
        <v>6.8670000000000071</v>
      </c>
      <c r="P13" s="11">
        <v>6.7619999999999996</v>
      </c>
      <c r="Q13" s="11">
        <v>7.6870000000000145</v>
      </c>
      <c r="R13" s="11">
        <v>7.5750000000000117</v>
      </c>
      <c r="S13" s="11">
        <v>5.8700000000000099</v>
      </c>
      <c r="T13" s="11">
        <v>6.285999999999996</v>
      </c>
      <c r="U13" s="11">
        <v>7.3489999999999913</v>
      </c>
      <c r="V13" s="11">
        <v>5.5139999999999905</v>
      </c>
      <c r="W13" s="11">
        <v>5.2780000000000049</v>
      </c>
      <c r="X13" s="11">
        <v>5.3669999999999911</v>
      </c>
      <c r="Y13" s="11">
        <v>5.3149999999999906</v>
      </c>
      <c r="Z13" s="11">
        <v>5.3039999999999994</v>
      </c>
      <c r="AA13" s="11">
        <v>5.2749999999999853</v>
      </c>
      <c r="AB13" s="11">
        <v>5.2490000000000023</v>
      </c>
      <c r="AC13" s="11">
        <v>5.1929999999999898</v>
      </c>
      <c r="AD13" s="11">
        <v>5.1369999999999969</v>
      </c>
      <c r="AE13" s="11">
        <v>5.0820000000000096</v>
      </c>
      <c r="AF13" s="11">
        <v>5.026999999999985</v>
      </c>
      <c r="AG13" s="11">
        <v>4.9760000000000142</v>
      </c>
      <c r="AH13" s="11">
        <v>4.9239999999999959</v>
      </c>
      <c r="AI13" s="11">
        <v>4.8709999999999818</v>
      </c>
      <c r="AJ13" s="11">
        <v>4.8180000000000138</v>
      </c>
      <c r="AK13" s="172">
        <v>4.7649999999999988</v>
      </c>
      <c r="AL13" s="11">
        <v>4.7119999999999962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35.941000000000088</v>
      </c>
      <c r="N14" s="11">
        <v>37.678999999999988</v>
      </c>
      <c r="O14" s="11">
        <v>34.981999999999978</v>
      </c>
      <c r="P14" s="11">
        <v>33.833000000000027</v>
      </c>
      <c r="Q14" s="11">
        <v>34.804999999999943</v>
      </c>
      <c r="R14" s="11">
        <v>39.046000000000156</v>
      </c>
      <c r="S14" s="11">
        <v>34.610999999999883</v>
      </c>
      <c r="T14" s="11">
        <v>39.314999999999969</v>
      </c>
      <c r="U14" s="11">
        <v>40.211000000000077</v>
      </c>
      <c r="V14" s="11">
        <v>38.372999999999983</v>
      </c>
      <c r="W14" s="11">
        <v>38.603999999999949</v>
      </c>
      <c r="X14" s="11">
        <v>38.18699999999987</v>
      </c>
      <c r="Y14" s="11">
        <v>37.507000000000197</v>
      </c>
      <c r="Z14" s="11">
        <v>36.706000000000131</v>
      </c>
      <c r="AA14" s="11">
        <v>36.204999999999963</v>
      </c>
      <c r="AB14" s="11">
        <v>35.712999999999823</v>
      </c>
      <c r="AC14" s="11">
        <v>35.304999999999964</v>
      </c>
      <c r="AD14" s="11">
        <v>34.892999999999844</v>
      </c>
      <c r="AE14" s="11">
        <v>34.504999999999917</v>
      </c>
      <c r="AF14" s="11">
        <v>34.136000000000202</v>
      </c>
      <c r="AG14" s="11">
        <v>33.803000000000154</v>
      </c>
      <c r="AH14" s="11">
        <v>33.468000000000032</v>
      </c>
      <c r="AI14" s="11">
        <v>33.145000000000081</v>
      </c>
      <c r="AJ14" s="11">
        <v>32.83499999999998</v>
      </c>
      <c r="AK14" s="172">
        <v>32.536999999999978</v>
      </c>
      <c r="AL14" s="11">
        <v>32.257000000000055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35.047000000000111</v>
      </c>
      <c r="N16" s="11">
        <v>36.080999999999861</v>
      </c>
      <c r="O16" s="11">
        <v>34.770999999999979</v>
      </c>
      <c r="P16" s="11">
        <v>29.696999999999985</v>
      </c>
      <c r="Q16" s="11">
        <v>35.275999999999854</v>
      </c>
      <c r="R16" s="11">
        <v>35.251000000000069</v>
      </c>
      <c r="S16" s="11">
        <v>38.302999999999948</v>
      </c>
      <c r="T16" s="11">
        <v>37.257999999999903</v>
      </c>
      <c r="U16" s="11">
        <v>35.737000000000023</v>
      </c>
      <c r="V16" s="11">
        <v>34.611999999999938</v>
      </c>
      <c r="W16" s="11">
        <v>34.021000000000015</v>
      </c>
      <c r="X16" s="11">
        <v>33.404000000000003</v>
      </c>
      <c r="Y16" s="11">
        <v>33.548000000000044</v>
      </c>
      <c r="Z16" s="11">
        <v>33.877999999999979</v>
      </c>
      <c r="AA16" s="11">
        <v>34.182000000000009</v>
      </c>
      <c r="AB16" s="11">
        <v>34.369000000000014</v>
      </c>
      <c r="AC16" s="11">
        <v>34.518999999999913</v>
      </c>
      <c r="AD16" s="11">
        <v>34.588000000000108</v>
      </c>
      <c r="AE16" s="11">
        <v>34.694999999999972</v>
      </c>
      <c r="AF16" s="11">
        <v>34.781999999999954</v>
      </c>
      <c r="AG16" s="11">
        <v>34.909999999999997</v>
      </c>
      <c r="AH16" s="11">
        <v>35.043000000000191</v>
      </c>
      <c r="AI16" s="11">
        <v>35.184000000000054</v>
      </c>
      <c r="AJ16" s="11">
        <v>35.329000000000079</v>
      </c>
      <c r="AK16" s="172">
        <v>35.477000000000032</v>
      </c>
      <c r="AL16" s="11">
        <v>35.626999999999988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138.27200000000011</v>
      </c>
      <c r="N18" s="11">
        <f t="shared" ref="N18:AL18" si="18">SUM(N19:N21)</f>
        <v>141.49600000000024</v>
      </c>
      <c r="O18" s="11">
        <f t="shared" si="18"/>
        <v>139.88800000000003</v>
      </c>
      <c r="P18" s="11">
        <f t="shared" si="18"/>
        <v>138.81599999999992</v>
      </c>
      <c r="Q18" s="11">
        <f t="shared" si="18"/>
        <v>137.55300000000005</v>
      </c>
      <c r="R18" s="11">
        <f t="shared" si="18"/>
        <v>143.00699999999998</v>
      </c>
      <c r="S18" s="11">
        <f t="shared" si="18"/>
        <v>153.60399999999998</v>
      </c>
      <c r="T18" s="11">
        <f t="shared" si="18"/>
        <v>153.92700000000016</v>
      </c>
      <c r="U18" s="11">
        <f t="shared" si="18"/>
        <v>143.63599999999994</v>
      </c>
      <c r="V18" s="11">
        <f t="shared" si="18"/>
        <v>146.23599999999993</v>
      </c>
      <c r="W18" s="11">
        <f t="shared" si="18"/>
        <v>144.13799999999998</v>
      </c>
      <c r="X18" s="11">
        <f t="shared" si="18"/>
        <v>143.58300000000003</v>
      </c>
      <c r="Y18" s="11">
        <f t="shared" si="18"/>
        <v>144.34799999999996</v>
      </c>
      <c r="Z18" s="11">
        <f t="shared" si="18"/>
        <v>144.93099999999998</v>
      </c>
      <c r="AA18" s="11">
        <f t="shared" si="18"/>
        <v>145.88600000000022</v>
      </c>
      <c r="AB18" s="11">
        <f t="shared" si="18"/>
        <v>146.65500000000003</v>
      </c>
      <c r="AC18" s="11">
        <f t="shared" si="18"/>
        <v>147.23399999999992</v>
      </c>
      <c r="AD18" s="11">
        <f t="shared" si="18"/>
        <v>147.74999999999989</v>
      </c>
      <c r="AE18" s="11">
        <f t="shared" si="18"/>
        <v>148.23200000000017</v>
      </c>
      <c r="AF18" s="11">
        <f t="shared" si="18"/>
        <v>148.69699999999997</v>
      </c>
      <c r="AG18" s="11">
        <f t="shared" si="18"/>
        <v>149.178</v>
      </c>
      <c r="AH18" s="11">
        <f t="shared" si="18"/>
        <v>149.64499999999992</v>
      </c>
      <c r="AI18" s="11">
        <f t="shared" si="18"/>
        <v>150.096</v>
      </c>
      <c r="AJ18" s="11">
        <f t="shared" si="18"/>
        <v>150.5749999999999</v>
      </c>
      <c r="AK18" s="11">
        <f t="shared" si="18"/>
        <v>151.02600000000029</v>
      </c>
      <c r="AL18" s="11">
        <f t="shared" si="18"/>
        <v>151.45999999999975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81.837000000000032</v>
      </c>
      <c r="N19" s="11">
        <v>85.753000000000185</v>
      </c>
      <c r="O19" s="11">
        <v>84.185000000000016</v>
      </c>
      <c r="P19" s="11">
        <v>79.614999999999952</v>
      </c>
      <c r="Q19" s="11">
        <v>82.407000000000124</v>
      </c>
      <c r="R19" s="11">
        <v>82.774000000000044</v>
      </c>
      <c r="S19" s="11">
        <v>88.075999999999922</v>
      </c>
      <c r="T19" s="11">
        <v>85.369000000000128</v>
      </c>
      <c r="U19" s="11">
        <v>77.589999999999989</v>
      </c>
      <c r="V19" s="11">
        <v>84.952999999999989</v>
      </c>
      <c r="W19" s="11">
        <v>81.490000000000009</v>
      </c>
      <c r="X19" s="11">
        <v>81.984999999999914</v>
      </c>
      <c r="Y19" s="11">
        <v>82.152999999999992</v>
      </c>
      <c r="Z19" s="11">
        <v>82.162999999999954</v>
      </c>
      <c r="AA19" s="11">
        <v>82.317000000000135</v>
      </c>
      <c r="AB19" s="11">
        <v>82.538000000000082</v>
      </c>
      <c r="AC19" s="11">
        <v>82.685999999999879</v>
      </c>
      <c r="AD19" s="11">
        <v>82.816999999999936</v>
      </c>
      <c r="AE19" s="11">
        <v>82.939000000000107</v>
      </c>
      <c r="AF19" s="11">
        <v>83.05900000000004</v>
      </c>
      <c r="AG19" s="11">
        <v>83.199000000000012</v>
      </c>
      <c r="AH19" s="11">
        <v>83.348999999999876</v>
      </c>
      <c r="AI19" s="11">
        <v>83.496000000000038</v>
      </c>
      <c r="AJ19" s="11">
        <v>83.683999999999955</v>
      </c>
      <c r="AK19" s="172">
        <v>83.86000000000034</v>
      </c>
      <c r="AL19" s="11">
        <v>84.031999999999783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26.057000000000048</v>
      </c>
      <c r="N20" s="11">
        <v>25.71000000000004</v>
      </c>
      <c r="O20" s="11">
        <v>25.547000000000001</v>
      </c>
      <c r="P20" s="11">
        <v>26.365000000000013</v>
      </c>
      <c r="Q20" s="11">
        <v>24.041999999999906</v>
      </c>
      <c r="R20" s="11">
        <v>26.086000000000006</v>
      </c>
      <c r="S20" s="11">
        <v>27.757000000000016</v>
      </c>
      <c r="T20" s="11">
        <v>29.551000000000037</v>
      </c>
      <c r="U20" s="11">
        <v>28.911999999999988</v>
      </c>
      <c r="V20" s="11">
        <v>25.812999999999953</v>
      </c>
      <c r="W20" s="11">
        <v>28.585000000000033</v>
      </c>
      <c r="X20" s="11">
        <v>29.529000000000089</v>
      </c>
      <c r="Y20" s="11">
        <v>29.425999999999977</v>
      </c>
      <c r="Z20" s="11">
        <v>29.451000000000018</v>
      </c>
      <c r="AA20" s="11">
        <v>29.564000000000018</v>
      </c>
      <c r="AB20" s="11">
        <v>29.63499999999998</v>
      </c>
      <c r="AC20" s="11">
        <v>29.674999999999997</v>
      </c>
      <c r="AD20" s="11">
        <v>29.711999999999964</v>
      </c>
      <c r="AE20" s="11">
        <v>29.747000000000082</v>
      </c>
      <c r="AF20" s="11">
        <v>29.783000000000005</v>
      </c>
      <c r="AG20" s="11">
        <v>29.824000000000073</v>
      </c>
      <c r="AH20" s="11">
        <v>29.859000000000037</v>
      </c>
      <c r="AI20" s="11">
        <v>29.891999999999971</v>
      </c>
      <c r="AJ20" s="11">
        <v>29.924000000000046</v>
      </c>
      <c r="AK20" s="172">
        <v>29.953999999999994</v>
      </c>
      <c r="AL20" s="11">
        <v>29.984000000000073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30.378000000000014</v>
      </c>
      <c r="N21" s="11">
        <v>30.033000000000015</v>
      </c>
      <c r="O21" s="11">
        <v>30.156000000000017</v>
      </c>
      <c r="P21" s="11">
        <v>32.835999999999963</v>
      </c>
      <c r="Q21" s="11">
        <v>31.104000000000038</v>
      </c>
      <c r="R21" s="11">
        <v>34.146999999999942</v>
      </c>
      <c r="S21" s="11">
        <v>37.771000000000036</v>
      </c>
      <c r="T21" s="11">
        <v>39.007000000000012</v>
      </c>
      <c r="U21" s="11">
        <v>37.133999999999965</v>
      </c>
      <c r="V21" s="11">
        <v>35.470000000000013</v>
      </c>
      <c r="W21" s="11">
        <v>34.062999999999946</v>
      </c>
      <c r="X21" s="11">
        <v>32.06900000000001</v>
      </c>
      <c r="Y21" s="11">
        <v>32.768999999999998</v>
      </c>
      <c r="Z21" s="11">
        <v>33.317000000000021</v>
      </c>
      <c r="AA21" s="11">
        <v>34.005000000000067</v>
      </c>
      <c r="AB21" s="11">
        <v>34.481999999999964</v>
      </c>
      <c r="AC21" s="11">
        <v>34.873000000000033</v>
      </c>
      <c r="AD21" s="11">
        <v>35.220999999999982</v>
      </c>
      <c r="AE21" s="11">
        <v>35.545999999999971</v>
      </c>
      <c r="AF21" s="11">
        <v>35.854999999999933</v>
      </c>
      <c r="AG21" s="11">
        <v>36.154999999999909</v>
      </c>
      <c r="AH21" s="11">
        <v>36.437000000000026</v>
      </c>
      <c r="AI21" s="11">
        <v>36.707999999999991</v>
      </c>
      <c r="AJ21" s="11">
        <v>36.966999999999892</v>
      </c>
      <c r="AK21" s="172">
        <v>37.211999999999961</v>
      </c>
      <c r="AL21" s="11">
        <v>37.443999999999917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102.75399999999999</v>
      </c>
      <c r="N23" s="11">
        <f t="shared" ref="N23:AL23" si="19">SUM(N24:N31)</f>
        <v>106.88799999999996</v>
      </c>
      <c r="O23" s="11">
        <f t="shared" si="19"/>
        <v>99.810000000000116</v>
      </c>
      <c r="P23" s="11">
        <f t="shared" si="19"/>
        <v>103.07099999999996</v>
      </c>
      <c r="Q23" s="11">
        <f t="shared" si="19"/>
        <v>115.81599999999996</v>
      </c>
      <c r="R23" s="11">
        <f t="shared" si="19"/>
        <v>108.91700000000002</v>
      </c>
      <c r="S23" s="11">
        <f t="shared" si="19"/>
        <v>108.72700000000007</v>
      </c>
      <c r="T23" s="11">
        <f t="shared" si="19"/>
        <v>116.47899999999996</v>
      </c>
      <c r="U23" s="11">
        <f t="shared" si="19"/>
        <v>114.37600000000025</v>
      </c>
      <c r="V23" s="11">
        <f t="shared" si="19"/>
        <v>118.97199999999999</v>
      </c>
      <c r="W23" s="11">
        <f t="shared" si="19"/>
        <v>120.74399999999997</v>
      </c>
      <c r="X23" s="11">
        <f t="shared" si="19"/>
        <v>121.05399999999996</v>
      </c>
      <c r="Y23" s="11">
        <f t="shared" si="19"/>
        <v>120.82800000000002</v>
      </c>
      <c r="Z23" s="11">
        <f t="shared" si="19"/>
        <v>121.27499999999991</v>
      </c>
      <c r="AA23" s="11">
        <f t="shared" si="19"/>
        <v>121.90600000000012</v>
      </c>
      <c r="AB23" s="11">
        <f t="shared" si="19"/>
        <v>122.39800000000002</v>
      </c>
      <c r="AC23" s="11">
        <f t="shared" si="19"/>
        <v>122.94799999999984</v>
      </c>
      <c r="AD23" s="11">
        <f t="shared" si="19"/>
        <v>123.48299999999996</v>
      </c>
      <c r="AE23" s="11">
        <f t="shared" si="19"/>
        <v>124.02299999999998</v>
      </c>
      <c r="AF23" s="11">
        <f t="shared" si="19"/>
        <v>124.57299999999995</v>
      </c>
      <c r="AG23" s="11">
        <f t="shared" si="19"/>
        <v>125.16299999999995</v>
      </c>
      <c r="AH23" s="11">
        <f t="shared" si="19"/>
        <v>125.73599999999998</v>
      </c>
      <c r="AI23" s="11">
        <f t="shared" si="19"/>
        <v>126.31200000000007</v>
      </c>
      <c r="AJ23" s="11">
        <f t="shared" si="19"/>
        <v>126.88999999999999</v>
      </c>
      <c r="AK23" s="11">
        <f t="shared" si="19"/>
        <v>127.46099999999981</v>
      </c>
      <c r="AL23" s="11">
        <f t="shared" si="19"/>
        <v>128.03399999999996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2.5820000000000021</v>
      </c>
      <c r="N24" s="11">
        <v>2.6650000000000023</v>
      </c>
      <c r="O24" s="11">
        <v>2.6590000000000025</v>
      </c>
      <c r="P24" s="11">
        <v>2.8100000000000049</v>
      </c>
      <c r="Q24" s="11">
        <v>2.9310000000000058</v>
      </c>
      <c r="R24" s="11">
        <v>2.0880000000000023</v>
      </c>
      <c r="S24" s="11">
        <v>2.5330000000000097</v>
      </c>
      <c r="T24" s="11">
        <v>2.9090000000000047</v>
      </c>
      <c r="U24" s="11">
        <v>1.6060000000000005</v>
      </c>
      <c r="V24" s="11">
        <v>2.9180000000000041</v>
      </c>
      <c r="W24" s="11">
        <v>2.202</v>
      </c>
      <c r="X24" s="11">
        <v>2.1789999999999945</v>
      </c>
      <c r="Y24" s="11">
        <v>2.1729999999999952</v>
      </c>
      <c r="Z24" s="11">
        <v>2.1649999999999991</v>
      </c>
      <c r="AA24" s="11">
        <v>2.1609999999999965</v>
      </c>
      <c r="AB24" s="11">
        <v>2.1680000000000006</v>
      </c>
      <c r="AC24" s="11">
        <v>2.1720000000000037</v>
      </c>
      <c r="AD24" s="11">
        <v>2.1760000000000033</v>
      </c>
      <c r="AE24" s="11">
        <v>2.1800000000000033</v>
      </c>
      <c r="AF24" s="11">
        <v>2.1839999999999984</v>
      </c>
      <c r="AG24" s="11">
        <v>2.1879999999999988</v>
      </c>
      <c r="AH24" s="11">
        <v>2.1909999999999963</v>
      </c>
      <c r="AI24" s="11">
        <v>2.1940000000000022</v>
      </c>
      <c r="AJ24" s="11">
        <v>2.1980000000000062</v>
      </c>
      <c r="AK24" s="172">
        <v>2.2009999999999996</v>
      </c>
      <c r="AL24" s="11">
        <v>2.2050000000000018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5.8370000000000104</v>
      </c>
      <c r="N25" s="11">
        <v>4.6249999999999929</v>
      </c>
      <c r="O25" s="11">
        <v>3.9830000000000019</v>
      </c>
      <c r="P25" s="11">
        <v>5.6650000000000027</v>
      </c>
      <c r="Q25" s="11">
        <v>6.0129999999999963</v>
      </c>
      <c r="R25" s="11">
        <v>5.3660000000000121</v>
      </c>
      <c r="S25" s="11">
        <v>5.6760000000000197</v>
      </c>
      <c r="T25" s="11">
        <v>7.809999999999989</v>
      </c>
      <c r="U25" s="11">
        <v>7.4890000000000025</v>
      </c>
      <c r="V25" s="11">
        <v>6.0440000000000023</v>
      </c>
      <c r="W25" s="11">
        <v>5.4689999999999905</v>
      </c>
      <c r="X25" s="11">
        <v>5.6219999999999866</v>
      </c>
      <c r="Y25" s="11">
        <v>5.668000000000009</v>
      </c>
      <c r="Z25" s="11">
        <v>5.7719999999999905</v>
      </c>
      <c r="AA25" s="11">
        <v>5.849999999999997</v>
      </c>
      <c r="AB25" s="11">
        <v>5.9120000000000053</v>
      </c>
      <c r="AC25" s="11">
        <v>5.9700000000000184</v>
      </c>
      <c r="AD25" s="11">
        <v>6.0180000000000025</v>
      </c>
      <c r="AE25" s="11">
        <v>6.0640000000000098</v>
      </c>
      <c r="AF25" s="11">
        <v>6.1080000000000005</v>
      </c>
      <c r="AG25" s="11">
        <v>6.1559999999999979</v>
      </c>
      <c r="AH25" s="11">
        <v>6.201999999999984</v>
      </c>
      <c r="AI25" s="11">
        <v>6.2470000000000203</v>
      </c>
      <c r="AJ25" s="11">
        <v>6.2900000000000071</v>
      </c>
      <c r="AK25" s="172">
        <v>6.3289999999999846</v>
      </c>
      <c r="AL25" s="11">
        <v>6.3659999999999863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4.4620000000000006</v>
      </c>
      <c r="N26" s="11">
        <v>5.2870000000000195</v>
      </c>
      <c r="O26" s="11">
        <v>5.4279999999999928</v>
      </c>
      <c r="P26" s="11">
        <v>4.5610000000000062</v>
      </c>
      <c r="Q26" s="11">
        <v>5.9789999999999841</v>
      </c>
      <c r="R26" s="11">
        <v>6.1699999999999893</v>
      </c>
      <c r="S26" s="11">
        <v>4.020999999999999</v>
      </c>
      <c r="T26" s="11">
        <v>5.1860000000000044</v>
      </c>
      <c r="U26" s="11">
        <v>4.722999999999991</v>
      </c>
      <c r="V26" s="11">
        <v>4.488999999999999</v>
      </c>
      <c r="W26" s="11">
        <v>4.9529999999999887</v>
      </c>
      <c r="X26" s="11">
        <v>5.0420000000000069</v>
      </c>
      <c r="Y26" s="11">
        <v>5.0120000000000022</v>
      </c>
      <c r="Z26" s="11">
        <v>4.9779999999999962</v>
      </c>
      <c r="AA26" s="11">
        <v>4.9349999999999969</v>
      </c>
      <c r="AB26" s="11">
        <v>4.9030000000000049</v>
      </c>
      <c r="AC26" s="11">
        <v>4.8769999999999971</v>
      </c>
      <c r="AD26" s="11">
        <v>4.8499999999999961</v>
      </c>
      <c r="AE26" s="11">
        <v>4.8230000000000057</v>
      </c>
      <c r="AF26" s="11">
        <v>4.7960000000000003</v>
      </c>
      <c r="AG26" s="11">
        <v>4.771999999999978</v>
      </c>
      <c r="AH26" s="11">
        <v>4.743999999999998</v>
      </c>
      <c r="AI26" s="11">
        <v>4.7170000000000005</v>
      </c>
      <c r="AJ26" s="11">
        <v>4.6899999999999959</v>
      </c>
      <c r="AK26" s="172">
        <v>4.6630000000000011</v>
      </c>
      <c r="AL26" s="11">
        <v>4.6360000000000046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5.8159999999999927</v>
      </c>
      <c r="N27" s="11">
        <v>5.1690000000000209</v>
      </c>
      <c r="O27" s="11">
        <v>4.9770000000000127</v>
      </c>
      <c r="P27" s="11">
        <v>5.5400000000000134</v>
      </c>
      <c r="Q27" s="11">
        <v>6.08899999999998</v>
      </c>
      <c r="R27" s="11">
        <v>5.7520000000000167</v>
      </c>
      <c r="S27" s="11">
        <v>5.6969999999999894</v>
      </c>
      <c r="T27" s="11">
        <v>5.665999999999995</v>
      </c>
      <c r="U27" s="11">
        <v>6.0519999999999943</v>
      </c>
      <c r="V27" s="11">
        <v>7.1070000000000002</v>
      </c>
      <c r="W27" s="11">
        <v>7.6729999999999787</v>
      </c>
      <c r="X27" s="11">
        <v>7.4890000000000132</v>
      </c>
      <c r="Y27" s="11">
        <v>7.3099999999999898</v>
      </c>
      <c r="Z27" s="11">
        <v>7.1899999999999951</v>
      </c>
      <c r="AA27" s="11">
        <v>7.1240000000000032</v>
      </c>
      <c r="AB27" s="11">
        <v>7.1520000000000108</v>
      </c>
      <c r="AC27" s="11">
        <v>7.1999999999999913</v>
      </c>
      <c r="AD27" s="11">
        <v>7.2559999999999993</v>
      </c>
      <c r="AE27" s="11">
        <v>7.3170000000000073</v>
      </c>
      <c r="AF27" s="11">
        <v>7.380999999999994</v>
      </c>
      <c r="AG27" s="11">
        <v>7.4460000000000237</v>
      </c>
      <c r="AH27" s="11">
        <v>7.5110000000000099</v>
      </c>
      <c r="AI27" s="11">
        <v>7.5759999999999863</v>
      </c>
      <c r="AJ27" s="11">
        <v>7.6410000000000036</v>
      </c>
      <c r="AK27" s="172">
        <v>7.7049999999999956</v>
      </c>
      <c r="AL27" s="11">
        <v>7.7679999999999971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23.692</v>
      </c>
      <c r="N28" s="11">
        <v>23.740999999999939</v>
      </c>
      <c r="O28" s="11">
        <v>21.451000000000029</v>
      </c>
      <c r="P28" s="11">
        <v>24.456000000000014</v>
      </c>
      <c r="Q28" s="11">
        <v>27.598000000000017</v>
      </c>
      <c r="R28" s="11">
        <v>26.284000000000049</v>
      </c>
      <c r="S28" s="11">
        <v>27.186000000000014</v>
      </c>
      <c r="T28" s="11">
        <v>27.045999999999964</v>
      </c>
      <c r="U28" s="11">
        <v>24.833000000000041</v>
      </c>
      <c r="V28" s="11">
        <v>29.223000000000056</v>
      </c>
      <c r="W28" s="11">
        <v>31.242000000000004</v>
      </c>
      <c r="X28" s="11">
        <v>31.675999999999956</v>
      </c>
      <c r="Y28" s="11">
        <v>31.81000000000007</v>
      </c>
      <c r="Z28" s="11">
        <v>32.008999999999986</v>
      </c>
      <c r="AA28" s="11">
        <v>32.234000000000052</v>
      </c>
      <c r="AB28" s="11">
        <v>32.414999999999992</v>
      </c>
      <c r="AC28" s="11">
        <v>32.581999999999994</v>
      </c>
      <c r="AD28" s="11">
        <v>32.757000000000026</v>
      </c>
      <c r="AE28" s="11">
        <v>32.937999999999946</v>
      </c>
      <c r="AF28" s="11">
        <v>33.127000000000045</v>
      </c>
      <c r="AG28" s="11">
        <v>33.329000000000065</v>
      </c>
      <c r="AH28" s="11">
        <v>33.527000000000029</v>
      </c>
      <c r="AI28" s="11">
        <v>33.72500000000003</v>
      </c>
      <c r="AJ28" s="11">
        <v>33.922999999999973</v>
      </c>
      <c r="AK28" s="172">
        <v>34.120999999999967</v>
      </c>
      <c r="AL28" s="11">
        <v>34.318999999999988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35.768999999999949</v>
      </c>
      <c r="N29" s="11">
        <v>37.96</v>
      </c>
      <c r="O29" s="11">
        <v>36.518000000000065</v>
      </c>
      <c r="P29" s="11">
        <v>36.007999999999917</v>
      </c>
      <c r="Q29" s="11">
        <v>40.694999999999972</v>
      </c>
      <c r="R29" s="11">
        <v>39.827999999999946</v>
      </c>
      <c r="S29" s="11">
        <v>37.149000000000022</v>
      </c>
      <c r="T29" s="11">
        <v>42.203999999999994</v>
      </c>
      <c r="U29" s="11">
        <v>41.711000000000212</v>
      </c>
      <c r="V29" s="11">
        <v>41.087999999999951</v>
      </c>
      <c r="W29" s="11">
        <v>41.575000000000003</v>
      </c>
      <c r="X29" s="11">
        <v>42.34100000000003</v>
      </c>
      <c r="Y29" s="11">
        <v>43.22699999999994</v>
      </c>
      <c r="Z29" s="11">
        <v>43.781999999999961</v>
      </c>
      <c r="AA29" s="11">
        <v>44.143000000000058</v>
      </c>
      <c r="AB29" s="11">
        <v>44.416999999999987</v>
      </c>
      <c r="AC29" s="11">
        <v>44.727999999999845</v>
      </c>
      <c r="AD29" s="11">
        <v>45.033999999999928</v>
      </c>
      <c r="AE29" s="11">
        <v>45.336999999999996</v>
      </c>
      <c r="AF29" s="11">
        <v>45.638999999999918</v>
      </c>
      <c r="AG29" s="11">
        <v>45.949999999999868</v>
      </c>
      <c r="AH29" s="11">
        <v>46.24899999999996</v>
      </c>
      <c r="AI29" s="11">
        <v>46.547000000000011</v>
      </c>
      <c r="AJ29" s="11">
        <v>46.84499999999997</v>
      </c>
      <c r="AK29" s="172">
        <v>47.142999999999844</v>
      </c>
      <c r="AL29" s="11">
        <v>47.442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11.130000000000017</v>
      </c>
      <c r="N30" s="11">
        <v>13.367999999999977</v>
      </c>
      <c r="O30" s="11">
        <v>10.833999999999984</v>
      </c>
      <c r="P30" s="11">
        <v>10.13799999999998</v>
      </c>
      <c r="Q30" s="11">
        <v>10.483000000000002</v>
      </c>
      <c r="R30" s="11">
        <v>11.292000000000002</v>
      </c>
      <c r="S30" s="11">
        <v>11.200000000000001</v>
      </c>
      <c r="T30" s="11">
        <v>12.081000000000012</v>
      </c>
      <c r="U30" s="11">
        <v>12.895000000000007</v>
      </c>
      <c r="V30" s="11">
        <v>12.757000000000001</v>
      </c>
      <c r="W30" s="11">
        <v>11.482000000000021</v>
      </c>
      <c r="X30" s="11">
        <v>11.285</v>
      </c>
      <c r="Y30" s="11">
        <v>10.641999999999992</v>
      </c>
      <c r="Z30" s="11">
        <v>10.436999999999985</v>
      </c>
      <c r="AA30" s="11">
        <v>10.535000000000009</v>
      </c>
      <c r="AB30" s="11">
        <v>10.555000000000033</v>
      </c>
      <c r="AC30" s="11">
        <v>10.597</v>
      </c>
      <c r="AD30" s="11">
        <v>10.623000000000019</v>
      </c>
      <c r="AE30" s="11">
        <v>10.643000000000027</v>
      </c>
      <c r="AF30" s="11">
        <v>10.657999999999998</v>
      </c>
      <c r="AG30" s="11">
        <v>10.675000000000033</v>
      </c>
      <c r="AH30" s="11">
        <v>10.693999999999985</v>
      </c>
      <c r="AI30" s="11">
        <v>10.71300000000001</v>
      </c>
      <c r="AJ30" s="11">
        <v>10.732000000000015</v>
      </c>
      <c r="AK30" s="172">
        <v>10.748000000000026</v>
      </c>
      <c r="AL30" s="11">
        <v>10.762999999999995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13.466000000000012</v>
      </c>
      <c r="N31" s="11">
        <v>14.073000000000002</v>
      </c>
      <c r="O31" s="11">
        <v>13.96000000000002</v>
      </c>
      <c r="P31" s="11">
        <v>13.89300000000001</v>
      </c>
      <c r="Q31" s="11">
        <v>16.028000000000009</v>
      </c>
      <c r="R31" s="11">
        <v>12.136999999999999</v>
      </c>
      <c r="S31" s="11">
        <v>15.265000000000011</v>
      </c>
      <c r="T31" s="11">
        <v>13.577</v>
      </c>
      <c r="U31" s="11">
        <v>15.066999999999998</v>
      </c>
      <c r="V31" s="11">
        <v>15.345999999999977</v>
      </c>
      <c r="W31" s="11">
        <v>16.147999999999993</v>
      </c>
      <c r="X31" s="11">
        <v>15.419999999999979</v>
      </c>
      <c r="Y31" s="11">
        <v>14.986000000000004</v>
      </c>
      <c r="Z31" s="11">
        <v>14.941999999999998</v>
      </c>
      <c r="AA31" s="11">
        <v>14.924000000000003</v>
      </c>
      <c r="AB31" s="11">
        <v>14.875999999999985</v>
      </c>
      <c r="AC31" s="11">
        <v>14.82199999999999</v>
      </c>
      <c r="AD31" s="11">
        <v>14.768999999999991</v>
      </c>
      <c r="AE31" s="11">
        <v>14.720999999999993</v>
      </c>
      <c r="AF31" s="11">
        <v>14.679999999999987</v>
      </c>
      <c r="AG31" s="11">
        <v>14.646999999999988</v>
      </c>
      <c r="AH31" s="11">
        <v>14.618000000000006</v>
      </c>
      <c r="AI31" s="11">
        <v>14.593</v>
      </c>
      <c r="AJ31" s="11">
        <v>14.57100000000001</v>
      </c>
      <c r="AK31" s="172">
        <v>14.550999999999986</v>
      </c>
      <c r="AL31" s="11">
        <v>14.534999999999989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130.54300000000006</v>
      </c>
      <c r="N33" s="11">
        <f t="shared" ref="N33:AK33" si="20">SUM(N34:N36)</f>
        <v>126.94699999999985</v>
      </c>
      <c r="O33" s="11">
        <f t="shared" si="20"/>
        <v>123.63899999999981</v>
      </c>
      <c r="P33" s="11">
        <f t="shared" si="20"/>
        <v>121.54900000000015</v>
      </c>
      <c r="Q33" s="11">
        <f t="shared" si="20"/>
        <v>126.17199999999995</v>
      </c>
      <c r="R33" s="11">
        <f t="shared" si="20"/>
        <v>125.80099999999985</v>
      </c>
      <c r="S33" s="11">
        <f t="shared" si="20"/>
        <v>124.88499999999979</v>
      </c>
      <c r="T33" s="11">
        <f t="shared" si="20"/>
        <v>126.67399999999986</v>
      </c>
      <c r="U33" s="11">
        <f t="shared" si="20"/>
        <v>126.91499999999994</v>
      </c>
      <c r="V33" s="11">
        <f t="shared" si="20"/>
        <v>127.34200000000004</v>
      </c>
      <c r="W33" s="11">
        <f t="shared" si="20"/>
        <v>126.54599999999978</v>
      </c>
      <c r="X33" s="11">
        <f t="shared" si="20"/>
        <v>126.80799999999981</v>
      </c>
      <c r="Y33" s="11">
        <f t="shared" si="20"/>
        <v>127.35499999999986</v>
      </c>
      <c r="Z33" s="11">
        <f t="shared" si="20"/>
        <v>128.07199999999983</v>
      </c>
      <c r="AA33" s="11">
        <f t="shared" si="20"/>
        <v>129.01400000000012</v>
      </c>
      <c r="AB33" s="11">
        <f t="shared" si="20"/>
        <v>129.73600000000019</v>
      </c>
      <c r="AC33" s="11">
        <f t="shared" si="20"/>
        <v>130.26300000000003</v>
      </c>
      <c r="AD33" s="11">
        <f t="shared" si="20"/>
        <v>130.75500000000005</v>
      </c>
      <c r="AE33" s="11">
        <f t="shared" si="20"/>
        <v>131.23799999999989</v>
      </c>
      <c r="AF33" s="11">
        <f t="shared" si="20"/>
        <v>131.72400000000005</v>
      </c>
      <c r="AG33" s="11">
        <f t="shared" si="20"/>
        <v>132.23499999999996</v>
      </c>
      <c r="AH33" s="11">
        <f t="shared" si="20"/>
        <v>132.73200000000008</v>
      </c>
      <c r="AI33" s="11">
        <f t="shared" si="20"/>
        <v>133.21599999999998</v>
      </c>
      <c r="AJ33" s="11">
        <f t="shared" si="20"/>
        <v>133.69699999999997</v>
      </c>
      <c r="AK33" s="11">
        <f t="shared" si="20"/>
        <v>134.17099999999988</v>
      </c>
      <c r="AL33" s="11">
        <f>SUM(AL34:AL36)</f>
        <v>134.63500000000013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22.933</v>
      </c>
      <c r="N34" s="11">
        <v>20.163999999999991</v>
      </c>
      <c r="O34" s="11">
        <v>18.021999999999966</v>
      </c>
      <c r="P34" s="11">
        <v>18.190000000000023</v>
      </c>
      <c r="Q34" s="11">
        <v>19.456999999999983</v>
      </c>
      <c r="R34" s="11">
        <v>17.710000000000012</v>
      </c>
      <c r="S34" s="11">
        <v>18.040000000000049</v>
      </c>
      <c r="T34" s="11">
        <v>16.850000000000005</v>
      </c>
      <c r="U34" s="11">
        <v>17.230000000000018</v>
      </c>
      <c r="V34" s="11">
        <v>17.408999999999956</v>
      </c>
      <c r="W34" s="11">
        <v>18.050999999999981</v>
      </c>
      <c r="X34" s="11">
        <v>17.791999999999955</v>
      </c>
      <c r="Y34" s="11">
        <v>17.99100000000001</v>
      </c>
      <c r="Z34" s="11">
        <v>18.13099999999999</v>
      </c>
      <c r="AA34" s="11">
        <v>18.310999999999993</v>
      </c>
      <c r="AB34" s="11">
        <v>18.392000000000046</v>
      </c>
      <c r="AC34" s="11">
        <v>18.461000000000034</v>
      </c>
      <c r="AD34" s="11">
        <v>18.530999999999956</v>
      </c>
      <c r="AE34" s="11">
        <v>18.601999999999993</v>
      </c>
      <c r="AF34" s="11">
        <v>18.673000000000005</v>
      </c>
      <c r="AG34" s="11">
        <v>18.74400000000001</v>
      </c>
      <c r="AH34" s="11">
        <v>18.814000000000039</v>
      </c>
      <c r="AI34" s="11">
        <v>18.88400000000005</v>
      </c>
      <c r="AJ34" s="11">
        <v>18.954000000000011</v>
      </c>
      <c r="AK34" s="172">
        <v>19.024000000000019</v>
      </c>
      <c r="AL34" s="11">
        <v>19.090999999999951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42.290000000000077</v>
      </c>
      <c r="N35" s="11">
        <v>41.515999999999906</v>
      </c>
      <c r="O35" s="11">
        <v>43.635999999999925</v>
      </c>
      <c r="P35" s="11">
        <v>43.668999999999983</v>
      </c>
      <c r="Q35" s="11">
        <v>43.559000000000054</v>
      </c>
      <c r="R35" s="11">
        <v>45.402999999999949</v>
      </c>
      <c r="S35" s="11">
        <v>42.146999999999906</v>
      </c>
      <c r="T35" s="11">
        <v>41.554999999999971</v>
      </c>
      <c r="U35" s="11">
        <v>43.153999999999876</v>
      </c>
      <c r="V35" s="11">
        <v>43.415000000000063</v>
      </c>
      <c r="W35" s="11">
        <v>43.084999999999972</v>
      </c>
      <c r="X35" s="11">
        <v>42.590999999999916</v>
      </c>
      <c r="Y35" s="11">
        <v>42.157000000000011</v>
      </c>
      <c r="Z35" s="11">
        <v>42.041999999999994</v>
      </c>
      <c r="AA35" s="11">
        <v>42.022000000000006</v>
      </c>
      <c r="AB35" s="11">
        <v>42.096000000000103</v>
      </c>
      <c r="AC35" s="11">
        <v>42.111999999999966</v>
      </c>
      <c r="AD35" s="11">
        <v>42.130000000000059</v>
      </c>
      <c r="AE35" s="11">
        <v>42.153999999999904</v>
      </c>
      <c r="AF35" s="11">
        <v>42.186999999999941</v>
      </c>
      <c r="AG35" s="11">
        <v>42.253999999999969</v>
      </c>
      <c r="AH35" s="11">
        <v>42.318000000000033</v>
      </c>
      <c r="AI35" s="11">
        <v>42.375999999999934</v>
      </c>
      <c r="AJ35" s="11">
        <v>42.432999999999922</v>
      </c>
      <c r="AK35" s="172">
        <v>42.483000000000054</v>
      </c>
      <c r="AL35" s="11">
        <v>42.527000000000022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65.320000000000007</v>
      </c>
      <c r="N36" s="11">
        <v>65.266999999999953</v>
      </c>
      <c r="O36" s="11">
        <v>61.980999999999923</v>
      </c>
      <c r="P36" s="11">
        <v>59.690000000000133</v>
      </c>
      <c r="Q36" s="11">
        <v>63.155999999999921</v>
      </c>
      <c r="R36" s="11">
        <v>62.687999999999896</v>
      </c>
      <c r="S36" s="11">
        <v>64.697999999999837</v>
      </c>
      <c r="T36" s="11">
        <v>68.268999999999892</v>
      </c>
      <c r="U36" s="11">
        <v>66.531000000000034</v>
      </c>
      <c r="V36" s="11">
        <v>66.518000000000015</v>
      </c>
      <c r="W36" s="11">
        <v>65.409999999999826</v>
      </c>
      <c r="X36" s="11">
        <v>66.42499999999994</v>
      </c>
      <c r="Y36" s="11">
        <v>67.206999999999837</v>
      </c>
      <c r="Z36" s="11">
        <v>67.89899999999983</v>
      </c>
      <c r="AA36" s="11">
        <v>68.681000000000139</v>
      </c>
      <c r="AB36" s="11">
        <v>69.248000000000047</v>
      </c>
      <c r="AC36" s="11">
        <v>69.690000000000026</v>
      </c>
      <c r="AD36" s="11">
        <v>70.094000000000037</v>
      </c>
      <c r="AE36" s="11">
        <v>70.481999999999999</v>
      </c>
      <c r="AF36" s="11">
        <v>70.86400000000009</v>
      </c>
      <c r="AG36" s="11">
        <v>71.236999999999966</v>
      </c>
      <c r="AH36" s="11">
        <v>71.600000000000023</v>
      </c>
      <c r="AI36" s="11">
        <v>71.955999999999989</v>
      </c>
      <c r="AJ36" s="11">
        <v>72.310000000000045</v>
      </c>
      <c r="AK36" s="172">
        <v>72.663999999999817</v>
      </c>
      <c r="AL36" s="11">
        <v>73.017000000000152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486.19900000000035</v>
      </c>
      <c r="N38" s="11">
        <f t="shared" ref="N38:AL38" si="21">SUM(N5,N11,N16,N18,N23,N33)</f>
        <v>495.43999999999994</v>
      </c>
      <c r="O38" s="11">
        <f t="shared" si="21"/>
        <v>484.26099999999997</v>
      </c>
      <c r="P38" s="11">
        <f t="shared" si="21"/>
        <v>476.18600000000009</v>
      </c>
      <c r="Q38" s="11">
        <f t="shared" si="21"/>
        <v>497.29199999999975</v>
      </c>
      <c r="R38" s="11">
        <f t="shared" si="21"/>
        <v>501.60500000000013</v>
      </c>
      <c r="S38" s="11">
        <f t="shared" si="21"/>
        <v>510.8349999999997</v>
      </c>
      <c r="T38" s="11">
        <f t="shared" si="21"/>
        <v>527.31999999999982</v>
      </c>
      <c r="U38" s="11">
        <f t="shared" si="21"/>
        <v>516.9050000000002</v>
      </c>
      <c r="V38" s="11">
        <f t="shared" si="21"/>
        <v>513.76599999999985</v>
      </c>
      <c r="W38" s="11">
        <f t="shared" si="21"/>
        <v>514.84499999999969</v>
      </c>
      <c r="X38" s="11">
        <f t="shared" si="21"/>
        <v>513.94799999999975</v>
      </c>
      <c r="Y38" s="11">
        <f t="shared" si="21"/>
        <v>514.65500000000009</v>
      </c>
      <c r="Z38" s="11">
        <f t="shared" si="21"/>
        <v>516.14499999999998</v>
      </c>
      <c r="AA38" s="11">
        <f t="shared" si="21"/>
        <v>518.67500000000041</v>
      </c>
      <c r="AB38" s="11">
        <f t="shared" si="21"/>
        <v>520.37000000000012</v>
      </c>
      <c r="AC38" s="11">
        <f t="shared" si="21"/>
        <v>521.73999999999967</v>
      </c>
      <c r="AD38" s="11">
        <f t="shared" si="21"/>
        <v>522.88099999999986</v>
      </c>
      <c r="AE38" s="11">
        <f t="shared" si="21"/>
        <v>524.02800000000002</v>
      </c>
      <c r="AF38" s="11">
        <f t="shared" si="21"/>
        <v>525.16300000000012</v>
      </c>
      <c r="AG38" s="11">
        <f t="shared" si="21"/>
        <v>526.48800000000006</v>
      </c>
      <c r="AH38" s="11">
        <f t="shared" si="21"/>
        <v>527.76700000000028</v>
      </c>
      <c r="AI38" s="11">
        <f t="shared" si="21"/>
        <v>529.03800000000024</v>
      </c>
      <c r="AJ38" s="11">
        <f t="shared" si="21"/>
        <v>530.351</v>
      </c>
      <c r="AK38" s="11">
        <f t="shared" si="21"/>
        <v>531.63400000000001</v>
      </c>
      <c r="AL38" s="11">
        <f t="shared" si="21"/>
        <v>532.91199999999981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Lincolnshire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Lincolnshire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Lincolnshire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Lincolnshire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Lincolnshire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Lincolnshire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Lincolnshire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25.079694181676782</v>
      </c>
      <c r="N231" s="40">
        <f>'Ind T1'!D25</f>
        <v>24.579436529440869</v>
      </c>
      <c r="O231" s="40">
        <f>'Ind T1'!F25</f>
        <v>25.264021076650589</v>
      </c>
    </row>
    <row r="232" spans="1:15" x14ac:dyDescent="0.2">
      <c r="L232" t="str">
        <f>L23</f>
        <v>Business and other services</v>
      </c>
      <c r="M232" s="40">
        <f>'Ind T1'!B24</f>
        <v>21.713699026126132</v>
      </c>
      <c r="N232" s="40">
        <f>'Ind T1'!D24</f>
        <v>23.452495411240285</v>
      </c>
      <c r="O232" s="40">
        <f>'Ind T1'!F24</f>
        <v>24.025355030474078</v>
      </c>
    </row>
    <row r="233" spans="1:15" x14ac:dyDescent="0.2">
      <c r="L233" t="str">
        <f>L18</f>
        <v>Trade, accomod. and transport</v>
      </c>
      <c r="M233" s="40">
        <f>'Ind T1'!B23</f>
        <v>28.509883274688235</v>
      </c>
      <c r="N233" s="40">
        <f>'Ind T1'!D23</f>
        <v>27.996387262185717</v>
      </c>
      <c r="O233" s="40">
        <f>'Ind T1'!F23</f>
        <v>28.421202750172604</v>
      </c>
    </row>
    <row r="234" spans="1:15" x14ac:dyDescent="0.2">
      <c r="L234" t="str">
        <f>L16</f>
        <v>Construction</v>
      </c>
      <c r="M234" s="40">
        <f>'Ind T1'!B22</f>
        <v>7.027641271518438</v>
      </c>
      <c r="N234" s="40">
        <f>'Ind T1'!D22</f>
        <v>6.6080082354883576</v>
      </c>
      <c r="O234" s="40">
        <f>'Ind T1'!F22</f>
        <v>6.6853439216981423</v>
      </c>
    </row>
    <row r="235" spans="1:15" x14ac:dyDescent="0.2">
      <c r="L235" t="str">
        <f>L11</f>
        <v>Manufacturing</v>
      </c>
      <c r="M235" s="40">
        <f>'Ind T1'!B21</f>
        <v>13.75365078099304</v>
      </c>
      <c r="N235" s="40">
        <f>'Ind T1'!D21</f>
        <v>13.214462605250125</v>
      </c>
      <c r="O235" s="40">
        <f>'Ind T1'!F21</f>
        <v>11.664402377878542</v>
      </c>
    </row>
    <row r="236" spans="1:15" x14ac:dyDescent="0.2">
      <c r="L236" t="str">
        <f>L5</f>
        <v>Primary sector and utilities</v>
      </c>
      <c r="M236" s="40">
        <f>'Ind T1'!B20</f>
        <v>3.9154314649973596</v>
      </c>
      <c r="N236" s="40">
        <f>'Ind T1'!D20</f>
        <v>4.1492099563946461</v>
      </c>
      <c r="O236" s="40">
        <f>'Ind T1'!F20</f>
        <v>3.9396748431260598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Lincolnshire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0.74499999999993349</v>
      </c>
      <c r="O261" s="11">
        <f>'Ind T1'!F50</f>
        <v>8.0890000000003539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11.826999999999956</v>
      </c>
      <c r="O262" s="11">
        <f>'Ind T1'!F49</f>
        <v>7.289999999999992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1.1310000000000002</v>
      </c>
      <c r="O263" s="11">
        <f>'Ind T1'!F48</f>
        <v>7.3219999999997754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-1.2300000000000537</v>
      </c>
      <c r="O264" s="11">
        <f>'Ind T1'!F47</f>
        <v>1.6059999999999732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-0.95500000000019725</v>
      </c>
      <c r="O265" s="11">
        <f>'Ind T1'!F46</f>
        <v>-5.8729999999998981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1.7219999999999942</v>
      </c>
      <c r="O266" s="11">
        <f>'Ind T1'!F45</f>
        <v>-0.36700000000006483</v>
      </c>
    </row>
    <row r="268" spans="1:16" x14ac:dyDescent="0.2">
      <c r="L268" t="str">
        <f>L38</f>
        <v>All industries</v>
      </c>
      <c r="N268" s="11">
        <f>'Ind T1'!D14-'Ind T1'!B14</f>
        <v>13.239999999999554</v>
      </c>
      <c r="O268" s="11">
        <f>SUM(O261:O266)</f>
        <v>18.067000000000132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Lincolnshire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14.017257813706463</v>
      </c>
      <c r="C9" s="249">
        <f>SUM(C26,C43,C60,C77,C94,C111,C128,C145,C162,C179,C196,C213,C230,C247,C264,C281,C298,C315,C332,C349,C366,C383)</f>
        <v>31.713337362826177</v>
      </c>
      <c r="D9" s="249">
        <f>SUM(B9:C9)</f>
        <v>45.730595176532638</v>
      </c>
      <c r="E9" s="238"/>
      <c r="F9" s="249">
        <f>SUM(F26,F43,F60,F77,F94,F111,F128,F145,F162,F179,F196,F213,F230,F247,F264,F281,F298,F315,F332,F349,F366,F383)</f>
        <v>17.768461802283735</v>
      </c>
      <c r="G9" s="249">
        <f>SUM(G26,G43,G60,G77,G94,G111,G128,G145,G162,G179,G196,G213,G230,G247,G264,G281,G298,G315,G332,G349,G366,G383)</f>
        <v>36.99915298195473</v>
      </c>
      <c r="H9" s="249">
        <f>SUM(F9:G9)</f>
        <v>54.767614784238461</v>
      </c>
      <c r="I9" s="238"/>
      <c r="J9" s="249">
        <f>SUM(J26,J43,J60,J77,J94,J111,J128,J145,J162,J179,J196,J213,J230,J247,J264,J281,J298,J315,J332,J349,J366,J383)</f>
        <v>21.551285751213715</v>
      </c>
      <c r="K9" s="249">
        <f>SUM(K26,K43,K60,K77,K94,K111,K128,K145,K162,K179,K196,K213,K230,K247,K264,K281,K298,K315,K332,K349,K366,K383)</f>
        <v>40.395724902358076</v>
      </c>
      <c r="L9" s="249">
        <f>SUM(J9:K9)</f>
        <v>61.947010653571795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38.752020684459922</v>
      </c>
      <c r="C10" s="249">
        <f t="shared" si="0"/>
        <v>45.396039716008843</v>
      </c>
      <c r="D10" s="249">
        <f t="shared" ref="D10:D17" si="1">SUM(B10:C10)</f>
        <v>84.148060400468765</v>
      </c>
      <c r="E10" s="238"/>
      <c r="F10" s="249">
        <f t="shared" ref="F10:G17" si="2">SUM(F27,F44,F61,F78,F95,F112,F129,F146,F163,F180,F197,F214,F231,F248,F265,F282,F299,F316,F333,F350,F367,F384)</f>
        <v>48.460598995831134</v>
      </c>
      <c r="G10" s="249">
        <f t="shared" si="2"/>
        <v>52.148433264949986</v>
      </c>
      <c r="H10" s="249">
        <f t="shared" ref="H10:H17" si="3">SUM(F10:G10)</f>
        <v>100.60903226078112</v>
      </c>
      <c r="I10" s="238"/>
      <c r="J10" s="249">
        <f t="shared" ref="J10:K17" si="4">SUM(J27,J44,J61,J78,J95,J112,J129,J146,J163,J180,J197,J214,J231,J248,J265,J282,J299,J316,J333,J350,J367,J384)</f>
        <v>57.922730269800219</v>
      </c>
      <c r="K10" s="249">
        <f t="shared" si="4"/>
        <v>59.342331149949672</v>
      </c>
      <c r="L10" s="249">
        <f t="shared" ref="L10:L17" si="5">SUM(J10:K10)</f>
        <v>117.26506141974988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23.69821908872844</v>
      </c>
      <c r="C11" s="249">
        <f t="shared" si="0"/>
        <v>30.228666360773097</v>
      </c>
      <c r="D11" s="249">
        <f t="shared" si="1"/>
        <v>53.92688544950154</v>
      </c>
      <c r="E11" s="238"/>
      <c r="F11" s="249">
        <f t="shared" si="2"/>
        <v>28.05484002081273</v>
      </c>
      <c r="G11" s="249">
        <f t="shared" si="2"/>
        <v>33.45600855062488</v>
      </c>
      <c r="H11" s="249">
        <f t="shared" si="3"/>
        <v>61.510848571437606</v>
      </c>
      <c r="I11" s="238"/>
      <c r="J11" s="249">
        <f t="shared" si="4"/>
        <v>31.600182628540598</v>
      </c>
      <c r="K11" s="249">
        <f t="shared" si="4"/>
        <v>31.298623377714762</v>
      </c>
      <c r="L11" s="249">
        <f t="shared" si="5"/>
        <v>62.898806006255356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40.546728087919327</v>
      </c>
      <c r="C12" s="249">
        <f t="shared" si="0"/>
        <v>10.819682357163613</v>
      </c>
      <c r="D12" s="249">
        <f t="shared" si="1"/>
        <v>51.366410445082941</v>
      </c>
      <c r="E12" s="238"/>
      <c r="F12" s="249">
        <f t="shared" si="2"/>
        <v>39.390363208097419</v>
      </c>
      <c r="G12" s="249">
        <f t="shared" si="2"/>
        <v>11.872115734551418</v>
      </c>
      <c r="H12" s="249">
        <f t="shared" si="3"/>
        <v>51.262478942648841</v>
      </c>
      <c r="I12" s="238"/>
      <c r="J12" s="249">
        <f t="shared" si="4"/>
        <v>31.839265700704178</v>
      </c>
      <c r="K12" s="249">
        <f t="shared" si="4"/>
        <v>12.080412937470742</v>
      </c>
      <c r="L12" s="249">
        <f t="shared" si="5"/>
        <v>43.919678638174922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6.7639718498318189</v>
      </c>
      <c r="C13" s="249">
        <f t="shared" si="0"/>
        <v>48.808096153272558</v>
      </c>
      <c r="D13" s="249">
        <f t="shared" si="1"/>
        <v>55.572068003104377</v>
      </c>
      <c r="E13" s="238"/>
      <c r="F13" s="249">
        <f t="shared" si="2"/>
        <v>6.9767980348804652</v>
      </c>
      <c r="G13" s="249">
        <f t="shared" si="2"/>
        <v>41.582370007207388</v>
      </c>
      <c r="H13" s="249">
        <f t="shared" si="3"/>
        <v>48.559168042087855</v>
      </c>
      <c r="I13" s="238"/>
      <c r="J13" s="249">
        <f t="shared" si="4"/>
        <v>7.4854350583128904</v>
      </c>
      <c r="K13" s="249">
        <f t="shared" si="4"/>
        <v>36.13843719003431</v>
      </c>
      <c r="L13" s="249">
        <f t="shared" si="5"/>
        <v>43.623872248347197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45.125965973061298</v>
      </c>
      <c r="C14" s="249">
        <f t="shared" si="0"/>
        <v>10.095208833862605</v>
      </c>
      <c r="D14" s="249">
        <f t="shared" si="1"/>
        <v>55.221174806923905</v>
      </c>
      <c r="E14" s="238"/>
      <c r="F14" s="249">
        <f t="shared" si="2"/>
        <v>46.130915346878929</v>
      </c>
      <c r="G14" s="249">
        <f t="shared" si="2"/>
        <v>10.807575296807862</v>
      </c>
      <c r="H14" s="249">
        <f t="shared" si="3"/>
        <v>56.938490643686791</v>
      </c>
      <c r="I14" s="238"/>
      <c r="J14" s="249">
        <f t="shared" si="4"/>
        <v>50.308353716108677</v>
      </c>
      <c r="K14" s="249">
        <f t="shared" si="4"/>
        <v>13.844993137521573</v>
      </c>
      <c r="L14" s="249">
        <f t="shared" si="5"/>
        <v>64.153346853630254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29.831261641942408</v>
      </c>
      <c r="C15" s="249">
        <f t="shared" si="0"/>
        <v>16.536810528752206</v>
      </c>
      <c r="D15" s="249">
        <f t="shared" si="1"/>
        <v>46.368072170694617</v>
      </c>
      <c r="E15" s="238"/>
      <c r="F15" s="249">
        <f t="shared" si="2"/>
        <v>26.89109979424974</v>
      </c>
      <c r="G15" s="249">
        <f t="shared" si="2"/>
        <v>15.899136273412214</v>
      </c>
      <c r="H15" s="249">
        <f t="shared" si="3"/>
        <v>42.790236067661951</v>
      </c>
      <c r="I15" s="238"/>
      <c r="J15" s="249">
        <f t="shared" si="4"/>
        <v>26.053687616874463</v>
      </c>
      <c r="K15" s="249">
        <f t="shared" si="4"/>
        <v>16.067282669931718</v>
      </c>
      <c r="L15" s="249">
        <f t="shared" si="5"/>
        <v>42.120970286806184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6.9490116971803717</v>
      </c>
      <c r="C16" s="249">
        <f t="shared" si="0"/>
        <v>37.772800417087318</v>
      </c>
      <c r="D16" s="249">
        <f t="shared" si="1"/>
        <v>44.721812114267692</v>
      </c>
      <c r="E16" s="238"/>
      <c r="F16" s="249">
        <f t="shared" si="2"/>
        <v>6.133997479526542</v>
      </c>
      <c r="G16" s="249">
        <f t="shared" si="2"/>
        <v>35.309226412276224</v>
      </c>
      <c r="H16" s="249">
        <f t="shared" si="3"/>
        <v>41.443223891802766</v>
      </c>
      <c r="I16" s="238"/>
      <c r="J16" s="249">
        <f t="shared" si="4"/>
        <v>8.3725587542442774</v>
      </c>
      <c r="K16" s="249">
        <f t="shared" si="4"/>
        <v>36.723803959984231</v>
      </c>
      <c r="L16" s="249">
        <f t="shared" si="5"/>
        <v>45.096362714228505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28.440240795959671</v>
      </c>
      <c r="C17" s="249">
        <f t="shared" si="0"/>
        <v>36.109680637463903</v>
      </c>
      <c r="D17" s="249">
        <f t="shared" si="1"/>
        <v>64.549921433423577</v>
      </c>
      <c r="E17" s="238"/>
      <c r="F17" s="249">
        <f t="shared" si="2"/>
        <v>25.557377233955339</v>
      </c>
      <c r="G17" s="249">
        <f t="shared" si="2"/>
        <v>31.406529561699045</v>
      </c>
      <c r="H17" s="249">
        <f t="shared" si="3"/>
        <v>56.963906795654381</v>
      </c>
      <c r="I17" s="238"/>
      <c r="J17" s="249">
        <f t="shared" si="4"/>
        <v>22.901374742703016</v>
      </c>
      <c r="K17" s="249">
        <f t="shared" si="4"/>
        <v>28.985516436532848</v>
      </c>
      <c r="L17" s="249">
        <f t="shared" si="5"/>
        <v>51.88689117923586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234.12467763278971</v>
      </c>
      <c r="C19" s="247">
        <f t="shared" ref="C19:L19" si="6">SUM(C9:C17)</f>
        <v>267.48032236721036</v>
      </c>
      <c r="D19" s="247">
        <f t="shared" si="6"/>
        <v>501.60500000000013</v>
      </c>
      <c r="E19" s="247"/>
      <c r="F19" s="247">
        <f t="shared" si="6"/>
        <v>245.36445191651606</v>
      </c>
      <c r="G19" s="247">
        <f t="shared" si="6"/>
        <v>269.48054808348377</v>
      </c>
      <c r="H19" s="247">
        <f t="shared" si="6"/>
        <v>514.84499999999969</v>
      </c>
      <c r="I19" s="247"/>
      <c r="J19" s="247">
        <f t="shared" si="6"/>
        <v>258.03487423850208</v>
      </c>
      <c r="K19" s="247">
        <f t="shared" si="6"/>
        <v>274.87712576149795</v>
      </c>
      <c r="L19" s="247">
        <f t="shared" si="6"/>
        <v>532.91199999999992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0.26367441717503182</v>
      </c>
      <c r="C26" s="302">
        <v>0.61797825978903431</v>
      </c>
      <c r="D26" s="302">
        <f>SUM(B26:C26)</f>
        <v>0.88165267696406613</v>
      </c>
      <c r="E26" s="303"/>
      <c r="F26" s="302">
        <v>0.33037053817302819</v>
      </c>
      <c r="G26" s="302">
        <v>1.0602013783200235</v>
      </c>
      <c r="H26" s="302">
        <f>SUM(F26:G26)</f>
        <v>1.3905719164930517</v>
      </c>
      <c r="I26" s="303"/>
      <c r="J26" s="302">
        <v>0.36933931238492973</v>
      </c>
      <c r="K26" s="302">
        <v>1.4172685842343999</v>
      </c>
      <c r="L26" s="302">
        <f>SUM(J26:K26)</f>
        <v>1.7866078966193297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0.36234001630439572</v>
      </c>
      <c r="C27" s="302">
        <v>0.35009067458702486</v>
      </c>
      <c r="D27" s="302">
        <f t="shared" ref="D27:D34" si="7">SUM(B27:C27)</f>
        <v>0.71243069089142064</v>
      </c>
      <c r="E27" s="303"/>
      <c r="F27" s="302">
        <v>0.54580633597642769</v>
      </c>
      <c r="G27" s="302">
        <v>0.65392165343668607</v>
      </c>
      <c r="H27" s="302">
        <f t="shared" ref="H27:H34" si="8">SUM(F27:G27)</f>
        <v>1.1997279894131139</v>
      </c>
      <c r="I27" s="303"/>
      <c r="J27" s="302">
        <v>0.60152144544172592</v>
      </c>
      <c r="K27" s="302">
        <v>0.92987615583439998</v>
      </c>
      <c r="L27" s="302">
        <f t="shared" ref="L27:L34" si="9">SUM(J27:K27)</f>
        <v>1.5313976012761259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0.18753298371093122</v>
      </c>
      <c r="C28" s="302">
        <v>0.26052334456938769</v>
      </c>
      <c r="D28" s="302">
        <f t="shared" si="7"/>
        <v>0.44805632828031894</v>
      </c>
      <c r="E28" s="303"/>
      <c r="F28" s="302">
        <v>0.22483162573149265</v>
      </c>
      <c r="G28" s="302">
        <v>0.41389340970677929</v>
      </c>
      <c r="H28" s="302">
        <f t="shared" si="8"/>
        <v>0.63872503543827197</v>
      </c>
      <c r="I28" s="303"/>
      <c r="J28" s="302">
        <v>0.22968816119501531</v>
      </c>
      <c r="K28" s="302">
        <v>0.39362982790595685</v>
      </c>
      <c r="L28" s="302">
        <f t="shared" si="9"/>
        <v>0.62331798910097214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0.68241418869836112</v>
      </c>
      <c r="C29" s="302">
        <v>7.8777020209606821E-2</v>
      </c>
      <c r="D29" s="302">
        <f t="shared" si="7"/>
        <v>0.76119120890796799</v>
      </c>
      <c r="E29" s="303"/>
      <c r="F29" s="302">
        <v>0.45400363771427649</v>
      </c>
      <c r="G29" s="302">
        <v>0.102609405566656</v>
      </c>
      <c r="H29" s="302">
        <f t="shared" si="8"/>
        <v>0.55661304328093253</v>
      </c>
      <c r="I29" s="303"/>
      <c r="J29" s="302">
        <v>0.26747511678552338</v>
      </c>
      <c r="K29" s="302">
        <v>7.9291946598939234E-2</v>
      </c>
      <c r="L29" s="302">
        <f t="shared" si="9"/>
        <v>0.34676706338446261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1.3597500956150692</v>
      </c>
      <c r="C30" s="302">
        <v>5.0446304132986857</v>
      </c>
      <c r="D30" s="302">
        <f t="shared" si="7"/>
        <v>6.4043805089137553</v>
      </c>
      <c r="E30" s="303"/>
      <c r="F30" s="302">
        <v>1.7237424156108019</v>
      </c>
      <c r="G30" s="302">
        <v>5.7236675067457687</v>
      </c>
      <c r="H30" s="302">
        <f t="shared" si="8"/>
        <v>7.4474099223565702</v>
      </c>
      <c r="I30" s="303"/>
      <c r="J30" s="302">
        <v>1.7915663822026762</v>
      </c>
      <c r="K30" s="302">
        <v>4.6218585062713249</v>
      </c>
      <c r="L30" s="302">
        <f t="shared" si="9"/>
        <v>6.4134248884740011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0.32706813612687985</v>
      </c>
      <c r="C31" s="302">
        <v>0.17407461319804857</v>
      </c>
      <c r="D31" s="302">
        <f t="shared" si="7"/>
        <v>0.50114274932492842</v>
      </c>
      <c r="E31" s="303"/>
      <c r="F31" s="302">
        <v>0.22999066151802655</v>
      </c>
      <c r="G31" s="302">
        <v>0.2333778479506661</v>
      </c>
      <c r="H31" s="302">
        <f t="shared" si="8"/>
        <v>0.46336850946869268</v>
      </c>
      <c r="I31" s="303"/>
      <c r="J31" s="302">
        <v>0.1613224256195612</v>
      </c>
      <c r="K31" s="302">
        <v>0.31131847591998763</v>
      </c>
      <c r="L31" s="302">
        <f t="shared" si="9"/>
        <v>0.47264090153954885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0.10018366133557342</v>
      </c>
      <c r="C32" s="302">
        <v>0.28383890531842387</v>
      </c>
      <c r="D32" s="302">
        <f t="shared" si="7"/>
        <v>0.38402256665399731</v>
      </c>
      <c r="E32" s="303"/>
      <c r="F32" s="302">
        <v>8.5153100489716194E-2</v>
      </c>
      <c r="G32" s="302">
        <v>0.34841885263784345</v>
      </c>
      <c r="H32" s="302">
        <f t="shared" si="8"/>
        <v>0.43357195312755964</v>
      </c>
      <c r="I32" s="303"/>
      <c r="J32" s="302">
        <v>8.6179475510596487E-2</v>
      </c>
      <c r="K32" s="302">
        <v>0.33372576954017918</v>
      </c>
      <c r="L32" s="302">
        <f t="shared" si="9"/>
        <v>0.41990524505077564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0.16772174259285338</v>
      </c>
      <c r="C33" s="302">
        <v>0.38250184346425053</v>
      </c>
      <c r="D33" s="302">
        <f t="shared" si="7"/>
        <v>0.55022358605710386</v>
      </c>
      <c r="E33" s="303"/>
      <c r="F33" s="302">
        <v>0.13025926750418576</v>
      </c>
      <c r="G33" s="302">
        <v>0.4765778695460916</v>
      </c>
      <c r="H33" s="302">
        <f t="shared" si="8"/>
        <v>0.60683713705027742</v>
      </c>
      <c r="I33" s="303"/>
      <c r="J33" s="302">
        <v>9.2048212863963114E-2</v>
      </c>
      <c r="K33" s="302">
        <v>0.5720840381291612</v>
      </c>
      <c r="L33" s="302">
        <f t="shared" si="9"/>
        <v>0.66413225099312434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0.55700498980053403</v>
      </c>
      <c r="C34" s="302">
        <v>1.1918946942059192</v>
      </c>
      <c r="D34" s="302">
        <f t="shared" si="7"/>
        <v>1.7488996840064532</v>
      </c>
      <c r="E34" s="303"/>
      <c r="F34" s="302">
        <v>0.30660366336684158</v>
      </c>
      <c r="G34" s="302">
        <v>1.2915708300046955</v>
      </c>
      <c r="H34" s="302">
        <f t="shared" si="8"/>
        <v>1.5981744933715372</v>
      </c>
      <c r="I34" s="303"/>
      <c r="J34" s="302">
        <v>0.18383943719100931</v>
      </c>
      <c r="K34" s="302">
        <v>1.4419667263706077</v>
      </c>
      <c r="L34" s="302">
        <f t="shared" si="9"/>
        <v>1.625806163561617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4.0076902313596294</v>
      </c>
      <c r="C36" s="311">
        <f t="shared" ref="C36:K36" si="10">SUM(C26:C34)</f>
        <v>8.3843097686403834</v>
      </c>
      <c r="D36" s="311">
        <f t="shared" si="10"/>
        <v>12.392000000000012</v>
      </c>
      <c r="E36" s="311"/>
      <c r="F36" s="311">
        <f t="shared" si="10"/>
        <v>4.030761246084797</v>
      </c>
      <c r="G36" s="311">
        <f t="shared" si="10"/>
        <v>10.304238753915211</v>
      </c>
      <c r="H36" s="311">
        <f t="shared" si="10"/>
        <v>14.335000000000008</v>
      </c>
      <c r="I36" s="311"/>
      <c r="J36" s="311">
        <f t="shared" si="10"/>
        <v>3.7829799691950008</v>
      </c>
      <c r="K36" s="311">
        <f t="shared" si="10"/>
        <v>10.101020030804955</v>
      </c>
      <c r="L36" s="311">
        <f>SUM(L26:L34)</f>
        <v>13.883999999999956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7.3851895875274125E-3</v>
      </c>
      <c r="C43" s="302">
        <v>4.6489410096368609E-2</v>
      </c>
      <c r="D43" s="302">
        <f>SUM(B43:C43)</f>
        <v>5.3874599683896018E-2</v>
      </c>
      <c r="E43" s="303"/>
      <c r="F43" s="302">
        <v>1.2168458925173983E-2</v>
      </c>
      <c r="G43" s="302">
        <v>7.3978364098200564E-2</v>
      </c>
      <c r="H43" s="302">
        <f>SUM(F43:G43)</f>
        <v>8.614682302337455E-2</v>
      </c>
      <c r="I43" s="303"/>
      <c r="J43" s="302">
        <v>7.1861406244206477E-3</v>
      </c>
      <c r="K43" s="302">
        <v>5.018954921275056E-2</v>
      </c>
      <c r="L43" s="302">
        <f>SUM(J43:K43)</f>
        <v>5.7375689837171208E-2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1.4775509801963358E-2</v>
      </c>
      <c r="C44" s="302">
        <v>6.2050176344798633E-2</v>
      </c>
      <c r="D44" s="302">
        <f t="shared" ref="D44:D51" si="11">SUM(B44:C44)</f>
        <v>7.6825686146761996E-2</v>
      </c>
      <c r="E44" s="303"/>
      <c r="F44" s="302">
        <v>2.3434227933369439E-2</v>
      </c>
      <c r="G44" s="302">
        <v>0.11043581934945655</v>
      </c>
      <c r="H44" s="302">
        <f t="shared" ref="H44:H51" si="12">SUM(F44:G44)</f>
        <v>0.13387004728282598</v>
      </c>
      <c r="I44" s="303"/>
      <c r="J44" s="302">
        <v>1.3648061869495336E-2</v>
      </c>
      <c r="K44" s="302">
        <v>8.3823461237350919E-2</v>
      </c>
      <c r="L44" s="302">
        <f t="shared" ref="L44:L51" si="13">SUM(J44:K44)</f>
        <v>9.7471523106846258E-2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8.4868068691071399E-3</v>
      </c>
      <c r="C45" s="302">
        <v>4.8735359780251175E-2</v>
      </c>
      <c r="D45" s="302">
        <f t="shared" si="11"/>
        <v>5.7222166649358315E-2</v>
      </c>
      <c r="E45" s="303"/>
      <c r="F45" s="302">
        <v>1.1509650510662247E-2</v>
      </c>
      <c r="G45" s="302">
        <v>8.091674121604131E-2</v>
      </c>
      <c r="H45" s="302">
        <f t="shared" si="12"/>
        <v>9.2426391726703555E-2</v>
      </c>
      <c r="I45" s="303"/>
      <c r="J45" s="302">
        <v>6.452590087146764E-3</v>
      </c>
      <c r="K45" s="302">
        <v>4.537886175289306E-2</v>
      </c>
      <c r="L45" s="302">
        <f t="shared" si="13"/>
        <v>5.1831451840039823E-2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3.4059034006480915E-2</v>
      </c>
      <c r="C46" s="302">
        <v>1.2783422985003299E-2</v>
      </c>
      <c r="D46" s="302">
        <f t="shared" si="11"/>
        <v>4.6842456991484212E-2</v>
      </c>
      <c r="E46" s="303"/>
      <c r="F46" s="302">
        <v>4.2190017155589406E-2</v>
      </c>
      <c r="G46" s="302">
        <v>2.1847169773007536E-2</v>
      </c>
      <c r="H46" s="302">
        <f t="shared" si="12"/>
        <v>6.4037186928596945E-2</v>
      </c>
      <c r="I46" s="303"/>
      <c r="J46" s="302">
        <v>1.9534159526508943E-2</v>
      </c>
      <c r="K46" s="302">
        <v>1.1944199157938776E-2</v>
      </c>
      <c r="L46" s="302">
        <f t="shared" si="13"/>
        <v>3.1478358684447719E-2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3.6913639567132625E-3</v>
      </c>
      <c r="C47" s="302">
        <v>0.2388679140291611</v>
      </c>
      <c r="D47" s="302">
        <f t="shared" si="11"/>
        <v>0.24255927798587437</v>
      </c>
      <c r="E47" s="303"/>
      <c r="F47" s="302">
        <v>3.0945083780618051E-3</v>
      </c>
      <c r="G47" s="302">
        <v>0.27502176039784376</v>
      </c>
      <c r="H47" s="302">
        <f>SUM(F47:G47)</f>
        <v>0.27811626877590556</v>
      </c>
      <c r="I47" s="303"/>
      <c r="J47" s="302">
        <v>2.1500844410765655E-3</v>
      </c>
      <c r="K47" s="302">
        <v>0.14471672388755569</v>
      </c>
      <c r="L47" s="302">
        <f t="shared" si="13"/>
        <v>0.14686680832863225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1.1811970248500822E-2</v>
      </c>
      <c r="C48" s="302">
        <v>4.4892596037461145E-3</v>
      </c>
      <c r="D48" s="302">
        <f t="shared" si="11"/>
        <v>1.6301229852246937E-2</v>
      </c>
      <c r="E48" s="303"/>
      <c r="F48" s="302">
        <v>9.2210486416353168E-3</v>
      </c>
      <c r="G48" s="302">
        <v>8.9828326184983875E-3</v>
      </c>
      <c r="H48" s="302">
        <f t="shared" si="12"/>
        <v>1.8203881260133704E-2</v>
      </c>
      <c r="I48" s="303"/>
      <c r="J48" s="302">
        <v>7.0984522355099795E-3</v>
      </c>
      <c r="K48" s="302">
        <v>6.0296258370258014E-3</v>
      </c>
      <c r="L48" s="302">
        <f t="shared" si="13"/>
        <v>1.3128078072535781E-2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8.6230413818334309E-3</v>
      </c>
      <c r="C49" s="302">
        <v>1.0737910004945082E-2</v>
      </c>
      <c r="D49" s="302">
        <f t="shared" si="11"/>
        <v>1.9360951386778513E-2</v>
      </c>
      <c r="E49" s="303"/>
      <c r="F49" s="302">
        <v>9.7676743779686551E-3</v>
      </c>
      <c r="G49" s="302">
        <v>1.7533309792790882E-2</v>
      </c>
      <c r="H49" s="302">
        <f t="shared" si="12"/>
        <v>2.7300984170759539E-2</v>
      </c>
      <c r="I49" s="303"/>
      <c r="J49" s="302">
        <v>6.2617585749143749E-3</v>
      </c>
      <c r="K49" s="302">
        <v>1.0906722518299645E-2</v>
      </c>
      <c r="L49" s="302">
        <f t="shared" si="13"/>
        <v>1.7168481093214019E-2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7.2744291090098738E-3</v>
      </c>
      <c r="C50" s="302">
        <v>0.14801245886217862</v>
      </c>
      <c r="D50" s="302">
        <f t="shared" si="11"/>
        <v>0.1552868879711885</v>
      </c>
      <c r="E50" s="303"/>
      <c r="F50" s="302">
        <v>6.5736535896315151E-3</v>
      </c>
      <c r="G50" s="302">
        <v>0.17129310544418222</v>
      </c>
      <c r="H50" s="302">
        <f t="shared" si="12"/>
        <v>0.17786675903381374</v>
      </c>
      <c r="I50" s="303"/>
      <c r="J50" s="302">
        <v>6.1631739170321517E-3</v>
      </c>
      <c r="K50" s="302">
        <v>9.9972540967196377E-2</v>
      </c>
      <c r="L50" s="302">
        <f t="shared" si="13"/>
        <v>0.10613571488422853</v>
      </c>
      <c r="M50" s="236"/>
      <c r="N50" s="236"/>
    </row>
    <row r="51" spans="1:14" x14ac:dyDescent="0.2">
      <c r="A51" s="237" t="str">
        <f>name!E$12</f>
        <v>Elementary occupations</v>
      </c>
      <c r="B51" s="302">
        <v>7.3919387065299255E-3</v>
      </c>
      <c r="C51" s="302">
        <v>3.4334804625881614E-2</v>
      </c>
      <c r="D51" s="302">
        <f t="shared" si="11"/>
        <v>4.1726743332411539E-2</v>
      </c>
      <c r="E51" s="303"/>
      <c r="F51" s="302">
        <v>5.3222182563751894E-3</v>
      </c>
      <c r="G51" s="302">
        <v>3.8709439541512375E-2</v>
      </c>
      <c r="H51" s="302">
        <f t="shared" si="12"/>
        <v>4.4031657797887563E-2</v>
      </c>
      <c r="I51" s="303"/>
      <c r="J51" s="302">
        <v>2.399705770368079E-3</v>
      </c>
      <c r="K51" s="302">
        <v>1.7144188382517658E-2</v>
      </c>
      <c r="L51" s="302">
        <f t="shared" si="13"/>
        <v>1.9543894152885738E-2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0.10349928366766614</v>
      </c>
      <c r="C53" s="311">
        <f t="shared" ref="C53:L53" si="14">SUM(C43:C51)</f>
        <v>0.60650071633233416</v>
      </c>
      <c r="D53" s="311">
        <f t="shared" si="14"/>
        <v>0.71000000000000041</v>
      </c>
      <c r="E53" s="311"/>
      <c r="F53" s="311">
        <f t="shared" si="14"/>
        <v>0.12328145776846754</v>
      </c>
      <c r="G53" s="311">
        <f t="shared" si="14"/>
        <v>0.7987185422315336</v>
      </c>
      <c r="H53" s="311">
        <f t="shared" si="14"/>
        <v>0.92200000000000115</v>
      </c>
      <c r="I53" s="311"/>
      <c r="J53" s="311">
        <f t="shared" si="14"/>
        <v>7.0894127046472827E-2</v>
      </c>
      <c r="K53" s="311">
        <f t="shared" si="14"/>
        <v>0.47010587295352846</v>
      </c>
      <c r="L53" s="311">
        <f t="shared" si="14"/>
        <v>0.54100000000000126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0.614797866108035</v>
      </c>
      <c r="C60" s="302">
        <v>1.2495784977511761</v>
      </c>
      <c r="D60" s="302">
        <f>SUM(B60:C60)</f>
        <v>1.8643763638592112</v>
      </c>
      <c r="E60" s="303"/>
      <c r="F60" s="302">
        <v>0.77594645551301666</v>
      </c>
      <c r="G60" s="302">
        <v>1.6264884143914247</v>
      </c>
      <c r="H60" s="302">
        <f>SUM(F60:G60)</f>
        <v>2.4024348699044413</v>
      </c>
      <c r="I60" s="303"/>
      <c r="J60" s="302">
        <v>0.96436841138454943</v>
      </c>
      <c r="K60" s="302">
        <v>1.645444735645653</v>
      </c>
      <c r="L60" s="302">
        <f>SUM(J60:K60)</f>
        <v>2.6098131470302022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0.76910721867159848</v>
      </c>
      <c r="C61" s="302">
        <v>1.2395555040461885</v>
      </c>
      <c r="D61" s="302">
        <f t="shared" ref="D61:D68" si="15">SUM(B61:C61)</f>
        <v>2.0086627227177871</v>
      </c>
      <c r="E61" s="303"/>
      <c r="F61" s="302">
        <v>1.0864953804533417</v>
      </c>
      <c r="G61" s="302">
        <v>1.7037528625914073</v>
      </c>
      <c r="H61" s="302">
        <f t="shared" ref="H61:H68" si="16">SUM(F61:G61)</f>
        <v>2.7902482430447488</v>
      </c>
      <c r="I61" s="303"/>
      <c r="J61" s="302">
        <v>1.5171216441325159</v>
      </c>
      <c r="K61" s="302">
        <v>2.2795503827999157</v>
      </c>
      <c r="L61" s="302">
        <f t="shared" ref="L61:L68" si="17">SUM(J61:K61)</f>
        <v>3.7966720269324314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0.93367796446740836</v>
      </c>
      <c r="C62" s="302">
        <v>1.7018309387751434</v>
      </c>
      <c r="D62" s="302">
        <f t="shared" si="15"/>
        <v>2.6355089032425516</v>
      </c>
      <c r="E62" s="303"/>
      <c r="F62" s="302">
        <v>1.1813018291436455</v>
      </c>
      <c r="G62" s="302">
        <v>2.3790851037571645</v>
      </c>
      <c r="H62" s="302">
        <f t="shared" si="16"/>
        <v>3.5603869329008102</v>
      </c>
      <c r="I62" s="303"/>
      <c r="J62" s="302">
        <v>1.4112616012946255</v>
      </c>
      <c r="K62" s="302">
        <v>2.2368613666200625</v>
      </c>
      <c r="L62" s="302">
        <f t="shared" si="17"/>
        <v>3.6481229679146878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1.0720741436573353</v>
      </c>
      <c r="C63" s="302">
        <v>0.38453492007830703</v>
      </c>
      <c r="D63" s="302">
        <f t="shared" si="15"/>
        <v>1.4566090637356424</v>
      </c>
      <c r="E63" s="303"/>
      <c r="F63" s="302">
        <v>1.1474785473099822</v>
      </c>
      <c r="G63" s="302">
        <v>0.49658685054920931</v>
      </c>
      <c r="H63" s="302">
        <f t="shared" si="16"/>
        <v>1.6440653978591915</v>
      </c>
      <c r="I63" s="303"/>
      <c r="J63" s="302">
        <v>1.1619065421496633</v>
      </c>
      <c r="K63" s="302">
        <v>0.43831054486736631</v>
      </c>
      <c r="L63" s="302">
        <f t="shared" si="17"/>
        <v>1.6002170870170296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0.75798762569462064</v>
      </c>
      <c r="C64" s="302">
        <v>2.3135397965077904</v>
      </c>
      <c r="D64" s="302">
        <f t="shared" si="15"/>
        <v>3.0715274222024109</v>
      </c>
      <c r="E64" s="303"/>
      <c r="F64" s="302">
        <v>0.60527723920441978</v>
      </c>
      <c r="G64" s="302">
        <v>2.077913417893456</v>
      </c>
      <c r="H64" s="302">
        <f t="shared" si="16"/>
        <v>2.6831906570978759</v>
      </c>
      <c r="I64" s="303"/>
      <c r="J64" s="302">
        <v>0.5010874033946211</v>
      </c>
      <c r="K64" s="302">
        <v>1.9317583072301361</v>
      </c>
      <c r="L64" s="302">
        <f t="shared" si="17"/>
        <v>2.4328457106247572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9.9303664170648842E-2</v>
      </c>
      <c r="C65" s="302">
        <v>9.7719422341155465E-2</v>
      </c>
      <c r="D65" s="302">
        <f t="shared" si="15"/>
        <v>0.19702308651180431</v>
      </c>
      <c r="E65" s="303"/>
      <c r="F65" s="302">
        <v>8.5995007086709208E-2</v>
      </c>
      <c r="G65" s="302">
        <v>0.12637298920011314</v>
      </c>
      <c r="H65" s="302">
        <f t="shared" si="16"/>
        <v>0.21236799628682235</v>
      </c>
      <c r="I65" s="303"/>
      <c r="J65" s="302">
        <v>7.8483730829639498E-2</v>
      </c>
      <c r="K65" s="302">
        <v>0.14227989550824241</v>
      </c>
      <c r="L65" s="302">
        <f t="shared" si="17"/>
        <v>0.22076362633788191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0.22299897299693344</v>
      </c>
      <c r="C66" s="302">
        <v>0.13986756605902909</v>
      </c>
      <c r="D66" s="302">
        <f t="shared" si="15"/>
        <v>0.36286653905596256</v>
      </c>
      <c r="E66" s="303"/>
      <c r="F66" s="302">
        <v>0.228702815135435</v>
      </c>
      <c r="G66" s="302">
        <v>0.17461480155151624</v>
      </c>
      <c r="H66" s="302">
        <f t="shared" si="16"/>
        <v>0.40331761668695121</v>
      </c>
      <c r="I66" s="303"/>
      <c r="J66" s="302">
        <v>0.24665838776247623</v>
      </c>
      <c r="K66" s="302">
        <v>0.18778733324416919</v>
      </c>
      <c r="L66" s="302">
        <f t="shared" si="17"/>
        <v>0.43444572100664541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1.6169519969693757</v>
      </c>
      <c r="C67" s="302">
        <v>4.5835926597317274</v>
      </c>
      <c r="D67" s="302">
        <f t="shared" si="15"/>
        <v>6.2005446567011031</v>
      </c>
      <c r="E67" s="303"/>
      <c r="F67" s="302">
        <v>1.4121978305107785</v>
      </c>
      <c r="G67" s="302">
        <v>4.4782567915474152</v>
      </c>
      <c r="H67" s="302">
        <f t="shared" si="16"/>
        <v>5.8904546220581935</v>
      </c>
      <c r="I67" s="303"/>
      <c r="J67" s="302">
        <v>1.8110562337181755</v>
      </c>
      <c r="K67" s="302">
        <v>4.8782937636344217</v>
      </c>
      <c r="L67" s="302">
        <f t="shared" si="17"/>
        <v>6.6893499973525969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1.8817515985382502</v>
      </c>
      <c r="C68" s="302">
        <v>2.6891296434352809</v>
      </c>
      <c r="D68" s="302">
        <f t="shared" si="15"/>
        <v>4.570881241973531</v>
      </c>
      <c r="E68" s="303"/>
      <c r="F68" s="302">
        <v>1.6510824657941889</v>
      </c>
      <c r="G68" s="302">
        <v>2.9144511983667902</v>
      </c>
      <c r="H68" s="302">
        <f t="shared" si="16"/>
        <v>4.5655336641609789</v>
      </c>
      <c r="I68" s="303"/>
      <c r="J68" s="302">
        <v>1.4518762949318684</v>
      </c>
      <c r="K68" s="302">
        <v>2.3078934208518964</v>
      </c>
      <c r="L68" s="302">
        <f t="shared" si="17"/>
        <v>3.7597697157837651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7.9686510512742066</v>
      </c>
      <c r="C70" s="311">
        <f t="shared" ref="C70:L70" si="18">SUM(C60:C68)</f>
        <v>14.399348948725798</v>
      </c>
      <c r="D70" s="311">
        <f t="shared" si="18"/>
        <v>22.368000000000002</v>
      </c>
      <c r="E70" s="311"/>
      <c r="F70" s="311">
        <f t="shared" si="18"/>
        <v>8.1744775701515167</v>
      </c>
      <c r="G70" s="311">
        <f t="shared" si="18"/>
        <v>15.977522429848499</v>
      </c>
      <c r="H70" s="311">
        <f t="shared" si="18"/>
        <v>24.152000000000015</v>
      </c>
      <c r="I70" s="311"/>
      <c r="J70" s="311">
        <f t="shared" si="18"/>
        <v>9.143820249598134</v>
      </c>
      <c r="K70" s="311">
        <f t="shared" si="18"/>
        <v>16.048179750401864</v>
      </c>
      <c r="L70" s="311">
        <f t="shared" si="18"/>
        <v>25.191999999999997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0.11580066412646053</v>
      </c>
      <c r="C77" s="302">
        <v>0.87456945388479146</v>
      </c>
      <c r="D77" s="302">
        <f>SUM(B77:C77)</f>
        <v>0.99037011801125197</v>
      </c>
      <c r="E77" s="303"/>
      <c r="F77" s="302">
        <v>0.10399723308235566</v>
      </c>
      <c r="G77" s="302">
        <v>0.68331318833029353</v>
      </c>
      <c r="H77" s="302">
        <f>SUM(F77:G77)</f>
        <v>0.78731042141264918</v>
      </c>
      <c r="I77" s="303"/>
      <c r="J77" s="302">
        <v>9.6872839796574448E-2</v>
      </c>
      <c r="K77" s="302">
        <v>0.63875075573105156</v>
      </c>
      <c r="L77" s="302">
        <f>SUM(J77:K77)</f>
        <v>0.73562359552762602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0.13401055626328404</v>
      </c>
      <c r="C78" s="302">
        <v>1.3672878783094597</v>
      </c>
      <c r="D78" s="302">
        <f t="shared" ref="D78:D85" si="19">SUM(B78:C78)</f>
        <v>1.5012984345727438</v>
      </c>
      <c r="E78" s="303"/>
      <c r="F78" s="302">
        <v>0.12444983108288367</v>
      </c>
      <c r="G78" s="302">
        <v>1.1145447017224923</v>
      </c>
      <c r="H78" s="302">
        <f t="shared" ref="H78:H85" si="20">SUM(F78:G78)</f>
        <v>1.238994532805376</v>
      </c>
      <c r="I78" s="303"/>
      <c r="J78" s="302">
        <v>0.113514661867885</v>
      </c>
      <c r="K78" s="302">
        <v>1.1126351965392915</v>
      </c>
      <c r="L78" s="302">
        <f t="shared" ref="L78:L85" si="21">SUM(J78:K78)</f>
        <v>1.2261498584071766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0.16230610143943081</v>
      </c>
      <c r="C79" s="302">
        <v>0.7229516119339976</v>
      </c>
      <c r="D79" s="302">
        <f t="shared" si="19"/>
        <v>0.8852577133734284</v>
      </c>
      <c r="E79" s="303"/>
      <c r="F79" s="302">
        <v>0.12684544475933651</v>
      </c>
      <c r="G79" s="302">
        <v>0.57787494058520483</v>
      </c>
      <c r="H79" s="302">
        <f t="shared" si="20"/>
        <v>0.7047203853445414</v>
      </c>
      <c r="I79" s="303"/>
      <c r="J79" s="302">
        <v>9.8080536401551954E-2</v>
      </c>
      <c r="K79" s="302">
        <v>0.46270115364043762</v>
      </c>
      <c r="L79" s="302">
        <f t="shared" si="21"/>
        <v>0.56078169004198952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0.43002107646503479</v>
      </c>
      <c r="C80" s="302">
        <v>0.20270584917312187</v>
      </c>
      <c r="D80" s="302">
        <f t="shared" si="19"/>
        <v>0.63272692563815669</v>
      </c>
      <c r="E80" s="303"/>
      <c r="F80" s="302">
        <v>0.30284343875886449</v>
      </c>
      <c r="G80" s="302">
        <v>0.16414160944666434</v>
      </c>
      <c r="H80" s="302">
        <f t="shared" si="20"/>
        <v>0.46698504820552883</v>
      </c>
      <c r="I80" s="303"/>
      <c r="J80" s="302">
        <v>0.19050143719598731</v>
      </c>
      <c r="K80" s="302">
        <v>0.16906842646884584</v>
      </c>
      <c r="L80" s="302">
        <f t="shared" si="21"/>
        <v>0.35956986366483312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6.9299242501367084E-2</v>
      </c>
      <c r="C81" s="302">
        <v>1.6662838496857968</v>
      </c>
      <c r="D81" s="302">
        <f t="shared" si="19"/>
        <v>1.7355830921871638</v>
      </c>
      <c r="E81" s="303"/>
      <c r="F81" s="302">
        <v>4.9178432540416442E-2</v>
      </c>
      <c r="G81" s="302">
        <v>0.97274390185549175</v>
      </c>
      <c r="H81" s="302">
        <f t="shared" si="20"/>
        <v>1.0219223343959083</v>
      </c>
      <c r="I81" s="303"/>
      <c r="J81" s="302">
        <v>7.4956872486700021E-2</v>
      </c>
      <c r="K81" s="302">
        <v>0.74311580450911174</v>
      </c>
      <c r="L81" s="302">
        <f t="shared" si="21"/>
        <v>0.81807267699581177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3.6087450529879023E-2</v>
      </c>
      <c r="C82" s="302">
        <v>1.7085313548901845E-2</v>
      </c>
      <c r="D82" s="302">
        <f t="shared" si="19"/>
        <v>5.3172764078780868E-2</v>
      </c>
      <c r="E82" s="303"/>
      <c r="F82" s="302">
        <v>2.2789911010915445E-2</v>
      </c>
      <c r="G82" s="302">
        <v>1.2790166393402063E-2</v>
      </c>
      <c r="H82" s="302">
        <f t="shared" si="20"/>
        <v>3.5580077404317512E-2</v>
      </c>
      <c r="I82" s="303"/>
      <c r="J82" s="302">
        <v>1.5893418447811176E-2</v>
      </c>
      <c r="K82" s="302">
        <v>1.3778498721471482E-2</v>
      </c>
      <c r="L82" s="302">
        <f t="shared" si="21"/>
        <v>2.9671917169282656E-2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9.4040526707789382E-2</v>
      </c>
      <c r="C83" s="302">
        <v>0.14995316873368902</v>
      </c>
      <c r="D83" s="302">
        <f t="shared" si="19"/>
        <v>0.24399369544147842</v>
      </c>
      <c r="E83" s="303"/>
      <c r="F83" s="302">
        <v>6.6174215442294501E-2</v>
      </c>
      <c r="G83" s="302">
        <v>0.11866185625928433</v>
      </c>
      <c r="H83" s="302">
        <f t="shared" si="20"/>
        <v>0.18483607170157884</v>
      </c>
      <c r="I83" s="303"/>
      <c r="J83" s="302">
        <v>5.7736130015027719E-2</v>
      </c>
      <c r="K83" s="302">
        <v>0.13392562687721776</v>
      </c>
      <c r="L83" s="302">
        <f t="shared" si="21"/>
        <v>0.19166175689224549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0.3742580741164771</v>
      </c>
      <c r="C84" s="302">
        <v>0.77809204263813669</v>
      </c>
      <c r="D84" s="302">
        <f t="shared" si="19"/>
        <v>1.1523501167546137</v>
      </c>
      <c r="E84" s="303"/>
      <c r="F84" s="302">
        <v>0.18069521859642335</v>
      </c>
      <c r="G84" s="302">
        <v>0.44826544042961047</v>
      </c>
      <c r="H84" s="302">
        <f t="shared" si="20"/>
        <v>0.62896065902603382</v>
      </c>
      <c r="I84" s="303"/>
      <c r="J84" s="302">
        <v>0.19678824846230908</v>
      </c>
      <c r="K84" s="302">
        <v>0.45521068042111917</v>
      </c>
      <c r="L84" s="302">
        <f t="shared" si="21"/>
        <v>0.65199892888342825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8.7594420177010163E-2</v>
      </c>
      <c r="C85" s="302">
        <v>0.29265271976536777</v>
      </c>
      <c r="D85" s="302">
        <f t="shared" si="19"/>
        <v>0.38024713994237791</v>
      </c>
      <c r="E85" s="303"/>
      <c r="F85" s="302">
        <v>4.6341903416232511E-2</v>
      </c>
      <c r="G85" s="302">
        <v>0.16234856628783115</v>
      </c>
      <c r="H85" s="302">
        <f t="shared" si="20"/>
        <v>0.20869046970406366</v>
      </c>
      <c r="I85" s="303"/>
      <c r="J85" s="302">
        <v>3.6396049529431491E-2</v>
      </c>
      <c r="K85" s="302">
        <v>0.10207366288817081</v>
      </c>
      <c r="L85" s="302">
        <f t="shared" si="21"/>
        <v>0.13846971241760231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1.5034181123267329</v>
      </c>
      <c r="C87" s="311">
        <f t="shared" ref="C87:D87" si="22">SUM(C77:C85)</f>
        <v>6.071581887673263</v>
      </c>
      <c r="D87" s="311">
        <f t="shared" si="22"/>
        <v>7.5749999999999957</v>
      </c>
      <c r="E87" s="311"/>
      <c r="F87" s="311">
        <f t="shared" ref="F87:H87" si="23">SUM(F77:F85)</f>
        <v>1.0233156286897225</v>
      </c>
      <c r="G87" s="311">
        <f t="shared" si="23"/>
        <v>4.2546843713102751</v>
      </c>
      <c r="H87" s="311">
        <f t="shared" si="23"/>
        <v>5.2779999999999969</v>
      </c>
      <c r="I87" s="311"/>
      <c r="J87" s="311">
        <f t="shared" ref="J87:L87" si="24">SUM(J77:J85)</f>
        <v>0.88074019420327843</v>
      </c>
      <c r="K87" s="311">
        <f t="shared" si="24"/>
        <v>3.8312598057967175</v>
      </c>
      <c r="L87" s="311">
        <f t="shared" si="24"/>
        <v>4.7119999999999953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0.75459577135822764</v>
      </c>
      <c r="C94" s="302">
        <v>3.3246852893021774</v>
      </c>
      <c r="D94" s="302">
        <f>SUM(B94:C94)</f>
        <v>4.0792810606604046</v>
      </c>
      <c r="E94" s="303"/>
      <c r="F94" s="302">
        <v>0.89938561427375441</v>
      </c>
      <c r="G94" s="302">
        <v>3.7442112656795699</v>
      </c>
      <c r="H94" s="302">
        <f>SUM(F94:G94)</f>
        <v>4.643596879953324</v>
      </c>
      <c r="I94" s="303"/>
      <c r="J94" s="302">
        <v>0.81875419809036321</v>
      </c>
      <c r="K94" s="302">
        <v>3.2084356242668011</v>
      </c>
      <c r="L94" s="302">
        <f>SUM(J94:K94)</f>
        <v>4.0271898223571645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0.74476541866460255</v>
      </c>
      <c r="C95" s="302">
        <v>3.903071187263591</v>
      </c>
      <c r="D95" s="302">
        <f t="shared" ref="D95:D102" si="25">SUM(B95:C95)</f>
        <v>4.6478366059281937</v>
      </c>
      <c r="E95" s="303"/>
      <c r="F95" s="302">
        <v>1.1378109016791158</v>
      </c>
      <c r="G95" s="302">
        <v>4.9036810757883043</v>
      </c>
      <c r="H95" s="302">
        <f t="shared" ref="H95:H102" si="26">SUM(F95:G95)</f>
        <v>6.0414919774674196</v>
      </c>
      <c r="I95" s="303"/>
      <c r="J95" s="302">
        <v>1.1304480258566993</v>
      </c>
      <c r="K95" s="302">
        <v>5.0410592503140412</v>
      </c>
      <c r="L95" s="302">
        <f t="shared" ref="L95:L102" si="27">SUM(J95:K95)</f>
        <v>6.1715072761707406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1.0544944369135911</v>
      </c>
      <c r="C96" s="302">
        <v>2.6516293909490578</v>
      </c>
      <c r="D96" s="302">
        <f t="shared" si="25"/>
        <v>3.7061238278626489</v>
      </c>
      <c r="E96" s="303"/>
      <c r="F96" s="302">
        <v>1.141856247478868</v>
      </c>
      <c r="G96" s="302">
        <v>3.122537501616037</v>
      </c>
      <c r="H96" s="302">
        <f t="shared" si="26"/>
        <v>4.2643937490949053</v>
      </c>
      <c r="I96" s="303"/>
      <c r="J96" s="302">
        <v>0.93663091024230483</v>
      </c>
      <c r="K96" s="302">
        <v>2.4427624532267029</v>
      </c>
      <c r="L96" s="302">
        <f t="shared" si="27"/>
        <v>3.3793933634690076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2.4054382459771571</v>
      </c>
      <c r="C97" s="302">
        <v>1.4007731738997957</v>
      </c>
      <c r="D97" s="302">
        <f t="shared" si="25"/>
        <v>3.806211419876953</v>
      </c>
      <c r="E97" s="303"/>
      <c r="F97" s="302">
        <v>2.1350595225227091</v>
      </c>
      <c r="G97" s="302">
        <v>1.5495878240936634</v>
      </c>
      <c r="H97" s="302">
        <f t="shared" si="26"/>
        <v>3.6846473466163725</v>
      </c>
      <c r="I97" s="303"/>
      <c r="J97" s="302">
        <v>1.3901264135157843</v>
      </c>
      <c r="K97" s="302">
        <v>1.3724314081683187</v>
      </c>
      <c r="L97" s="302">
        <f t="shared" si="27"/>
        <v>2.7625578216841031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0.5816598743798731</v>
      </c>
      <c r="C98" s="302">
        <v>8.4998787971855538</v>
      </c>
      <c r="D98" s="302">
        <f t="shared" si="25"/>
        <v>9.0815386715654274</v>
      </c>
      <c r="E98" s="303"/>
      <c r="F98" s="302">
        <v>0.46539878945185564</v>
      </c>
      <c r="G98" s="302">
        <v>7.1433728068566591</v>
      </c>
      <c r="H98" s="302">
        <f t="shared" si="26"/>
        <v>7.6087715963085145</v>
      </c>
      <c r="I98" s="303"/>
      <c r="J98" s="302">
        <v>0.42002958955957387</v>
      </c>
      <c r="K98" s="302">
        <v>4.8724186862540515</v>
      </c>
      <c r="L98" s="302">
        <f t="shared" si="27"/>
        <v>5.2924482758136255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0.19019158075829537</v>
      </c>
      <c r="C99" s="302">
        <v>0.13925219411225187</v>
      </c>
      <c r="D99" s="302">
        <f t="shared" si="25"/>
        <v>0.32944377487054721</v>
      </c>
      <c r="E99" s="303"/>
      <c r="F99" s="302">
        <v>0.29107630501528892</v>
      </c>
      <c r="G99" s="302">
        <v>0.21059202070681202</v>
      </c>
      <c r="H99" s="302">
        <f t="shared" si="26"/>
        <v>0.50166832572210096</v>
      </c>
      <c r="I99" s="303"/>
      <c r="J99" s="302">
        <v>0.29247954602034415</v>
      </c>
      <c r="K99" s="302">
        <v>0.24977877313628957</v>
      </c>
      <c r="L99" s="302">
        <f t="shared" si="27"/>
        <v>0.54225831915663369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0.56769722935881772</v>
      </c>
      <c r="C100" s="302">
        <v>0.82752534996311011</v>
      </c>
      <c r="D100" s="302">
        <f t="shared" si="25"/>
        <v>1.3952225793219277</v>
      </c>
      <c r="E100" s="303"/>
      <c r="F100" s="302">
        <v>0.52088724748978621</v>
      </c>
      <c r="G100" s="302">
        <v>0.80426392841173489</v>
      </c>
      <c r="H100" s="302">
        <f t="shared" si="26"/>
        <v>1.3251511759015211</v>
      </c>
      <c r="I100" s="303"/>
      <c r="J100" s="302">
        <v>0.44388142727356217</v>
      </c>
      <c r="K100" s="302">
        <v>0.75061453532697098</v>
      </c>
      <c r="L100" s="302">
        <f t="shared" si="27"/>
        <v>1.1944959626005331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1.5610530001843381</v>
      </c>
      <c r="C101" s="302">
        <v>6.8063491206227296</v>
      </c>
      <c r="D101" s="302">
        <f t="shared" si="25"/>
        <v>8.3674021208070677</v>
      </c>
      <c r="E101" s="303"/>
      <c r="F101" s="302">
        <v>1.1960392190251798</v>
      </c>
      <c r="G101" s="302">
        <v>6.1337332239432332</v>
      </c>
      <c r="H101" s="302">
        <f t="shared" si="26"/>
        <v>7.3297724429684132</v>
      </c>
      <c r="I101" s="303"/>
      <c r="J101" s="302">
        <v>1.2454394345368316</v>
      </c>
      <c r="K101" s="302">
        <v>5.6087324744207958</v>
      </c>
      <c r="L101" s="302">
        <f t="shared" si="27"/>
        <v>6.8541719089576274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0.92788964990153344</v>
      </c>
      <c r="C102" s="302">
        <v>2.7050502892054129</v>
      </c>
      <c r="D102" s="302">
        <f t="shared" si="25"/>
        <v>3.6329399391069463</v>
      </c>
      <c r="E102" s="303"/>
      <c r="F102" s="302">
        <v>0.69173627907216972</v>
      </c>
      <c r="G102" s="302">
        <v>2.5127702268951726</v>
      </c>
      <c r="H102" s="302">
        <f t="shared" si="26"/>
        <v>3.2045065059673421</v>
      </c>
      <c r="I102" s="303"/>
      <c r="J102" s="302">
        <v>0.44686198712192571</v>
      </c>
      <c r="K102" s="302">
        <v>1.5861152626686279</v>
      </c>
      <c r="L102" s="302">
        <f t="shared" si="27"/>
        <v>2.0329772497905534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8.7877852074964373</v>
      </c>
      <c r="C104" s="311">
        <f t="shared" ref="C104:D104" si="28">SUM(C94:C102)</f>
        <v>30.258214792503683</v>
      </c>
      <c r="D104" s="311">
        <f t="shared" si="28"/>
        <v>39.04600000000012</v>
      </c>
      <c r="E104" s="311"/>
      <c r="F104" s="311">
        <f t="shared" ref="F104:H104" si="29">SUM(F94:F102)</f>
        <v>8.4792501260087274</v>
      </c>
      <c r="G104" s="311">
        <f t="shared" si="29"/>
        <v>30.124749873991185</v>
      </c>
      <c r="H104" s="311">
        <f t="shared" si="29"/>
        <v>38.603999999999914</v>
      </c>
      <c r="I104" s="311"/>
      <c r="J104" s="311">
        <f t="shared" ref="J104:L104" si="30">SUM(J94:J102)</f>
        <v>7.1246515322173893</v>
      </c>
      <c r="K104" s="311">
        <f t="shared" si="30"/>
        <v>25.132348467782599</v>
      </c>
      <c r="L104" s="311">
        <f t="shared" si="30"/>
        <v>32.256999999999991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3.8363045312803844E-2</v>
      </c>
      <c r="C111" s="302">
        <v>9.6087615705362589E-2</v>
      </c>
      <c r="D111" s="302">
        <f>SUM(B111:C111)</f>
        <v>0.13445066101816644</v>
      </c>
      <c r="E111" s="303"/>
      <c r="F111" s="302">
        <v>5.1001780949032779E-2</v>
      </c>
      <c r="G111" s="302">
        <v>9.9771401496106873E-2</v>
      </c>
      <c r="H111" s="302">
        <f>SUM(F111:G111)</f>
        <v>0.15077318244513965</v>
      </c>
      <c r="I111" s="303"/>
      <c r="J111" s="302">
        <v>5.7651528950117055E-2</v>
      </c>
      <c r="K111" s="302">
        <v>0.10094677173032202</v>
      </c>
      <c r="L111" s="302">
        <f>SUM(J111:K111)</f>
        <v>0.15859830068043906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4.5073815869514332E-2</v>
      </c>
      <c r="C112" s="302">
        <v>0.25580888047064942</v>
      </c>
      <c r="D112" s="302">
        <f t="shared" ref="D112:D119" si="31">SUM(B112:C112)</f>
        <v>0.30088269634016374</v>
      </c>
      <c r="E112" s="303"/>
      <c r="F112" s="302">
        <v>6.8846040857166904E-2</v>
      </c>
      <c r="G112" s="302">
        <v>0.30832966130695938</v>
      </c>
      <c r="H112" s="302">
        <f t="shared" ref="H112:H119" si="32">SUM(F112:G112)</f>
        <v>0.37717570216412627</v>
      </c>
      <c r="I112" s="303"/>
      <c r="J112" s="302">
        <v>8.3550756272476975E-2</v>
      </c>
      <c r="K112" s="302">
        <v>0.34153231499790004</v>
      </c>
      <c r="L112" s="302">
        <f t="shared" ref="L112:L119" si="33">SUM(J112:K112)</f>
        <v>0.42508307127037703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4.0616829190823669E-2</v>
      </c>
      <c r="C113" s="302">
        <v>0.11622732435908842</v>
      </c>
      <c r="D113" s="302">
        <f t="shared" si="31"/>
        <v>0.1568441535499121</v>
      </c>
      <c r="E113" s="303"/>
      <c r="F113" s="302">
        <v>5.2011500143795492E-2</v>
      </c>
      <c r="G113" s="302">
        <v>0.14205347987191319</v>
      </c>
      <c r="H113" s="302">
        <f t="shared" si="32"/>
        <v>0.19406498001570868</v>
      </c>
      <c r="I113" s="303"/>
      <c r="J113" s="302">
        <v>5.062711214093011E-2</v>
      </c>
      <c r="K113" s="302">
        <v>0.11755224572108171</v>
      </c>
      <c r="L113" s="302">
        <f t="shared" si="33"/>
        <v>0.16817935786201182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0.12484447170735115</v>
      </c>
      <c r="C114" s="302">
        <v>2.305868952925531E-2</v>
      </c>
      <c r="D114" s="302">
        <f t="shared" si="31"/>
        <v>0.14790316123660646</v>
      </c>
      <c r="E114" s="303"/>
      <c r="F114" s="302">
        <v>0.12337335682050093</v>
      </c>
      <c r="G114" s="302">
        <v>2.447402159044831E-2</v>
      </c>
      <c r="H114" s="302">
        <f t="shared" si="32"/>
        <v>0.14784737841094925</v>
      </c>
      <c r="I114" s="303"/>
      <c r="J114" s="302">
        <v>8.2959442672705483E-2</v>
      </c>
      <c r="K114" s="302">
        <v>1.4572360801237277E-2</v>
      </c>
      <c r="L114" s="302">
        <f t="shared" si="33"/>
        <v>9.753180347394276E-2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3.1125897751310143E-3</v>
      </c>
      <c r="C115" s="302">
        <v>0.28528720160372956</v>
      </c>
      <c r="D115" s="302">
        <f t="shared" si="31"/>
        <v>0.28839979137886057</v>
      </c>
      <c r="E115" s="303"/>
      <c r="F115" s="302">
        <v>3.1477936310501491E-3</v>
      </c>
      <c r="G115" s="302">
        <v>0.21934625220687601</v>
      </c>
      <c r="H115" s="302">
        <f t="shared" si="32"/>
        <v>0.22249404583792615</v>
      </c>
      <c r="I115" s="303"/>
      <c r="J115" s="302">
        <v>4.9092618523815159E-3</v>
      </c>
      <c r="K115" s="302">
        <v>0.16982088868069969</v>
      </c>
      <c r="L115" s="302">
        <f t="shared" si="33"/>
        <v>0.17473015053308122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2.2676424675012415E-2</v>
      </c>
      <c r="C116" s="302">
        <v>5.5335734535379927E-3</v>
      </c>
      <c r="D116" s="302">
        <f t="shared" si="31"/>
        <v>2.8209998128550406E-2</v>
      </c>
      <c r="E116" s="303"/>
      <c r="F116" s="302">
        <v>2.139667370128651E-2</v>
      </c>
      <c r="G116" s="302">
        <v>4.8854027238314796E-3</v>
      </c>
      <c r="H116" s="302">
        <f t="shared" si="32"/>
        <v>2.6282076425117991E-2</v>
      </c>
      <c r="I116" s="303"/>
      <c r="J116" s="302">
        <v>2.152290636165153E-2</v>
      </c>
      <c r="K116" s="302">
        <v>4.9502806206283894E-3</v>
      </c>
      <c r="L116" s="302">
        <f t="shared" si="33"/>
        <v>2.647318698227992E-2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8.6095180243104905E-2</v>
      </c>
      <c r="C117" s="302">
        <v>7.7001596373798512E-2</v>
      </c>
      <c r="D117" s="302">
        <f t="shared" si="31"/>
        <v>0.16309677661690342</v>
      </c>
      <c r="E117" s="303"/>
      <c r="F117" s="302">
        <v>8.9619994564599612E-2</v>
      </c>
      <c r="G117" s="302">
        <v>5.6001113896014032E-2</v>
      </c>
      <c r="H117" s="302">
        <f t="shared" si="32"/>
        <v>0.14562110846061366</v>
      </c>
      <c r="I117" s="303"/>
      <c r="J117" s="302">
        <v>0.10644511718598104</v>
      </c>
      <c r="K117" s="302">
        <v>5.6893264561629665E-2</v>
      </c>
      <c r="L117" s="302">
        <f t="shared" si="33"/>
        <v>0.1633383817476107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1.3715850086504955E-3</v>
      </c>
      <c r="C118" s="302">
        <v>5.4118300864088677E-2</v>
      </c>
      <c r="D118" s="302">
        <f t="shared" si="31"/>
        <v>5.5489885872739175E-2</v>
      </c>
      <c r="E118" s="303"/>
      <c r="F118" s="302">
        <v>1.0916506611671649E-3</v>
      </c>
      <c r="G118" s="302">
        <v>4.030172076554675E-2</v>
      </c>
      <c r="H118" s="302">
        <f t="shared" si="32"/>
        <v>4.1393371426713912E-2</v>
      </c>
      <c r="I118" s="303"/>
      <c r="J118" s="302">
        <v>1.403319385795672E-3</v>
      </c>
      <c r="K118" s="302">
        <v>4.3887819851017036E-2</v>
      </c>
      <c r="L118" s="302">
        <f t="shared" si="33"/>
        <v>4.5291139236812709E-2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1.1762151591096663E-2</v>
      </c>
      <c r="C119" s="302">
        <v>9.960724267002459E-3</v>
      </c>
      <c r="D119" s="302">
        <f t="shared" si="31"/>
        <v>2.1722875858099122E-2</v>
      </c>
      <c r="E119" s="303"/>
      <c r="F119" s="302">
        <v>8.625687509170147E-3</v>
      </c>
      <c r="G119" s="302">
        <v>4.7224673045336892E-3</v>
      </c>
      <c r="H119" s="302">
        <f t="shared" si="32"/>
        <v>1.3348154813703836E-2</v>
      </c>
      <c r="I119" s="303"/>
      <c r="J119" s="302">
        <v>4.5714497453629346E-3</v>
      </c>
      <c r="K119" s="302">
        <v>2.203158468081493E-3</v>
      </c>
      <c r="L119" s="302">
        <f t="shared" si="33"/>
        <v>6.7746082134444276E-3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0.37391609337348847</v>
      </c>
      <c r="C121" s="311">
        <f t="shared" ref="C121:D121" si="34">SUM(C111:C119)</f>
        <v>0.92308390662651307</v>
      </c>
      <c r="D121" s="311">
        <f t="shared" si="34"/>
        <v>1.2970000000000013</v>
      </c>
      <c r="E121" s="311"/>
      <c r="F121" s="311">
        <f t="shared" ref="F121:H121" si="35">SUM(F111:F119)</f>
        <v>0.4191144788377697</v>
      </c>
      <c r="G121" s="311">
        <f t="shared" si="35"/>
        <v>0.89988552116222975</v>
      </c>
      <c r="H121" s="311">
        <f t="shared" si="35"/>
        <v>1.3189999999999991</v>
      </c>
      <c r="I121" s="311"/>
      <c r="J121" s="311">
        <f t="shared" ref="J121:L121" si="36">SUM(J111:J119)</f>
        <v>0.41364089456740233</v>
      </c>
      <c r="K121" s="311">
        <f t="shared" si="36"/>
        <v>0.85235910543259741</v>
      </c>
      <c r="L121" s="311">
        <f t="shared" si="36"/>
        <v>1.2659999999999993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8.7222858477726956E-2</v>
      </c>
      <c r="C128" s="302">
        <v>0.47014062375877819</v>
      </c>
      <c r="D128" s="302">
        <f>SUM(B128:C128)</f>
        <v>0.55736348223650511</v>
      </c>
      <c r="E128" s="303"/>
      <c r="F128" s="302">
        <v>9.9847926060264047E-2</v>
      </c>
      <c r="G128" s="302">
        <v>0.46415937669020424</v>
      </c>
      <c r="H128" s="302">
        <f>SUM(F128:G128)</f>
        <v>0.56400730275046829</v>
      </c>
      <c r="I128" s="303"/>
      <c r="J128" s="302">
        <v>0.11859323825191595</v>
      </c>
      <c r="K128" s="302">
        <v>0.50568665280532232</v>
      </c>
      <c r="L128" s="302">
        <f>SUM(J128:K128)</f>
        <v>0.62427989105723825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0.12481046156804192</v>
      </c>
      <c r="C129" s="302">
        <v>0.37958519299990928</v>
      </c>
      <c r="D129" s="302">
        <f t="shared" ref="D129:D136" si="37">SUM(B129:C129)</f>
        <v>0.50439565456795121</v>
      </c>
      <c r="E129" s="303"/>
      <c r="F129" s="302">
        <v>0.15861456976962043</v>
      </c>
      <c r="G129" s="302">
        <v>0.45396751502818461</v>
      </c>
      <c r="H129" s="302">
        <f t="shared" ref="H129:H136" si="38">SUM(F129:G129)</f>
        <v>0.61258208479780507</v>
      </c>
      <c r="I129" s="303"/>
      <c r="J129" s="302">
        <v>0.21725820793708636</v>
      </c>
      <c r="K129" s="302">
        <v>0.53075159559565355</v>
      </c>
      <c r="L129" s="302">
        <f t="shared" ref="L129:L136" si="39">SUM(J129:K129)</f>
        <v>0.74800980353273994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0.21225715559822697</v>
      </c>
      <c r="C130" s="302">
        <v>0.28919770234707071</v>
      </c>
      <c r="D130" s="302">
        <f t="shared" si="37"/>
        <v>0.50145485794529765</v>
      </c>
      <c r="E130" s="303"/>
      <c r="F130" s="302">
        <v>0.26746562572028593</v>
      </c>
      <c r="G130" s="302">
        <v>0.31083872250208378</v>
      </c>
      <c r="H130" s="302">
        <f t="shared" si="38"/>
        <v>0.57830434822236976</v>
      </c>
      <c r="I130" s="303"/>
      <c r="J130" s="302">
        <v>0.445206931311389</v>
      </c>
      <c r="K130" s="302">
        <v>0.29178920276433523</v>
      </c>
      <c r="L130" s="302">
        <f t="shared" si="39"/>
        <v>0.73699613407572429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0.31101681403401177</v>
      </c>
      <c r="C131" s="302">
        <v>0.1160480582297462</v>
      </c>
      <c r="D131" s="302">
        <f t="shared" si="37"/>
        <v>0.427064872263758</v>
      </c>
      <c r="E131" s="303"/>
      <c r="F131" s="302">
        <v>0.26906042732113933</v>
      </c>
      <c r="G131" s="302">
        <v>0.12316884355705923</v>
      </c>
      <c r="H131" s="302">
        <f t="shared" si="38"/>
        <v>0.39222927087819859</v>
      </c>
      <c r="I131" s="303"/>
      <c r="J131" s="302">
        <v>0.20286251066720359</v>
      </c>
      <c r="K131" s="302">
        <v>0.18757229516115639</v>
      </c>
      <c r="L131" s="302">
        <f t="shared" si="39"/>
        <v>0.39043480582835999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1.7634134628142659E-2</v>
      </c>
      <c r="C132" s="302">
        <v>0.51946816320596589</v>
      </c>
      <c r="D132" s="302">
        <f t="shared" si="37"/>
        <v>0.53710229783410857</v>
      </c>
      <c r="E132" s="303"/>
      <c r="F132" s="302">
        <v>2.4441973912138308E-2</v>
      </c>
      <c r="G132" s="302">
        <v>0.35706474543494399</v>
      </c>
      <c r="H132" s="302">
        <f t="shared" si="38"/>
        <v>0.3815067193470823</v>
      </c>
      <c r="I132" s="303"/>
      <c r="J132" s="302">
        <v>4.053896126481786E-2</v>
      </c>
      <c r="K132" s="302">
        <v>0.31087357113022251</v>
      </c>
      <c r="L132" s="302">
        <f t="shared" si="39"/>
        <v>0.35141253239504039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9.3537949480029595E-2</v>
      </c>
      <c r="C133" s="302">
        <v>4.3034862025725387E-2</v>
      </c>
      <c r="D133" s="302">
        <f t="shared" si="37"/>
        <v>0.13657281150575498</v>
      </c>
      <c r="E133" s="303"/>
      <c r="F133" s="302">
        <v>8.7960637474686076E-2</v>
      </c>
      <c r="G133" s="302">
        <v>4.3054036389746461E-2</v>
      </c>
      <c r="H133" s="302">
        <f t="shared" si="38"/>
        <v>0.13101467386443255</v>
      </c>
      <c r="I133" s="303"/>
      <c r="J133" s="302">
        <v>0.12121076426374455</v>
      </c>
      <c r="K133" s="302">
        <v>4.6542968249044289E-2</v>
      </c>
      <c r="L133" s="302">
        <f t="shared" si="39"/>
        <v>0.16775373251278886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7.9062978088476427E-2</v>
      </c>
      <c r="C134" s="302">
        <v>0.10383025393886211</v>
      </c>
      <c r="D134" s="302">
        <f>SUM(B134:C134)</f>
        <v>0.18289323202733854</v>
      </c>
      <c r="E134" s="303"/>
      <c r="F134" s="302">
        <v>7.241226524868756E-2</v>
      </c>
      <c r="G134" s="302">
        <v>9.1680338383478291E-2</v>
      </c>
      <c r="H134" s="302">
        <f t="shared" si="38"/>
        <v>0.16409260363216585</v>
      </c>
      <c r="I134" s="303"/>
      <c r="J134" s="302">
        <v>8.1538748334008634E-2</v>
      </c>
      <c r="K134" s="302">
        <v>0.12094533431467423</v>
      </c>
      <c r="L134" s="302">
        <f t="shared" si="39"/>
        <v>0.20248408264868287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6.3358050381535289E-2</v>
      </c>
      <c r="C135" s="302">
        <v>1.4063441878363834</v>
      </c>
      <c r="D135" s="302">
        <f t="shared" si="37"/>
        <v>1.4697022382179186</v>
      </c>
      <c r="E135" s="303"/>
      <c r="F135" s="302">
        <v>4.0547453620505054E-2</v>
      </c>
      <c r="G135" s="302">
        <v>1.1616917368247792</v>
      </c>
      <c r="H135" s="302">
        <f t="shared" si="38"/>
        <v>1.2022391904452843</v>
      </c>
      <c r="I135" s="303"/>
      <c r="J135" s="302">
        <v>4.8270684697640585E-2</v>
      </c>
      <c r="K135" s="302">
        <v>1.3503193460391785</v>
      </c>
      <c r="L135" s="302">
        <f t="shared" si="39"/>
        <v>1.3985900307368191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0.13340703214856392</v>
      </c>
      <c r="C136" s="302">
        <v>0.79104352125280541</v>
      </c>
      <c r="D136" s="302">
        <f t="shared" si="37"/>
        <v>0.92445055340136939</v>
      </c>
      <c r="E136" s="303"/>
      <c r="F136" s="302">
        <v>9.6811004082141161E-2</v>
      </c>
      <c r="G136" s="302">
        <v>0.66321280198005628</v>
      </c>
      <c r="H136" s="302">
        <f t="shared" si="38"/>
        <v>0.76002380606219744</v>
      </c>
      <c r="I136" s="303"/>
      <c r="J136" s="302">
        <v>7.266860016678009E-2</v>
      </c>
      <c r="K136" s="302">
        <v>0.61137038704582036</v>
      </c>
      <c r="L136" s="302">
        <f t="shared" si="39"/>
        <v>0.68403898721260048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1.1223074344047554</v>
      </c>
      <c r="C138" s="311">
        <f t="shared" ref="C138" si="40">SUM(C128:C136)</f>
        <v>4.1186925655952464</v>
      </c>
      <c r="D138" s="311">
        <f>SUM(D128:D136)</f>
        <v>5.2410000000000023</v>
      </c>
      <c r="E138" s="311"/>
      <c r="F138" s="311">
        <f t="shared" ref="F138:H138" si="41">SUM(F128:F136)</f>
        <v>1.1171618832094681</v>
      </c>
      <c r="G138" s="311">
        <f t="shared" si="41"/>
        <v>3.6688381167905364</v>
      </c>
      <c r="H138" s="311">
        <f t="shared" si="41"/>
        <v>4.786000000000004</v>
      </c>
      <c r="I138" s="311"/>
      <c r="J138" s="311">
        <f t="shared" ref="J138:L138" si="42">SUM(J128:J136)</f>
        <v>1.3481486468945867</v>
      </c>
      <c r="K138" s="311">
        <f t="shared" si="42"/>
        <v>3.9558513531054071</v>
      </c>
      <c r="L138" s="311">
        <f t="shared" si="42"/>
        <v>5.3039999999999941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0.63235002102243054</v>
      </c>
      <c r="C145" s="302">
        <v>2.6802919881116778</v>
      </c>
      <c r="D145" s="302">
        <f>SUM(B145:C145)</f>
        <v>3.3126420091341084</v>
      </c>
      <c r="E145" s="303"/>
      <c r="F145" s="302">
        <v>0.80845945217885207</v>
      </c>
      <c r="G145" s="302">
        <v>3.2668724408224028</v>
      </c>
      <c r="H145" s="302">
        <f>SUM(F145:G145)</f>
        <v>4.0753318930012545</v>
      </c>
      <c r="I145" s="303"/>
      <c r="J145" s="302">
        <v>1.0203054689106279</v>
      </c>
      <c r="K145" s="302">
        <v>3.3688791896185695</v>
      </c>
      <c r="L145" s="302">
        <f>SUM(J145:K145)</f>
        <v>4.3891846585291976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0.67282966445484893</v>
      </c>
      <c r="C146" s="302">
        <v>4.3501962129410785</v>
      </c>
      <c r="D146" s="302">
        <f t="shared" ref="D146:D153" si="43">SUM(B146:C146)</f>
        <v>5.0230258773959271</v>
      </c>
      <c r="E146" s="303"/>
      <c r="F146" s="302">
        <v>0.82191225065172946</v>
      </c>
      <c r="G146" s="302">
        <v>5.3949895013535061</v>
      </c>
      <c r="H146" s="302">
        <f t="shared" ref="H146:H153" si="44">SUM(F146:G146)</f>
        <v>6.2169017520052359</v>
      </c>
      <c r="I146" s="303"/>
      <c r="J146" s="302">
        <v>1.0978386903696387</v>
      </c>
      <c r="K146" s="302">
        <v>6.4025750115381292</v>
      </c>
      <c r="L146" s="302">
        <f t="shared" ref="L146:L153" si="45">SUM(J146:K146)</f>
        <v>7.5004137019077675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0.65321346144884229</v>
      </c>
      <c r="C147" s="302">
        <v>1.8245453201886008</v>
      </c>
      <c r="D147" s="302">
        <f t="shared" si="43"/>
        <v>2.4777587816374433</v>
      </c>
      <c r="E147" s="303"/>
      <c r="F147" s="302">
        <v>0.70156330196674888</v>
      </c>
      <c r="G147" s="302">
        <v>2.194143039383869</v>
      </c>
      <c r="H147" s="302">
        <f t="shared" si="44"/>
        <v>2.8957063413506177</v>
      </c>
      <c r="I147" s="303"/>
      <c r="J147" s="302">
        <v>0.84449505502344502</v>
      </c>
      <c r="K147" s="302">
        <v>2.0893317438500993</v>
      </c>
      <c r="L147" s="302">
        <f t="shared" si="45"/>
        <v>2.9338267988735445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2.4960313423839566</v>
      </c>
      <c r="C148" s="302">
        <v>0.95218652216269672</v>
      </c>
      <c r="D148" s="302">
        <f t="shared" si="43"/>
        <v>3.4482178645466535</v>
      </c>
      <c r="E148" s="303"/>
      <c r="F148" s="302">
        <v>2.1446503930749832</v>
      </c>
      <c r="G148" s="302">
        <v>1.0561780601324116</v>
      </c>
      <c r="H148" s="302">
        <f t="shared" si="44"/>
        <v>3.2008284532073947</v>
      </c>
      <c r="I148" s="303"/>
      <c r="J148" s="302">
        <v>1.8507698062603202</v>
      </c>
      <c r="K148" s="302">
        <v>1.2185114683775582</v>
      </c>
      <c r="L148" s="302">
        <f t="shared" si="45"/>
        <v>3.0692812746378784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3.9004727556841118E-2</v>
      </c>
      <c r="C149" s="302">
        <v>13.613339273168165</v>
      </c>
      <c r="D149" s="302">
        <f t="shared" si="43"/>
        <v>13.652344000725007</v>
      </c>
      <c r="E149" s="303"/>
      <c r="F149" s="302">
        <v>4.9328631931957481E-2</v>
      </c>
      <c r="G149" s="302">
        <v>11.277237688736422</v>
      </c>
      <c r="H149" s="302">
        <f t="shared" si="44"/>
        <v>11.32656632066838</v>
      </c>
      <c r="I149" s="303"/>
      <c r="J149" s="302">
        <v>8.7731783363405647E-2</v>
      </c>
      <c r="K149" s="302">
        <v>10.634966438855759</v>
      </c>
      <c r="L149" s="302">
        <f t="shared" si="45"/>
        <v>10.722698222219165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3.2538452582769717E-2</v>
      </c>
      <c r="C150" s="302">
        <v>7.3987062626906339E-2</v>
      </c>
      <c r="D150" s="302">
        <f t="shared" si="43"/>
        <v>0.10652551520967606</v>
      </c>
      <c r="E150" s="303"/>
      <c r="F150" s="302">
        <v>3.2568821051205302E-2</v>
      </c>
      <c r="G150" s="302">
        <v>8.376662898853314E-2</v>
      </c>
      <c r="H150" s="302">
        <f t="shared" si="44"/>
        <v>0.11633545003973844</v>
      </c>
      <c r="I150" s="303"/>
      <c r="J150" s="302">
        <v>4.4310984384522155E-2</v>
      </c>
      <c r="K150" s="302">
        <v>9.0861280693081123E-2</v>
      </c>
      <c r="L150" s="302">
        <f t="shared" si="45"/>
        <v>0.13517226507760327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0.36680057844603142</v>
      </c>
      <c r="C151" s="302">
        <v>0.49001595257843783</v>
      </c>
      <c r="D151" s="302">
        <f t="shared" si="43"/>
        <v>0.85681653102446931</v>
      </c>
      <c r="E151" s="303"/>
      <c r="F151" s="302">
        <v>0.33107953264249551</v>
      </c>
      <c r="G151" s="302">
        <v>0.49815409923367709</v>
      </c>
      <c r="H151" s="302">
        <f t="shared" si="44"/>
        <v>0.82923363187617261</v>
      </c>
      <c r="I151" s="303"/>
      <c r="J151" s="302">
        <v>0.36702730096041281</v>
      </c>
      <c r="K151" s="302">
        <v>0.61122486845721147</v>
      </c>
      <c r="L151" s="302">
        <f t="shared" si="45"/>
        <v>0.97825216941762427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5.0235093171443534E-2</v>
      </c>
      <c r="C152" s="302">
        <v>3.8623370188365556</v>
      </c>
      <c r="D152" s="302">
        <f t="shared" si="43"/>
        <v>3.9125721120079993</v>
      </c>
      <c r="E152" s="303"/>
      <c r="F152" s="302">
        <v>4.0989359971693687E-2</v>
      </c>
      <c r="G152" s="302">
        <v>3.2689473916323331</v>
      </c>
      <c r="H152" s="302">
        <f t="shared" si="44"/>
        <v>3.3099367516040266</v>
      </c>
      <c r="I152" s="303"/>
      <c r="J152" s="302">
        <v>6.1915129891547425E-2</v>
      </c>
      <c r="K152" s="302">
        <v>3.8650186155632693</v>
      </c>
      <c r="L152" s="302">
        <f t="shared" si="45"/>
        <v>3.9269337454548165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0.30030911627389884</v>
      </c>
      <c r="C153" s="302">
        <v>2.1607881920448797</v>
      </c>
      <c r="D153" s="302">
        <f t="shared" si="43"/>
        <v>2.4610973083187786</v>
      </c>
      <c r="E153" s="303"/>
      <c r="F153" s="302">
        <v>0.22595050457247526</v>
      </c>
      <c r="G153" s="302">
        <v>1.8242089016747567</v>
      </c>
      <c r="H153" s="302">
        <f t="shared" si="44"/>
        <v>2.0501594062472321</v>
      </c>
      <c r="I153" s="303"/>
      <c r="J153" s="302">
        <v>0.21143818154813482</v>
      </c>
      <c r="K153" s="302">
        <v>1.759798982334291</v>
      </c>
      <c r="L153" s="302">
        <f t="shared" si="45"/>
        <v>1.9712371638824258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5.2433124573410623</v>
      </c>
      <c r="C155" s="311">
        <f t="shared" ref="C155:D155" si="46">SUM(C145:C153)</f>
        <v>30.007687542658999</v>
      </c>
      <c r="D155" s="311">
        <f t="shared" si="46"/>
        <v>35.251000000000062</v>
      </c>
      <c r="E155" s="311"/>
      <c r="F155" s="311">
        <f t="shared" ref="F155:H155" si="47">SUM(F145:F153)</f>
        <v>5.1565022480421403</v>
      </c>
      <c r="G155" s="311">
        <f t="shared" si="47"/>
        <v>28.864497751957913</v>
      </c>
      <c r="H155" s="311">
        <f t="shared" si="47"/>
        <v>34.021000000000051</v>
      </c>
      <c r="I155" s="311"/>
      <c r="J155" s="311">
        <f t="shared" ref="J155:L155" si="48">SUM(J145:J153)</f>
        <v>5.5858324007120546</v>
      </c>
      <c r="K155" s="311">
        <f t="shared" si="48"/>
        <v>30.041167599287967</v>
      </c>
      <c r="L155" s="311">
        <f t="shared" si="48"/>
        <v>35.627000000000024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2.5080368437284282</v>
      </c>
      <c r="C162" s="302">
        <v>6.8396740793406305</v>
      </c>
      <c r="D162" s="302">
        <f>SUM(B162:C162)</f>
        <v>9.3477109230690587</v>
      </c>
      <c r="E162" s="303"/>
      <c r="F162" s="302">
        <v>2.9269211432243414</v>
      </c>
      <c r="G162" s="302">
        <v>8.5461262760118348</v>
      </c>
      <c r="H162" s="302">
        <f>SUM(F162:G162)</f>
        <v>11.473047419236176</v>
      </c>
      <c r="I162" s="303"/>
      <c r="J162" s="302">
        <v>3.9599824054932484</v>
      </c>
      <c r="K162" s="302">
        <v>9.5695582438625113</v>
      </c>
      <c r="L162" s="302">
        <f>SUM(J162:K162)</f>
        <v>13.529540649355759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1.8479515667055779</v>
      </c>
      <c r="C163" s="302">
        <v>3.7049615857837455</v>
      </c>
      <c r="D163" s="302">
        <f t="shared" ref="D163:D170" si="49">SUM(B163:C163)</f>
        <v>5.5529131524893236</v>
      </c>
      <c r="E163" s="303"/>
      <c r="F163" s="302">
        <v>2.418405096309828</v>
      </c>
      <c r="G163" s="302">
        <v>4.9059890117544374</v>
      </c>
      <c r="H163" s="302">
        <f t="shared" ref="H163:H170" si="50">SUM(F163:G163)</f>
        <v>7.3243941080642649</v>
      </c>
      <c r="I163" s="303"/>
      <c r="J163" s="302">
        <v>3.1981792417874138</v>
      </c>
      <c r="K163" s="302">
        <v>6.2463962654088538</v>
      </c>
      <c r="L163" s="302">
        <f t="shared" ref="L163:L170" si="51">SUM(J163:K163)</f>
        <v>9.4445755071962676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2.5685094977125438</v>
      </c>
      <c r="C164" s="302">
        <v>3.5356616512119059</v>
      </c>
      <c r="D164" s="302">
        <f t="shared" si="49"/>
        <v>6.1041711489244497</v>
      </c>
      <c r="E164" s="303"/>
      <c r="F164" s="302">
        <v>2.9952604510598952</v>
      </c>
      <c r="G164" s="302">
        <v>4.3024589666872677</v>
      </c>
      <c r="H164" s="302">
        <f t="shared" si="50"/>
        <v>7.2977194177471629</v>
      </c>
      <c r="I164" s="303"/>
      <c r="J164" s="302">
        <v>3.3305673485937199</v>
      </c>
      <c r="K164" s="302">
        <v>4.3096519594149925</v>
      </c>
      <c r="L164" s="302">
        <f t="shared" si="51"/>
        <v>7.640219308008712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5.2177057208244983</v>
      </c>
      <c r="C165" s="302">
        <v>2.3855096067646335</v>
      </c>
      <c r="D165" s="302">
        <f t="shared" si="49"/>
        <v>7.6032153275891314</v>
      </c>
      <c r="E165" s="303"/>
      <c r="F165" s="302">
        <v>5.396503647969987</v>
      </c>
      <c r="G165" s="302">
        <v>2.7143147594180195</v>
      </c>
      <c r="H165" s="302">
        <f t="shared" si="50"/>
        <v>8.1108184073880061</v>
      </c>
      <c r="I165" s="303"/>
      <c r="J165" s="302">
        <v>5.0662080100327813</v>
      </c>
      <c r="K165" s="302">
        <v>3.2570406222098773</v>
      </c>
      <c r="L165" s="302">
        <f t="shared" si="51"/>
        <v>8.3232486322426595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0.8406965259969863</v>
      </c>
      <c r="C166" s="302">
        <v>7.0924371030036246</v>
      </c>
      <c r="D166" s="302">
        <f t="shared" si="49"/>
        <v>7.9331336290006114</v>
      </c>
      <c r="E166" s="303"/>
      <c r="F166" s="302">
        <v>0.70528871852473585</v>
      </c>
      <c r="G166" s="302">
        <v>6.1758314931665979</v>
      </c>
      <c r="H166" s="302">
        <f t="shared" si="50"/>
        <v>6.8811202116913339</v>
      </c>
      <c r="I166" s="303"/>
      <c r="J166" s="302">
        <v>0.88599827661581732</v>
      </c>
      <c r="K166" s="302">
        <v>6.18624721049044</v>
      </c>
      <c r="L166" s="302">
        <f t="shared" si="51"/>
        <v>7.0722454871062572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0.38076431042927894</v>
      </c>
      <c r="C167" s="302">
        <v>0.14859722996185479</v>
      </c>
      <c r="D167" s="302">
        <f t="shared" si="49"/>
        <v>0.5293615403911337</v>
      </c>
      <c r="E167" s="303"/>
      <c r="F167" s="302">
        <v>0.33511697957449049</v>
      </c>
      <c r="G167" s="302">
        <v>0.16364596756477123</v>
      </c>
      <c r="H167" s="302">
        <f t="shared" si="50"/>
        <v>0.49876294713926173</v>
      </c>
      <c r="I167" s="303"/>
      <c r="J167" s="302">
        <v>0.44527136854943905</v>
      </c>
      <c r="K167" s="302">
        <v>0.21059556727284684</v>
      </c>
      <c r="L167" s="302">
        <f t="shared" si="51"/>
        <v>0.65586693582228595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21.442278454319606</v>
      </c>
      <c r="C168" s="302">
        <v>9.0482073019342248</v>
      </c>
      <c r="D168" s="302">
        <f t="shared" si="49"/>
        <v>30.490485756253833</v>
      </c>
      <c r="E168" s="303"/>
      <c r="F168" s="302">
        <v>18.370193614504011</v>
      </c>
      <c r="G168" s="302">
        <v>8.3879870428966985</v>
      </c>
      <c r="H168" s="302">
        <f t="shared" si="50"/>
        <v>26.758180657400708</v>
      </c>
      <c r="I168" s="303"/>
      <c r="J168" s="302">
        <v>16.011422958531575</v>
      </c>
      <c r="K168" s="302">
        <v>7.7620301882582199</v>
      </c>
      <c r="L168" s="302">
        <f t="shared" si="51"/>
        <v>23.773453146789794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1.7254431978531037</v>
      </c>
      <c r="C169" s="302">
        <v>5.0965499589368743</v>
      </c>
      <c r="D169" s="302">
        <f t="shared" si="49"/>
        <v>6.8219931567899783</v>
      </c>
      <c r="E169" s="303"/>
      <c r="F169" s="302">
        <v>1.625623483594741</v>
      </c>
      <c r="G169" s="302">
        <v>4.6693783593417768</v>
      </c>
      <c r="H169" s="302">
        <f t="shared" si="50"/>
        <v>6.295001842936518</v>
      </c>
      <c r="I169" s="303"/>
      <c r="J169" s="302">
        <v>2.6447174348838653</v>
      </c>
      <c r="K169" s="302">
        <v>5.0622997873441324</v>
      </c>
      <c r="L169" s="302">
        <f t="shared" si="51"/>
        <v>7.7070172222279982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3.791869735553743</v>
      </c>
      <c r="C170" s="302">
        <v>4.5991456299386311</v>
      </c>
      <c r="D170" s="302">
        <f t="shared" si="49"/>
        <v>8.3910153654923736</v>
      </c>
      <c r="E170" s="303"/>
      <c r="F170" s="302">
        <v>3.2156908989519124</v>
      </c>
      <c r="G170" s="302">
        <v>3.6352640894447297</v>
      </c>
      <c r="H170" s="302">
        <f t="shared" si="50"/>
        <v>6.8509549883966425</v>
      </c>
      <c r="I170" s="303"/>
      <c r="J170" s="302">
        <v>3.1975707100502895</v>
      </c>
      <c r="K170" s="302">
        <v>2.6882624011999163</v>
      </c>
      <c r="L170" s="302">
        <f t="shared" si="51"/>
        <v>5.8858331112502054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40.323255853123769</v>
      </c>
      <c r="C172" s="311">
        <f t="shared" ref="C172:D172" si="52">SUM(C162:C170)</f>
        <v>42.450744146876126</v>
      </c>
      <c r="D172" s="311">
        <f t="shared" si="52"/>
        <v>82.773999999999901</v>
      </c>
      <c r="E172" s="311"/>
      <c r="F172" s="311">
        <f t="shared" ref="F172:H172" si="53">SUM(F162:F170)</f>
        <v>37.989004033713947</v>
      </c>
      <c r="G172" s="311">
        <f t="shared" si="53"/>
        <v>43.500995966286141</v>
      </c>
      <c r="H172" s="311">
        <f t="shared" si="53"/>
        <v>81.490000000000066</v>
      </c>
      <c r="I172" s="311"/>
      <c r="J172" s="311">
        <f t="shared" ref="J172:L172" si="54">SUM(J162:J170)</f>
        <v>38.739917754538155</v>
      </c>
      <c r="K172" s="311">
        <f t="shared" si="54"/>
        <v>45.292082245461785</v>
      </c>
      <c r="L172" s="311">
        <f t="shared" si="54"/>
        <v>84.031999999999954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0.36005174466495204</v>
      </c>
      <c r="C179" s="302">
        <v>1.6463565741882662</v>
      </c>
      <c r="D179" s="302">
        <f>SUM(B179:C179)</f>
        <v>2.006408318853218</v>
      </c>
      <c r="E179" s="303"/>
      <c r="F179" s="302">
        <v>0.61338704472340821</v>
      </c>
      <c r="G179" s="302">
        <v>2.0503540788502157</v>
      </c>
      <c r="H179" s="302">
        <f>SUM(F179:G179)</f>
        <v>2.6637411235736241</v>
      </c>
      <c r="I179" s="303"/>
      <c r="J179" s="302">
        <v>0.80134682071981522</v>
      </c>
      <c r="K179" s="302">
        <v>2.2703450840128241</v>
      </c>
      <c r="L179" s="302">
        <f>SUM(J179:K179)</f>
        <v>3.0716919047326394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0.28468387955122848</v>
      </c>
      <c r="C180" s="302">
        <v>1.0781182403843126</v>
      </c>
      <c r="D180" s="302">
        <f t="shared" ref="D180:D187" si="55">SUM(B180:C180)</f>
        <v>1.3628021199355411</v>
      </c>
      <c r="E180" s="303"/>
      <c r="F180" s="302">
        <v>0.49410244489973215</v>
      </c>
      <c r="G180" s="302">
        <v>1.4691474611472191</v>
      </c>
      <c r="H180" s="302">
        <f t="shared" ref="H180:H187" si="56">SUM(F180:G180)</f>
        <v>1.9632499060469513</v>
      </c>
      <c r="I180" s="303"/>
      <c r="J180" s="302">
        <v>0.65540489651786205</v>
      </c>
      <c r="K180" s="302">
        <v>1.8566045458003615</v>
      </c>
      <c r="L180" s="302">
        <f t="shared" ref="L180:L187" si="57">SUM(J180:K180)</f>
        <v>2.5120094423182238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0.34882927600587704</v>
      </c>
      <c r="C181" s="302">
        <v>1.0553413493032637</v>
      </c>
      <c r="D181" s="302">
        <f t="shared" si="55"/>
        <v>1.4041706253091408</v>
      </c>
      <c r="E181" s="303"/>
      <c r="F181" s="302">
        <v>0.49879699352466061</v>
      </c>
      <c r="G181" s="302">
        <v>1.3260867678037889</v>
      </c>
      <c r="H181" s="302">
        <f t="shared" si="56"/>
        <v>1.8248837613284494</v>
      </c>
      <c r="I181" s="303"/>
      <c r="J181" s="302">
        <v>0.55562298742700322</v>
      </c>
      <c r="K181" s="302">
        <v>1.3233947839734541</v>
      </c>
      <c r="L181" s="302">
        <f t="shared" si="57"/>
        <v>1.8790177714004574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1.8584383264535003</v>
      </c>
      <c r="C182" s="302">
        <v>1.1289618609222827</v>
      </c>
      <c r="D182" s="302">
        <f t="shared" si="55"/>
        <v>2.9874001873757829</v>
      </c>
      <c r="E182" s="303"/>
      <c r="F182" s="302">
        <v>2.1839406721154955</v>
      </c>
      <c r="G182" s="302">
        <v>1.4141536870170071</v>
      </c>
      <c r="H182" s="302">
        <f t="shared" si="56"/>
        <v>3.5980943591325025</v>
      </c>
      <c r="I182" s="303"/>
      <c r="J182" s="302">
        <v>2.0034718934686979</v>
      </c>
      <c r="K182" s="302">
        <v>1.5584729729608728</v>
      </c>
      <c r="L182" s="302">
        <f t="shared" si="57"/>
        <v>3.5619448664295708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4.7563431154778582E-2</v>
      </c>
      <c r="C183" s="302">
        <v>1.5216154521504561</v>
      </c>
      <c r="D183" s="302">
        <f t="shared" si="55"/>
        <v>1.5691788833052347</v>
      </c>
      <c r="E183" s="303"/>
      <c r="F183" s="302">
        <v>6.1983070346988571E-2</v>
      </c>
      <c r="G183" s="302">
        <v>1.3563445209957563</v>
      </c>
      <c r="H183" s="302">
        <f t="shared" si="56"/>
        <v>1.4183275913427449</v>
      </c>
      <c r="I183" s="303"/>
      <c r="J183" s="302">
        <v>0.12188739103640321</v>
      </c>
      <c r="K183" s="302">
        <v>1.2255999410872997</v>
      </c>
      <c r="L183" s="302">
        <f t="shared" si="57"/>
        <v>1.3474873321237029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0.61804605861580253</v>
      </c>
      <c r="C184" s="302">
        <v>0.44910562478166893</v>
      </c>
      <c r="D184" s="302">
        <f t="shared" si="55"/>
        <v>1.0671516833974715</v>
      </c>
      <c r="E184" s="303"/>
      <c r="F184" s="302">
        <v>0.60794051212408839</v>
      </c>
      <c r="G184" s="302">
        <v>0.54809123305797858</v>
      </c>
      <c r="H184" s="302">
        <f t="shared" si="56"/>
        <v>1.156031745182067</v>
      </c>
      <c r="I184" s="303"/>
      <c r="J184" s="302">
        <v>0.59730022574477026</v>
      </c>
      <c r="K184" s="302">
        <v>0.6327444982375513</v>
      </c>
      <c r="L184" s="302">
        <f t="shared" si="57"/>
        <v>1.2300447239823216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0.46125435847439411</v>
      </c>
      <c r="C185" s="302">
        <v>0.93920081915527109</v>
      </c>
      <c r="D185" s="302">
        <f t="shared" si="55"/>
        <v>1.4004551776296652</v>
      </c>
      <c r="E185" s="303"/>
      <c r="F185" s="302">
        <v>0.54815261125305881</v>
      </c>
      <c r="G185" s="302">
        <v>1.158051917038635</v>
      </c>
      <c r="H185" s="302">
        <f t="shared" si="56"/>
        <v>1.7062045282916938</v>
      </c>
      <c r="I185" s="303"/>
      <c r="J185" s="302">
        <v>0.686549962043985</v>
      </c>
      <c r="K185" s="302">
        <v>1.3694214670262896</v>
      </c>
      <c r="L185" s="302">
        <f t="shared" si="57"/>
        <v>2.0559714290702749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0.42981591692372101</v>
      </c>
      <c r="C186" s="302">
        <v>9.5348695132691041</v>
      </c>
      <c r="D186" s="302">
        <f t="shared" si="55"/>
        <v>9.9646854301928247</v>
      </c>
      <c r="E186" s="303"/>
      <c r="F186" s="302">
        <v>0.57376525673325418</v>
      </c>
      <c r="G186" s="302">
        <v>9.6646428837950218</v>
      </c>
      <c r="H186" s="302">
        <f t="shared" si="56"/>
        <v>10.238408140528277</v>
      </c>
      <c r="I186" s="303"/>
      <c r="J186" s="302">
        <v>0.96366709318410115</v>
      </c>
      <c r="K186" s="302">
        <v>9.8049735880515083</v>
      </c>
      <c r="L186" s="302">
        <f t="shared" si="57"/>
        <v>10.76864068123561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0.95081394379732798</v>
      </c>
      <c r="C187" s="302">
        <v>3.3729336302037778</v>
      </c>
      <c r="D187" s="302">
        <f t="shared" si="55"/>
        <v>4.3237475740011053</v>
      </c>
      <c r="E187" s="303"/>
      <c r="F187" s="302">
        <v>0.95135870549049328</v>
      </c>
      <c r="G187" s="302">
        <v>3.064700139083254</v>
      </c>
      <c r="H187" s="302">
        <f t="shared" si="56"/>
        <v>4.0160588445737471</v>
      </c>
      <c r="I187" s="303"/>
      <c r="J187" s="302">
        <v>1.0348200761767663</v>
      </c>
      <c r="K187" s="302">
        <v>2.5223717725305552</v>
      </c>
      <c r="L187" s="302">
        <f t="shared" si="57"/>
        <v>3.5571918487073217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5.359496935641582</v>
      </c>
      <c r="C189" s="311">
        <f t="shared" ref="C189:D189" si="58">SUM(C179:C187)</f>
        <v>20.726503064358408</v>
      </c>
      <c r="D189" s="311">
        <f t="shared" si="58"/>
        <v>26.085999999999984</v>
      </c>
      <c r="E189" s="311"/>
      <c r="F189" s="311">
        <f t="shared" ref="F189:H189" si="59">SUM(F179:F187)</f>
        <v>6.5334273112111791</v>
      </c>
      <c r="G189" s="311">
        <f t="shared" si="59"/>
        <v>22.051572688788877</v>
      </c>
      <c r="H189" s="311">
        <f t="shared" si="59"/>
        <v>28.585000000000058</v>
      </c>
      <c r="I189" s="311"/>
      <c r="J189" s="311">
        <f t="shared" ref="J189:L189" si="60">SUM(J179:J187)</f>
        <v>7.4200713463194052</v>
      </c>
      <c r="K189" s="311">
        <f t="shared" si="60"/>
        <v>22.563928653680719</v>
      </c>
      <c r="L189" s="311">
        <f t="shared" si="60"/>
        <v>29.984000000000123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1.8428404857462863</v>
      </c>
      <c r="C196" s="302">
        <v>2.3406107304439652</v>
      </c>
      <c r="D196" s="302">
        <f>SUM(B196:C196)</f>
        <v>4.1834512161902513</v>
      </c>
      <c r="E196" s="303"/>
      <c r="F196" s="302">
        <v>2.167730197716129</v>
      </c>
      <c r="G196" s="302">
        <v>2.4717305093915911</v>
      </c>
      <c r="H196" s="302">
        <f>SUM(F196:G196)</f>
        <v>4.6394607071077196</v>
      </c>
      <c r="I196" s="303"/>
      <c r="J196" s="302">
        <v>2.7282599400843437</v>
      </c>
      <c r="K196" s="302">
        <v>3.4437134324711982</v>
      </c>
      <c r="L196" s="302">
        <f>SUM(J196:K196)</f>
        <v>6.1719733725555415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0.44750827180548602</v>
      </c>
      <c r="C197" s="302">
        <v>0.46366861786082775</v>
      </c>
      <c r="D197" s="302">
        <f t="shared" ref="D197:D204" si="61">SUM(B197:C197)</f>
        <v>0.91117688966631372</v>
      </c>
      <c r="E197" s="303"/>
      <c r="F197" s="302">
        <v>0.75977782369478553</v>
      </c>
      <c r="G197" s="302">
        <v>0.6315791399760653</v>
      </c>
      <c r="H197" s="302">
        <f t="shared" ref="H197:H204" si="62">SUM(F197:G197)</f>
        <v>1.3913569636708507</v>
      </c>
      <c r="I197" s="303"/>
      <c r="J197" s="302">
        <v>0.88846186452766085</v>
      </c>
      <c r="K197" s="302">
        <v>0.69221295816893802</v>
      </c>
      <c r="L197" s="302">
        <f t="shared" ref="L197:L204" si="63">SUM(J197:K197)</f>
        <v>1.580674822696599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0.50911665535686379</v>
      </c>
      <c r="C198" s="302">
        <v>0.50453857277844549</v>
      </c>
      <c r="D198" s="302">
        <f t="shared" si="61"/>
        <v>1.0136552281353093</v>
      </c>
      <c r="E198" s="303"/>
      <c r="F198" s="302">
        <v>0.74964775114236959</v>
      </c>
      <c r="G198" s="302">
        <v>0.59474444709156205</v>
      </c>
      <c r="H198" s="302">
        <f t="shared" si="62"/>
        <v>1.3443921982339315</v>
      </c>
      <c r="I198" s="303"/>
      <c r="J198" s="302">
        <v>0.91929437326550423</v>
      </c>
      <c r="K198" s="302">
        <v>0.46636658131897057</v>
      </c>
      <c r="L198" s="302">
        <f t="shared" si="63"/>
        <v>1.3856609545844747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1.2271709439785341</v>
      </c>
      <c r="C199" s="302">
        <v>0.49213960662884587</v>
      </c>
      <c r="D199" s="302">
        <f t="shared" si="61"/>
        <v>1.71931055060738</v>
      </c>
      <c r="E199" s="303"/>
      <c r="F199" s="302">
        <v>1.5995797066178374</v>
      </c>
      <c r="G199" s="302">
        <v>0.49621629246613175</v>
      </c>
      <c r="H199" s="302">
        <f t="shared" si="62"/>
        <v>2.0957959990839692</v>
      </c>
      <c r="I199" s="303"/>
      <c r="J199" s="302">
        <v>1.825649103734746</v>
      </c>
      <c r="K199" s="302">
        <v>0.52370482795699991</v>
      </c>
      <c r="L199" s="302">
        <f t="shared" si="63"/>
        <v>2.3493539316917458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1.3458345597062165</v>
      </c>
      <c r="C200" s="302">
        <v>2.3902162035714283</v>
      </c>
      <c r="D200" s="302">
        <f t="shared" si="61"/>
        <v>3.7360507632776447</v>
      </c>
      <c r="E200" s="303"/>
      <c r="F200" s="302">
        <v>1.4571702349859956</v>
      </c>
      <c r="G200" s="302">
        <v>1.5584680341500634</v>
      </c>
      <c r="H200" s="302">
        <f t="shared" si="62"/>
        <v>3.0156382691360593</v>
      </c>
      <c r="I200" s="303"/>
      <c r="J200" s="302">
        <v>1.3579542780855907</v>
      </c>
      <c r="K200" s="302">
        <v>1.2473770069037711</v>
      </c>
      <c r="L200" s="302">
        <f t="shared" si="63"/>
        <v>2.6053312849893615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1.1941733901956746</v>
      </c>
      <c r="C201" s="302">
        <v>0.280722272135287</v>
      </c>
      <c r="D201" s="302">
        <f t="shared" si="61"/>
        <v>1.4748956623309617</v>
      </c>
      <c r="E201" s="303"/>
      <c r="F201" s="302">
        <v>1.3022014298909637</v>
      </c>
      <c r="G201" s="302">
        <v>0.28054756482923754</v>
      </c>
      <c r="H201" s="302">
        <f t="shared" si="62"/>
        <v>1.5827489947202011</v>
      </c>
      <c r="I201" s="303"/>
      <c r="J201" s="302">
        <v>1.4498439620933223</v>
      </c>
      <c r="K201" s="302">
        <v>0.30037223264101304</v>
      </c>
      <c r="L201" s="302">
        <f t="shared" si="63"/>
        <v>1.7502161947343353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1.9371984314566526</v>
      </c>
      <c r="C202" s="302">
        <v>1.4995723692438188</v>
      </c>
      <c r="D202" s="302">
        <f t="shared" si="61"/>
        <v>3.4367708007004714</v>
      </c>
      <c r="E202" s="303"/>
      <c r="F202" s="302">
        <v>2.1551467874636341</v>
      </c>
      <c r="G202" s="302">
        <v>1.2369847324914374</v>
      </c>
      <c r="H202" s="302">
        <f t="shared" si="62"/>
        <v>3.3921315199550715</v>
      </c>
      <c r="I202" s="303"/>
      <c r="J202" s="302">
        <v>2.8469585195363187</v>
      </c>
      <c r="K202" s="302">
        <v>1.4767149553795449</v>
      </c>
      <c r="L202" s="302">
        <f t="shared" si="63"/>
        <v>4.3236734749158634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0.23704961892185383</v>
      </c>
      <c r="C203" s="302">
        <v>1.4121439614245073</v>
      </c>
      <c r="D203" s="302">
        <f t="shared" si="61"/>
        <v>1.6491935803463611</v>
      </c>
      <c r="E203" s="303"/>
      <c r="F203" s="302">
        <v>0.25452801621595372</v>
      </c>
      <c r="G203" s="302">
        <v>1.2389227698341629</v>
      </c>
      <c r="H203" s="302">
        <f t="shared" si="62"/>
        <v>1.4934507860501167</v>
      </c>
      <c r="I203" s="303"/>
      <c r="J203" s="302">
        <v>0.58393767565657451</v>
      </c>
      <c r="K203" s="302">
        <v>1.4463262016872456</v>
      </c>
      <c r="L203" s="302">
        <f t="shared" si="63"/>
        <v>2.03026387734382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8.9318314865817658</v>
      </c>
      <c r="C204" s="302">
        <v>7.0906638221635196</v>
      </c>
      <c r="D204" s="302">
        <f t="shared" si="61"/>
        <v>16.022495308745285</v>
      </c>
      <c r="E204" s="303"/>
      <c r="F204" s="302">
        <v>9.5229522351421885</v>
      </c>
      <c r="G204" s="302">
        <v>5.5850723268998221</v>
      </c>
      <c r="H204" s="302">
        <f t="shared" si="62"/>
        <v>15.108024562042011</v>
      </c>
      <c r="I204" s="303"/>
      <c r="J204" s="302">
        <v>9.4902808823192526</v>
      </c>
      <c r="K204" s="302">
        <v>5.7565712041689654</v>
      </c>
      <c r="L204" s="302">
        <f t="shared" si="63"/>
        <v>15.246852086488218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17.672723843749331</v>
      </c>
      <c r="C206" s="311">
        <f t="shared" ref="C206:D206" si="64">SUM(C196:C204)</f>
        <v>16.474276156250646</v>
      </c>
      <c r="D206" s="311">
        <f t="shared" si="64"/>
        <v>34.146999999999977</v>
      </c>
      <c r="E206" s="311"/>
      <c r="F206" s="311">
        <f t="shared" ref="F206:H206" si="65">SUM(F196:F204)</f>
        <v>19.968734182869856</v>
      </c>
      <c r="G206" s="311">
        <f t="shared" si="65"/>
        <v>14.094265817130076</v>
      </c>
      <c r="H206" s="311">
        <f t="shared" si="65"/>
        <v>34.062999999999931</v>
      </c>
      <c r="I206" s="311"/>
      <c r="J206" s="311">
        <f t="shared" ref="J206:L206" si="66">SUM(J196:J204)</f>
        <v>22.090640599303313</v>
      </c>
      <c r="K206" s="311">
        <f t="shared" si="66"/>
        <v>15.353359400696649</v>
      </c>
      <c r="L206" s="311">
        <f t="shared" si="66"/>
        <v>37.44399999999996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7.1601221049818364E-2</v>
      </c>
      <c r="C213" s="302">
        <v>0.23398637132167885</v>
      </c>
      <c r="D213" s="302">
        <f>SUM(B213:C213)</f>
        <v>0.30558759237149724</v>
      </c>
      <c r="E213" s="303"/>
      <c r="F213" s="302">
        <v>9.838318288258395E-2</v>
      </c>
      <c r="G213" s="302">
        <v>0.20263048136451789</v>
      </c>
      <c r="H213" s="302">
        <f>SUM(F213:G213)</f>
        <v>0.30101366424710185</v>
      </c>
      <c r="I213" s="303"/>
      <c r="J213" s="302">
        <v>9.8954581059283411E-2</v>
      </c>
      <c r="K213" s="302">
        <v>0.23702460405077</v>
      </c>
      <c r="L213" s="302">
        <f>SUM(J213:K213)</f>
        <v>0.33597918511005342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0.10749982787016993</v>
      </c>
      <c r="C214" s="302">
        <v>0.31056921704522145</v>
      </c>
      <c r="D214" s="302">
        <f t="shared" ref="D214:D221" si="67">SUM(B214:C214)</f>
        <v>0.41806904491539137</v>
      </c>
      <c r="E214" s="303"/>
      <c r="F214" s="302">
        <v>0.14943380890965896</v>
      </c>
      <c r="G214" s="302">
        <v>0.29616341115958073</v>
      </c>
      <c r="H214" s="302">
        <f t="shared" ref="H214:H221" si="68">SUM(F214:G214)</f>
        <v>0.44559722006923969</v>
      </c>
      <c r="I214" s="303"/>
      <c r="J214" s="302">
        <v>0.17018057978810816</v>
      </c>
      <c r="K214" s="302">
        <v>0.32459857693989203</v>
      </c>
      <c r="L214" s="302">
        <f t="shared" ref="L214:L221" si="69">SUM(J214:K214)</f>
        <v>0.49477915672800021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0.19235695057651866</v>
      </c>
      <c r="C215" s="302">
        <v>0.25808363548599017</v>
      </c>
      <c r="D215" s="302">
        <f t="shared" si="67"/>
        <v>0.45044058606250881</v>
      </c>
      <c r="E215" s="303"/>
      <c r="F215" s="302">
        <v>0.24321295594878778</v>
      </c>
      <c r="G215" s="302">
        <v>0.2007396696468238</v>
      </c>
      <c r="H215" s="302">
        <f t="shared" si="68"/>
        <v>0.44395262559561155</v>
      </c>
      <c r="I215" s="303"/>
      <c r="J215" s="302">
        <v>0.24993716737325847</v>
      </c>
      <c r="K215" s="302">
        <v>0.1867632784751968</v>
      </c>
      <c r="L215" s="302">
        <f t="shared" si="69"/>
        <v>0.43670044584845524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0.18175900433624237</v>
      </c>
      <c r="C216" s="302">
        <v>5.0486190242062294E-2</v>
      </c>
      <c r="D216" s="302">
        <f t="shared" si="67"/>
        <v>0.23224519457830467</v>
      </c>
      <c r="E216" s="303"/>
      <c r="F216" s="302">
        <v>0.26736055984429152</v>
      </c>
      <c r="G216" s="302">
        <v>5.1324590261418092E-2</v>
      </c>
      <c r="H216" s="302">
        <f t="shared" si="68"/>
        <v>0.31868515010570964</v>
      </c>
      <c r="I216" s="303"/>
      <c r="J216" s="302">
        <v>0.24607425891182164</v>
      </c>
      <c r="K216" s="302">
        <v>4.4258169990895449E-2</v>
      </c>
      <c r="L216" s="302">
        <f t="shared" si="69"/>
        <v>0.2903324289027171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2.471242429023247E-2</v>
      </c>
      <c r="C217" s="302">
        <v>0.15959149358547492</v>
      </c>
      <c r="D217" s="302">
        <f t="shared" si="67"/>
        <v>0.18430391787570738</v>
      </c>
      <c r="E217" s="303"/>
      <c r="F217" s="302">
        <v>3.0904041240840396E-2</v>
      </c>
      <c r="G217" s="302">
        <v>9.9549844902598772E-2</v>
      </c>
      <c r="H217" s="302">
        <f t="shared" si="68"/>
        <v>0.13045388614343917</v>
      </c>
      <c r="I217" s="303"/>
      <c r="J217" s="302">
        <v>3.3622240968387722E-2</v>
      </c>
      <c r="K217" s="302">
        <v>8.6305204555006398E-2</v>
      </c>
      <c r="L217" s="302">
        <f t="shared" si="69"/>
        <v>0.11992744552339413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6.6190211467714935E-2</v>
      </c>
      <c r="C218" s="302">
        <v>2.6575614859189283E-2</v>
      </c>
      <c r="D218" s="302">
        <f t="shared" si="67"/>
        <v>9.2765826326904222E-2</v>
      </c>
      <c r="E218" s="303"/>
      <c r="F218" s="302">
        <v>9.3437165644579545E-2</v>
      </c>
      <c r="G218" s="302">
        <v>3.2326200623482043E-2</v>
      </c>
      <c r="H218" s="302">
        <f t="shared" si="68"/>
        <v>0.12576336626806159</v>
      </c>
      <c r="I218" s="303"/>
      <c r="J218" s="302">
        <v>9.3109821667116566E-2</v>
      </c>
      <c r="K218" s="302">
        <v>3.9625903813326251E-2</v>
      </c>
      <c r="L218" s="302">
        <f t="shared" si="69"/>
        <v>0.13273572548044282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5.5674088011670016E-2</v>
      </c>
      <c r="C219" s="302">
        <v>5.5208077201526887E-2</v>
      </c>
      <c r="D219" s="302">
        <f t="shared" si="67"/>
        <v>0.11088216521319691</v>
      </c>
      <c r="E219" s="303"/>
      <c r="F219" s="302">
        <v>6.7151840904217705E-2</v>
      </c>
      <c r="G219" s="302">
        <v>4.972756449611828E-2</v>
      </c>
      <c r="H219" s="302">
        <f t="shared" si="68"/>
        <v>0.11687940540033598</v>
      </c>
      <c r="I219" s="303"/>
      <c r="J219" s="302">
        <v>6.7993684828765055E-2</v>
      </c>
      <c r="K219" s="302">
        <v>5.9485195335668817E-2</v>
      </c>
      <c r="L219" s="302">
        <f t="shared" si="69"/>
        <v>0.12747888016443387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1.202605845126649E-2</v>
      </c>
      <c r="C220" s="302">
        <v>5.1362469226457041E-2</v>
      </c>
      <c r="D220" s="302">
        <f t="shared" si="67"/>
        <v>6.338852767772353E-2</v>
      </c>
      <c r="E220" s="303"/>
      <c r="F220" s="302">
        <v>1.4091890861884577E-2</v>
      </c>
      <c r="G220" s="302">
        <v>4.687575474170768E-2</v>
      </c>
      <c r="H220" s="302">
        <f t="shared" si="68"/>
        <v>6.096764560359226E-2</v>
      </c>
      <c r="I220" s="303"/>
      <c r="J220" s="302">
        <v>1.763639829144388E-2</v>
      </c>
      <c r="K220" s="302">
        <v>4.938158295879181E-2</v>
      </c>
      <c r="L220" s="302">
        <f t="shared" si="69"/>
        <v>6.7017981250235698E-2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0.10182830136634753</v>
      </c>
      <c r="C221" s="302">
        <v>0.1284888436124188</v>
      </c>
      <c r="D221" s="302">
        <f t="shared" si="67"/>
        <v>0.23031714497876632</v>
      </c>
      <c r="E221" s="303"/>
      <c r="F221" s="302">
        <v>0.14390580376175072</v>
      </c>
      <c r="G221" s="302">
        <v>0.11478123280515948</v>
      </c>
      <c r="H221" s="302">
        <f t="shared" si="68"/>
        <v>0.25868703656691017</v>
      </c>
      <c r="I221" s="303"/>
      <c r="J221" s="302">
        <v>0.11655963327661757</v>
      </c>
      <c r="K221" s="302">
        <v>8.3489117715650679E-2</v>
      </c>
      <c r="L221" s="302">
        <f t="shared" si="69"/>
        <v>0.20004875099226826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0.81364808741998085</v>
      </c>
      <c r="C223" s="311">
        <f t="shared" ref="C223:D223" si="70">SUM(C213:C221)</f>
        <v>1.2743519125800196</v>
      </c>
      <c r="D223" s="311">
        <f t="shared" si="70"/>
        <v>2.0880000000000001</v>
      </c>
      <c r="E223" s="311"/>
      <c r="F223" s="311">
        <f t="shared" ref="F223:H223" si="71">SUM(F213:F221)</f>
        <v>1.1078812499985953</v>
      </c>
      <c r="G223" s="311">
        <f t="shared" si="71"/>
        <v>1.0941187500014067</v>
      </c>
      <c r="H223" s="311">
        <f t="shared" si="71"/>
        <v>2.2020000000000017</v>
      </c>
      <c r="I223" s="311"/>
      <c r="J223" s="311">
        <f t="shared" ref="J223:L223" si="72">SUM(J213:J221)</f>
        <v>1.0940683661648025</v>
      </c>
      <c r="K223" s="311">
        <f t="shared" si="72"/>
        <v>1.1109316338351982</v>
      </c>
      <c r="L223" s="311">
        <f t="shared" si="72"/>
        <v>2.2050000000000005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0.22299413183170783</v>
      </c>
      <c r="C230" s="302">
        <v>0.62493779545820949</v>
      </c>
      <c r="D230" s="302">
        <f>SUM(B230:C230)</f>
        <v>0.84793192728991729</v>
      </c>
      <c r="E230" s="303"/>
      <c r="F230" s="302">
        <v>0.21333199449103532</v>
      </c>
      <c r="G230" s="302">
        <v>0.67662811685272362</v>
      </c>
      <c r="H230" s="302">
        <f>SUM(F230:G230)</f>
        <v>0.88996011134375896</v>
      </c>
      <c r="I230" s="303"/>
      <c r="J230" s="302">
        <v>0.28100991783291751</v>
      </c>
      <c r="K230" s="302">
        <v>0.72735840645785033</v>
      </c>
      <c r="L230" s="302">
        <f>SUM(J230:K230)</f>
        <v>1.0083683242907679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0.42110919562156157</v>
      </c>
      <c r="C231" s="302">
        <v>1.8657257060348296</v>
      </c>
      <c r="D231" s="302">
        <f t="shared" ref="D231:D238" si="73">SUM(B231:C231)</f>
        <v>2.2868349016563911</v>
      </c>
      <c r="E231" s="303"/>
      <c r="F231" s="302">
        <v>0.43924659105115599</v>
      </c>
      <c r="G231" s="302">
        <v>2.1713839046602641</v>
      </c>
      <c r="H231" s="302">
        <f t="shared" ref="H231:H238" si="74">SUM(F231:G231)</f>
        <v>2.6106304957114199</v>
      </c>
      <c r="I231" s="303"/>
      <c r="J231" s="302">
        <v>0.58964397531688073</v>
      </c>
      <c r="K231" s="302">
        <v>2.6669939239093421</v>
      </c>
      <c r="L231" s="302">
        <f t="shared" ref="L231:L238" si="75">SUM(J231:K231)</f>
        <v>3.2566378992262228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0.29698128163543641</v>
      </c>
      <c r="C232" s="302">
        <v>0.54047648284543326</v>
      </c>
      <c r="D232" s="302">
        <f t="shared" si="73"/>
        <v>0.83745776448086962</v>
      </c>
      <c r="E232" s="303"/>
      <c r="F232" s="302">
        <v>0.26962291710316572</v>
      </c>
      <c r="G232" s="302">
        <v>0.58415319180390635</v>
      </c>
      <c r="H232" s="302">
        <f t="shared" si="74"/>
        <v>0.85377610890707212</v>
      </c>
      <c r="I232" s="303"/>
      <c r="J232" s="302">
        <v>0.31811507004817419</v>
      </c>
      <c r="K232" s="302">
        <v>0.61278273585126564</v>
      </c>
      <c r="L232" s="302">
        <f t="shared" si="75"/>
        <v>0.93089780589943982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0.3369970536127071</v>
      </c>
      <c r="C233" s="302">
        <v>7.4059472237623797E-2</v>
      </c>
      <c r="D233" s="302">
        <f t="shared" si="73"/>
        <v>0.41105652585033092</v>
      </c>
      <c r="E233" s="303"/>
      <c r="F233" s="302">
        <v>0.27598788427198301</v>
      </c>
      <c r="G233" s="302">
        <v>8.5726850919614656E-2</v>
      </c>
      <c r="H233" s="302">
        <f t="shared" si="74"/>
        <v>0.36171473519159769</v>
      </c>
      <c r="I233" s="303"/>
      <c r="J233" s="302">
        <v>0.23352246450943398</v>
      </c>
      <c r="K233" s="302">
        <v>8.0387230251417488E-2</v>
      </c>
      <c r="L233" s="302">
        <f t="shared" si="75"/>
        <v>0.31390969476085145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2.3574788282330929E-2</v>
      </c>
      <c r="C234" s="302">
        <v>0.35404878492868957</v>
      </c>
      <c r="D234" s="302">
        <f t="shared" si="73"/>
        <v>0.37762357321102052</v>
      </c>
      <c r="E234" s="303"/>
      <c r="F234" s="302">
        <v>2.0456758017436995E-2</v>
      </c>
      <c r="G234" s="302">
        <v>0.26011772198673727</v>
      </c>
      <c r="H234" s="302">
        <f t="shared" si="74"/>
        <v>0.28057448000417429</v>
      </c>
      <c r="I234" s="303"/>
      <c r="J234" s="302">
        <v>3.2283252110742344E-2</v>
      </c>
      <c r="K234" s="302">
        <v>0.21820520646063724</v>
      </c>
      <c r="L234" s="302">
        <f t="shared" si="75"/>
        <v>0.25048845857137958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7.5985477053835848E-2</v>
      </c>
      <c r="C235" s="302">
        <v>6.5341508721595526E-2</v>
      </c>
      <c r="D235" s="302">
        <f t="shared" si="73"/>
        <v>0.14132698577543137</v>
      </c>
      <c r="E235" s="303"/>
      <c r="F235" s="302">
        <v>5.8719889957076783E-2</v>
      </c>
      <c r="G235" s="302">
        <v>6.7517513350415864E-2</v>
      </c>
      <c r="H235" s="302">
        <f t="shared" si="74"/>
        <v>0.12623740330749264</v>
      </c>
      <c r="I235" s="303"/>
      <c r="J235" s="302">
        <v>7.6100754260019582E-2</v>
      </c>
      <c r="K235" s="302">
        <v>0.10779268787640052</v>
      </c>
      <c r="L235" s="302">
        <f t="shared" si="75"/>
        <v>0.18389344213642012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0.18010850556298275</v>
      </c>
      <c r="C236" s="302">
        <v>8.2643416598442848E-2</v>
      </c>
      <c r="D236" s="302">
        <f t="shared" si="73"/>
        <v>0.26275192216142562</v>
      </c>
      <c r="E236" s="303"/>
      <c r="F236" s="302">
        <v>0.11492323313761151</v>
      </c>
      <c r="G236" s="302">
        <v>8.0065948979846924E-2</v>
      </c>
      <c r="H236" s="302">
        <f t="shared" si="74"/>
        <v>0.19498918211745842</v>
      </c>
      <c r="I236" s="303"/>
      <c r="J236" s="302">
        <v>0.14253661521174962</v>
      </c>
      <c r="K236" s="302">
        <v>0.11730068691242516</v>
      </c>
      <c r="L236" s="302">
        <f t="shared" si="75"/>
        <v>0.25983730212417477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1.1060114905370445E-2</v>
      </c>
      <c r="C237" s="302">
        <v>5.7015541739674845E-2</v>
      </c>
      <c r="D237" s="302">
        <f t="shared" si="73"/>
        <v>6.8075656645045293E-2</v>
      </c>
      <c r="E237" s="303"/>
      <c r="F237" s="302">
        <v>6.1881809661115351E-3</v>
      </c>
      <c r="G237" s="302">
        <v>4.362333540076252E-2</v>
      </c>
      <c r="H237" s="302">
        <f t="shared" si="74"/>
        <v>4.9811516366874052E-2</v>
      </c>
      <c r="I237" s="303"/>
      <c r="J237" s="302">
        <v>1.0451749096496522E-2</v>
      </c>
      <c r="K237" s="302">
        <v>5.2638169410475694E-2</v>
      </c>
      <c r="L237" s="302">
        <f t="shared" si="75"/>
        <v>6.3089918506972209E-2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5.00766858814857E-2</v>
      </c>
      <c r="C238" s="302">
        <v>8.2864057048096462E-2</v>
      </c>
      <c r="D238" s="302">
        <f t="shared" si="73"/>
        <v>0.13294074292958216</v>
      </c>
      <c r="E238" s="303"/>
      <c r="F238" s="302">
        <v>3.4504035665458406E-2</v>
      </c>
      <c r="G238" s="302">
        <v>6.6801931384685584E-2</v>
      </c>
      <c r="H238" s="302">
        <f t="shared" si="74"/>
        <v>0.101305967050144</v>
      </c>
      <c r="I238" s="303"/>
      <c r="J238" s="302">
        <v>4.0554804217803463E-2</v>
      </c>
      <c r="K238" s="302">
        <v>5.832235026596428E-2</v>
      </c>
      <c r="L238" s="302">
        <f t="shared" si="75"/>
        <v>9.8877154483767743E-2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1.6188872343874185</v>
      </c>
      <c r="C240" s="311">
        <f t="shared" ref="C240:D240" si="76">SUM(C230:C238)</f>
        <v>3.7471127656125955</v>
      </c>
      <c r="D240" s="311">
        <f t="shared" si="76"/>
        <v>5.3660000000000148</v>
      </c>
      <c r="E240" s="311"/>
      <c r="F240" s="311">
        <f t="shared" ref="F240:H240" si="77">SUM(F230:F238)</f>
        <v>1.4329814846610354</v>
      </c>
      <c r="G240" s="311">
        <f t="shared" si="77"/>
        <v>4.0360185153389567</v>
      </c>
      <c r="H240" s="311">
        <f t="shared" si="77"/>
        <v>5.4689999999999914</v>
      </c>
      <c r="I240" s="311"/>
      <c r="J240" s="311">
        <f t="shared" ref="J240:L240" si="78">SUM(J230:J238)</f>
        <v>1.7242186026042181</v>
      </c>
      <c r="K240" s="311">
        <f t="shared" si="78"/>
        <v>4.6417813973957784</v>
      </c>
      <c r="L240" s="311">
        <f t="shared" si="78"/>
        <v>6.365999999999997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0.33473316076030513</v>
      </c>
      <c r="C247" s="302">
        <v>0.75460345088831016</v>
      </c>
      <c r="D247" s="302">
        <f>SUM(B247:C247)</f>
        <v>1.0893366116486152</v>
      </c>
      <c r="E247" s="303"/>
      <c r="F247" s="302">
        <v>0.29741173986909147</v>
      </c>
      <c r="G247" s="302">
        <v>0.62598488689544252</v>
      </c>
      <c r="H247" s="302">
        <f>SUM(F247:G247)</f>
        <v>0.92339662676453393</v>
      </c>
      <c r="I247" s="303"/>
      <c r="J247" s="302">
        <v>0.31233530559489081</v>
      </c>
      <c r="K247" s="302">
        <v>0.56820311709783455</v>
      </c>
      <c r="L247" s="302">
        <f>SUM(J247:K247)</f>
        <v>0.88053842269272531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0.40768659620397613</v>
      </c>
      <c r="C248" s="302">
        <v>0.78246376860961242</v>
      </c>
      <c r="D248" s="302">
        <f t="shared" ref="D248:D255" si="79">SUM(B248:C248)</f>
        <v>1.1901503648135885</v>
      </c>
      <c r="E248" s="303"/>
      <c r="F248" s="302">
        <v>0.4322501261065107</v>
      </c>
      <c r="G248" s="302">
        <v>0.73070386029953283</v>
      </c>
      <c r="H248" s="302">
        <f t="shared" ref="H248:H255" si="80">SUM(F248:G248)</f>
        <v>1.1629539864060434</v>
      </c>
      <c r="I248" s="303"/>
      <c r="J248" s="302">
        <v>0.50144648278216786</v>
      </c>
      <c r="K248" s="302">
        <v>0.82200141208930377</v>
      </c>
      <c r="L248" s="302">
        <f t="shared" ref="L248:L255" si="81">SUM(J248:K248)</f>
        <v>1.3234478948714716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0.57134752133503053</v>
      </c>
      <c r="C249" s="302">
        <v>0.78057294945221478</v>
      </c>
      <c r="D249" s="302">
        <f t="shared" si="79"/>
        <v>1.3519204707872454</v>
      </c>
      <c r="E249" s="303"/>
      <c r="F249" s="302">
        <v>0.48095670879651975</v>
      </c>
      <c r="G249" s="302">
        <v>0.66267973588902018</v>
      </c>
      <c r="H249" s="302">
        <f t="shared" si="80"/>
        <v>1.1436364446855398</v>
      </c>
      <c r="I249" s="303"/>
      <c r="J249" s="302">
        <v>0.47351971782765417</v>
      </c>
      <c r="K249" s="302">
        <v>0.54803507024782583</v>
      </c>
      <c r="L249" s="302">
        <f t="shared" si="81"/>
        <v>1.0215547880754801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1.4978823442346536</v>
      </c>
      <c r="C250" s="302">
        <v>0.22757459996789164</v>
      </c>
      <c r="D250" s="302">
        <f t="shared" si="79"/>
        <v>1.7254569442025454</v>
      </c>
      <c r="E250" s="303"/>
      <c r="F250" s="302">
        <v>0.99144493510300902</v>
      </c>
      <c r="G250" s="302">
        <v>0.20526388496230116</v>
      </c>
      <c r="H250" s="302">
        <f t="shared" si="80"/>
        <v>1.1967088200653102</v>
      </c>
      <c r="I250" s="303"/>
      <c r="J250" s="302">
        <v>0.71014651762982239</v>
      </c>
      <c r="K250" s="302">
        <v>0.15013522410756275</v>
      </c>
      <c r="L250" s="302">
        <f t="shared" si="81"/>
        <v>0.86028174173738514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2.1834314123327883E-2</v>
      </c>
      <c r="C251" s="302">
        <v>0.11258896927089652</v>
      </c>
      <c r="D251" s="302">
        <f t="shared" si="79"/>
        <v>0.13442328339422441</v>
      </c>
      <c r="E251" s="303"/>
      <c r="F251" s="302">
        <v>1.363659154730071E-2</v>
      </c>
      <c r="G251" s="302">
        <v>5.9190222417435538E-2</v>
      </c>
      <c r="H251" s="302">
        <f t="shared" si="80"/>
        <v>7.2826813964736253E-2</v>
      </c>
      <c r="I251" s="303"/>
      <c r="J251" s="302">
        <v>1.9132567894258587E-2</v>
      </c>
      <c r="K251" s="302">
        <v>5.2555810739709045E-2</v>
      </c>
      <c r="L251" s="302">
        <f t="shared" si="81"/>
        <v>7.1688378633967625E-2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4.4073730286646497E-2</v>
      </c>
      <c r="C252" s="302">
        <v>2.1599853999012777E-2</v>
      </c>
      <c r="D252" s="302">
        <f t="shared" si="79"/>
        <v>6.5673584285659281E-2</v>
      </c>
      <c r="E252" s="303"/>
      <c r="F252" s="302">
        <v>2.7285614438015603E-2</v>
      </c>
      <c r="G252" s="302">
        <v>1.741854842864389E-2</v>
      </c>
      <c r="H252" s="302">
        <f t="shared" si="80"/>
        <v>4.4704162866659493E-2</v>
      </c>
      <c r="I252" s="303"/>
      <c r="J252" s="302">
        <v>3.1063799513270599E-2</v>
      </c>
      <c r="K252" s="302">
        <v>2.2330819343733831E-2</v>
      </c>
      <c r="L252" s="302">
        <f t="shared" si="81"/>
        <v>5.3394618857004431E-2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0.35460907651740264</v>
      </c>
      <c r="C253" s="302">
        <v>0.10973699823574606</v>
      </c>
      <c r="D253" s="302">
        <f t="shared" si="79"/>
        <v>0.46434607475314871</v>
      </c>
      <c r="E253" s="303"/>
      <c r="F253" s="302">
        <v>0.23620324852377383</v>
      </c>
      <c r="G253" s="302">
        <v>8.1725049455985438E-2</v>
      </c>
      <c r="H253" s="302">
        <f t="shared" si="80"/>
        <v>0.3179282979797593</v>
      </c>
      <c r="I253" s="303"/>
      <c r="J253" s="302">
        <v>0.24158029737971851</v>
      </c>
      <c r="K253" s="302">
        <v>8.5330602488980362E-2</v>
      </c>
      <c r="L253" s="302">
        <f t="shared" si="81"/>
        <v>0.32691089986869887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6.9825899134436896E-3</v>
      </c>
      <c r="C254" s="302">
        <v>4.3508096755162609E-2</v>
      </c>
      <c r="D254" s="302">
        <f t="shared" si="79"/>
        <v>5.0490686668606302E-2</v>
      </c>
      <c r="E254" s="303"/>
      <c r="F254" s="302">
        <v>4.6079136359083693E-3</v>
      </c>
      <c r="G254" s="302">
        <v>3.3146202739431987E-2</v>
      </c>
      <c r="H254" s="302">
        <f t="shared" si="80"/>
        <v>3.775411637534036E-2</v>
      </c>
      <c r="I254" s="303"/>
      <c r="J254" s="302">
        <v>6.1138530048608624E-3</v>
      </c>
      <c r="K254" s="302">
        <v>4.2672100072587281E-2</v>
      </c>
      <c r="L254" s="302">
        <f t="shared" si="81"/>
        <v>4.8785953077448145E-2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5.6775688141022032E-2</v>
      </c>
      <c r="C255" s="302">
        <v>4.1426291305344247E-2</v>
      </c>
      <c r="D255" s="302">
        <f t="shared" si="79"/>
        <v>9.8201979446366272E-2</v>
      </c>
      <c r="E255" s="303"/>
      <c r="F255" s="302">
        <v>2.4124047647605597E-2</v>
      </c>
      <c r="G255" s="302">
        <v>2.89666832444649E-2</v>
      </c>
      <c r="H255" s="302">
        <f t="shared" si="80"/>
        <v>5.3090730892070497E-2</v>
      </c>
      <c r="I255" s="303"/>
      <c r="J255" s="302">
        <v>2.3722788127007097E-2</v>
      </c>
      <c r="K255" s="302">
        <v>2.567451405880531E-2</v>
      </c>
      <c r="L255" s="302">
        <f t="shared" si="81"/>
        <v>4.9397302185812411E-2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3.2959250215158078</v>
      </c>
      <c r="C257" s="311">
        <f t="shared" ref="C257:D257" si="82">SUM(C247:C255)</f>
        <v>2.8740749784841912</v>
      </c>
      <c r="D257" s="311">
        <f t="shared" si="82"/>
        <v>6.169999999999999</v>
      </c>
      <c r="E257" s="311"/>
      <c r="F257" s="311">
        <f t="shared" ref="F257:H257" si="83">SUM(F247:F255)</f>
        <v>2.5079209256677353</v>
      </c>
      <c r="G257" s="311">
        <f t="shared" si="83"/>
        <v>2.4450790743322588</v>
      </c>
      <c r="H257" s="311">
        <f t="shared" si="83"/>
        <v>4.9529999999999932</v>
      </c>
      <c r="I257" s="311"/>
      <c r="J257" s="311">
        <f t="shared" ref="J257:L257" si="84">SUM(J247:J255)</f>
        <v>2.3190613297536511</v>
      </c>
      <c r="K257" s="311">
        <f t="shared" si="84"/>
        <v>2.3169386702463428</v>
      </c>
      <c r="L257" s="311">
        <f t="shared" si="84"/>
        <v>4.635999999999993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0.43938965371114913</v>
      </c>
      <c r="C264" s="302">
        <v>0.75273833156741288</v>
      </c>
      <c r="D264" s="302">
        <f>SUM(B264:C264)</f>
        <v>1.192127985278562</v>
      </c>
      <c r="E264" s="303"/>
      <c r="F264" s="302">
        <v>0.51979416478737561</v>
      </c>
      <c r="G264" s="302">
        <v>1.4130548450957885</v>
      </c>
      <c r="H264" s="302">
        <f>SUM(F264:G264)</f>
        <v>1.9328490098831641</v>
      </c>
      <c r="I264" s="303"/>
      <c r="J264" s="302">
        <v>0.63455119645503211</v>
      </c>
      <c r="K264" s="302">
        <v>1.6508997646690087</v>
      </c>
      <c r="L264" s="302">
        <f>SUM(J264:K264)</f>
        <v>2.2854509611240408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0.38229185831533996</v>
      </c>
      <c r="C265" s="302">
        <v>0.49565689250179729</v>
      </c>
      <c r="D265" s="302">
        <f t="shared" ref="D265:D272" si="85">SUM(B265:C265)</f>
        <v>0.8779487508171373</v>
      </c>
      <c r="E265" s="303"/>
      <c r="F265" s="302">
        <v>0.57201587671738863</v>
      </c>
      <c r="G265" s="302">
        <v>0.87575048632123054</v>
      </c>
      <c r="H265" s="302">
        <f t="shared" ref="H265:H272" si="86">SUM(F265:G265)</f>
        <v>1.4477663630386193</v>
      </c>
      <c r="I265" s="303"/>
      <c r="J265" s="302">
        <v>0.67692615816065449</v>
      </c>
      <c r="K265" s="302">
        <v>0.91535221069605155</v>
      </c>
      <c r="L265" s="302">
        <f t="shared" ref="L265:L272" si="87">SUM(J265:K265)</f>
        <v>1.5922783688567059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0.39710857822424817</v>
      </c>
      <c r="C266" s="302">
        <v>0.396250355548591</v>
      </c>
      <c r="D266" s="302">
        <f t="shared" si="85"/>
        <v>0.79335893377283917</v>
      </c>
      <c r="E266" s="303"/>
      <c r="F266" s="302">
        <v>0.54126415952449702</v>
      </c>
      <c r="G266" s="302">
        <v>0.63845376880411864</v>
      </c>
      <c r="H266" s="302">
        <f t="shared" si="86"/>
        <v>1.1797179283286157</v>
      </c>
      <c r="I266" s="303"/>
      <c r="J266" s="302">
        <v>0.6122001875577503</v>
      </c>
      <c r="K266" s="302">
        <v>0.53741166886314573</v>
      </c>
      <c r="L266" s="302">
        <f t="shared" si="87"/>
        <v>1.1496118564208961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1.2536037129951998</v>
      </c>
      <c r="C267" s="302">
        <v>8.4670196670794007E-2</v>
      </c>
      <c r="D267" s="302">
        <f t="shared" si="85"/>
        <v>1.3382739096659937</v>
      </c>
      <c r="E267" s="303"/>
      <c r="F267" s="302">
        <v>1.1982939379619979</v>
      </c>
      <c r="G267" s="302">
        <v>0.13003194436729892</v>
      </c>
      <c r="H267" s="302">
        <f t="shared" si="86"/>
        <v>1.3283258823292967</v>
      </c>
      <c r="I267" s="303"/>
      <c r="J267" s="302">
        <v>0.88497552163341353</v>
      </c>
      <c r="K267" s="302">
        <v>0.11014949842791517</v>
      </c>
      <c r="L267" s="302">
        <f t="shared" si="87"/>
        <v>0.99512502006132875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9.084767518125636E-2</v>
      </c>
      <c r="C268" s="302">
        <v>0.36466656905411171</v>
      </c>
      <c r="D268" s="302">
        <f t="shared" si="85"/>
        <v>0.45551424423536807</v>
      </c>
      <c r="E268" s="303"/>
      <c r="F268" s="302">
        <v>9.0157466451897109E-2</v>
      </c>
      <c r="G268" s="302">
        <v>0.45783075054833805</v>
      </c>
      <c r="H268" s="302">
        <f t="shared" si="86"/>
        <v>0.54798821700023514</v>
      </c>
      <c r="I268" s="303"/>
      <c r="J268" s="302">
        <v>0.15601013184513127</v>
      </c>
      <c r="K268" s="302">
        <v>0.43444960654879672</v>
      </c>
      <c r="L268" s="302">
        <f t="shared" si="87"/>
        <v>0.59045973839392796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0.14486255742699242</v>
      </c>
      <c r="C269" s="302">
        <v>6.6783727179737573E-2</v>
      </c>
      <c r="D269" s="302">
        <f t="shared" si="85"/>
        <v>0.21164628460672999</v>
      </c>
      <c r="E269" s="303"/>
      <c r="F269" s="302">
        <v>0.14424230066769128</v>
      </c>
      <c r="G269" s="302">
        <v>0.11135496248939572</v>
      </c>
      <c r="H269" s="302">
        <f t="shared" si="86"/>
        <v>0.25559726315708697</v>
      </c>
      <c r="I269" s="303"/>
      <c r="J269" s="302">
        <v>0.17199419135377245</v>
      </c>
      <c r="K269" s="302">
        <v>0.12149580389570017</v>
      </c>
      <c r="L269" s="302">
        <f t="shared" si="87"/>
        <v>0.29348999524947261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0.40926338070331192</v>
      </c>
      <c r="C270" s="302">
        <v>0.15572652618665211</v>
      </c>
      <c r="D270" s="302">
        <f t="shared" si="85"/>
        <v>0.56498990688996398</v>
      </c>
      <c r="E270" s="303"/>
      <c r="F270" s="302">
        <v>0.41008364534926101</v>
      </c>
      <c r="G270" s="302">
        <v>0.27232546964386983</v>
      </c>
      <c r="H270" s="302">
        <f t="shared" si="86"/>
        <v>0.68240911499313084</v>
      </c>
      <c r="I270" s="303"/>
      <c r="J270" s="302">
        <v>0.40656927510220353</v>
      </c>
      <c r="K270" s="302">
        <v>0.23753343347092742</v>
      </c>
      <c r="L270" s="302">
        <f t="shared" si="87"/>
        <v>0.64410270857313101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4.9696139845685121E-3</v>
      </c>
      <c r="C271" s="302">
        <v>9.4994327343956117E-2</v>
      </c>
      <c r="D271" s="302">
        <f t="shared" si="85"/>
        <v>9.9963941328524625E-2</v>
      </c>
      <c r="E271" s="303"/>
      <c r="F271" s="302">
        <v>4.1526723106385622E-3</v>
      </c>
      <c r="G271" s="302">
        <v>0.10380317609043713</v>
      </c>
      <c r="H271" s="302">
        <f t="shared" si="86"/>
        <v>0.10795584840107569</v>
      </c>
      <c r="I271" s="303"/>
      <c r="J271" s="302">
        <v>6.9020619638537105E-3</v>
      </c>
      <c r="K271" s="302">
        <v>8.3418483838431118E-2</v>
      </c>
      <c r="L271" s="302">
        <f t="shared" si="87"/>
        <v>9.0320545802284824E-2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0.13859766723370912</v>
      </c>
      <c r="C272" s="302">
        <v>7.9578376171177412E-2</v>
      </c>
      <c r="D272" s="302">
        <f t="shared" si="85"/>
        <v>0.21817604340488653</v>
      </c>
      <c r="E272" s="303"/>
      <c r="F272" s="302">
        <v>0.10154695084125011</v>
      </c>
      <c r="G272" s="302">
        <v>8.8843422027511304E-2</v>
      </c>
      <c r="H272" s="302">
        <f t="shared" si="86"/>
        <v>0.19039037286876143</v>
      </c>
      <c r="I272" s="303"/>
      <c r="J272" s="302">
        <v>6.5198389859706801E-2</v>
      </c>
      <c r="K272" s="302">
        <v>6.1962415658511877E-2</v>
      </c>
      <c r="L272" s="302">
        <f t="shared" si="87"/>
        <v>0.12716080551821868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3.2609346977757752</v>
      </c>
      <c r="C274" s="311">
        <f t="shared" ref="C274:D274" si="88">SUM(C264:C272)</f>
        <v>2.4910653022242304</v>
      </c>
      <c r="D274" s="311">
        <f t="shared" si="88"/>
        <v>5.7520000000000042</v>
      </c>
      <c r="E274" s="311"/>
      <c r="F274" s="311">
        <f t="shared" ref="F274:H274" si="89">SUM(F264:F272)</f>
        <v>3.5815511746119975</v>
      </c>
      <c r="G274" s="311">
        <f t="shared" si="89"/>
        <v>4.0914488253879888</v>
      </c>
      <c r="H274" s="311">
        <f t="shared" si="89"/>
        <v>7.6729999999999867</v>
      </c>
      <c r="I274" s="311"/>
      <c r="J274" s="311">
        <f t="shared" ref="J274:L274" si="90">SUM(J264:J272)</f>
        <v>3.6153271139315186</v>
      </c>
      <c r="K274" s="311">
        <f t="shared" si="90"/>
        <v>4.1526728860684887</v>
      </c>
      <c r="L274" s="311">
        <f t="shared" si="90"/>
        <v>7.7680000000000051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1.0759586335989524</v>
      </c>
      <c r="C281" s="302">
        <v>2.5524139990219399</v>
      </c>
      <c r="D281" s="302">
        <f>SUM(B281:C281)</f>
        <v>3.6283726326208923</v>
      </c>
      <c r="E281" s="303"/>
      <c r="F281" s="302">
        <v>1.8049648481927405</v>
      </c>
      <c r="G281" s="302">
        <v>2.5129282529954162</v>
      </c>
      <c r="H281" s="302">
        <f>SUM(F281:G281)</f>
        <v>4.3178931011881563</v>
      </c>
      <c r="I281" s="303"/>
      <c r="J281" s="302">
        <v>2.1828881887318698</v>
      </c>
      <c r="K281" s="302">
        <v>2.7299054843870092</v>
      </c>
      <c r="L281" s="302">
        <f>SUM(J281:K281)</f>
        <v>4.9127936731188786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2.8576345711354953</v>
      </c>
      <c r="C282" s="302">
        <v>6.5278160150508482</v>
      </c>
      <c r="D282" s="302">
        <f t="shared" ref="D282:D289" si="91">SUM(B282:C282)</f>
        <v>9.3854505861863444</v>
      </c>
      <c r="E282" s="303"/>
      <c r="F282" s="302">
        <v>5.0364269530545815</v>
      </c>
      <c r="G282" s="302">
        <v>6.9429701438047413</v>
      </c>
      <c r="H282" s="302">
        <f t="shared" ref="H282:H289" si="92">SUM(F282:G282)</f>
        <v>11.979397096859323</v>
      </c>
      <c r="I282" s="303"/>
      <c r="J282" s="302">
        <v>6.7354087811031889</v>
      </c>
      <c r="K282" s="302">
        <v>7.8471780951732928</v>
      </c>
      <c r="L282" s="302">
        <f t="shared" ref="L282:L289" si="93">SUM(J282:K282)</f>
        <v>14.582586876276482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1.7340207186196335</v>
      </c>
      <c r="C283" s="302">
        <v>2.6641174472408364</v>
      </c>
      <c r="D283" s="302">
        <f t="shared" si="91"/>
        <v>4.3981381658604697</v>
      </c>
      <c r="E283" s="303"/>
      <c r="F283" s="302">
        <v>2.559915389117708</v>
      </c>
      <c r="G283" s="302">
        <v>2.7235441623749121</v>
      </c>
      <c r="H283" s="302">
        <f t="shared" si="92"/>
        <v>5.2834595514926201</v>
      </c>
      <c r="I283" s="303"/>
      <c r="J283" s="302">
        <v>3.1074211827847202</v>
      </c>
      <c r="K283" s="302">
        <v>2.5463889999693547</v>
      </c>
      <c r="L283" s="302">
        <f t="shared" si="93"/>
        <v>5.653810182754075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4.3581047071589767</v>
      </c>
      <c r="C284" s="302">
        <v>0.47161955110098103</v>
      </c>
      <c r="D284" s="302">
        <f t="shared" si="91"/>
        <v>4.829724258259958</v>
      </c>
      <c r="E284" s="303"/>
      <c r="F284" s="302">
        <v>5.2652574851837031</v>
      </c>
      <c r="G284" s="302">
        <v>0.44629927260352981</v>
      </c>
      <c r="H284" s="302">
        <f t="shared" si="92"/>
        <v>5.7115567577872328</v>
      </c>
      <c r="I284" s="303"/>
      <c r="J284" s="302">
        <v>4.5038096169279997</v>
      </c>
      <c r="K284" s="302">
        <v>0.31947913481536289</v>
      </c>
      <c r="L284" s="302">
        <f t="shared" si="93"/>
        <v>4.8232887517433625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0.12517009256790565</v>
      </c>
      <c r="C285" s="302">
        <v>0.89704651266857593</v>
      </c>
      <c r="D285" s="302">
        <f t="shared" si="91"/>
        <v>1.0222166052364816</v>
      </c>
      <c r="E285" s="303"/>
      <c r="F285" s="302">
        <v>0.18805131927519561</v>
      </c>
      <c r="G285" s="302">
        <v>0.59610773888825297</v>
      </c>
      <c r="H285" s="302">
        <f t="shared" si="92"/>
        <v>0.78415905816344855</v>
      </c>
      <c r="I285" s="303"/>
      <c r="J285" s="302">
        <v>0.33496191025376443</v>
      </c>
      <c r="K285" s="302">
        <v>0.53349903873415794</v>
      </c>
      <c r="L285" s="302">
        <f t="shared" si="93"/>
        <v>0.86846094898792237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0.37389817974643141</v>
      </c>
      <c r="C286" s="302">
        <v>0.22705202681364914</v>
      </c>
      <c r="D286" s="302">
        <f t="shared" si="91"/>
        <v>0.60095020656008058</v>
      </c>
      <c r="E286" s="303"/>
      <c r="F286" s="302">
        <v>0.69367364738678783</v>
      </c>
      <c r="G286" s="302">
        <v>0.22776838787250109</v>
      </c>
      <c r="H286" s="302">
        <f t="shared" si="92"/>
        <v>0.92144203525928892</v>
      </c>
      <c r="I286" s="303"/>
      <c r="J286" s="302">
        <v>0.85228369463526288</v>
      </c>
      <c r="K286" s="302">
        <v>0.35675364808884436</v>
      </c>
      <c r="L286" s="302">
        <f t="shared" si="93"/>
        <v>1.2090373427241072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0.60775556875582182</v>
      </c>
      <c r="C287" s="302">
        <v>0.37550335919190886</v>
      </c>
      <c r="D287" s="302">
        <f t="shared" si="91"/>
        <v>0.98325892794773062</v>
      </c>
      <c r="E287" s="303"/>
      <c r="F287" s="302">
        <v>0.70849189488316089</v>
      </c>
      <c r="G287" s="302">
        <v>0.3020790273924801</v>
      </c>
      <c r="H287" s="302">
        <f t="shared" si="92"/>
        <v>1.0105709222756409</v>
      </c>
      <c r="I287" s="303"/>
      <c r="J287" s="302">
        <v>0.77365598732207852</v>
      </c>
      <c r="K287" s="302">
        <v>0.34941264477725981</v>
      </c>
      <c r="L287" s="302">
        <f t="shared" si="93"/>
        <v>1.1230686320993384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3.809501673348905E-2</v>
      </c>
      <c r="C288" s="302">
        <v>0.40242669699477618</v>
      </c>
      <c r="D288" s="302">
        <f t="shared" si="91"/>
        <v>0.44052171372826521</v>
      </c>
      <c r="E288" s="303"/>
      <c r="F288" s="302">
        <v>4.4412967448124459E-2</v>
      </c>
      <c r="G288" s="302">
        <v>0.29604355093500978</v>
      </c>
      <c r="H288" s="302">
        <f t="shared" si="92"/>
        <v>0.34045651838313423</v>
      </c>
      <c r="I288" s="303"/>
      <c r="J288" s="302">
        <v>5.1215318251357993E-2</v>
      </c>
      <c r="K288" s="302">
        <v>0.31488820580959365</v>
      </c>
      <c r="L288" s="302">
        <f t="shared" si="93"/>
        <v>0.36610352406095165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0.53299218148131466</v>
      </c>
      <c r="C289" s="302">
        <v>0.46237472211849218</v>
      </c>
      <c r="D289" s="302">
        <f t="shared" si="91"/>
        <v>0.99536690359980684</v>
      </c>
      <c r="E289" s="303"/>
      <c r="F289" s="302">
        <v>0.57083944477873405</v>
      </c>
      <c r="G289" s="302">
        <v>0.32222551381240611</v>
      </c>
      <c r="H289" s="302">
        <f t="shared" si="92"/>
        <v>0.8930649585911401</v>
      </c>
      <c r="I289" s="303"/>
      <c r="J289" s="302">
        <v>0.49956813777493564</v>
      </c>
      <c r="K289" s="302">
        <v>0.28028193045990879</v>
      </c>
      <c r="L289" s="302">
        <f t="shared" si="93"/>
        <v>0.77985006823484437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11.703629669798023</v>
      </c>
      <c r="C291" s="311">
        <f t="shared" ref="C291:D291" si="94">SUM(C281:C289)</f>
        <v>14.580370330202005</v>
      </c>
      <c r="D291" s="311">
        <f t="shared" si="94"/>
        <v>26.284000000000027</v>
      </c>
      <c r="E291" s="311"/>
      <c r="F291" s="311">
        <f t="shared" ref="F291:H291" si="95">SUM(F281:F289)</f>
        <v>16.872033949320738</v>
      </c>
      <c r="G291" s="311">
        <f t="shared" si="95"/>
        <v>14.369966050679253</v>
      </c>
      <c r="H291" s="311">
        <f t="shared" si="95"/>
        <v>31.241999999999983</v>
      </c>
      <c r="I291" s="311"/>
      <c r="J291" s="311">
        <f t="shared" ref="J291:L291" si="96">SUM(J281:J289)</f>
        <v>19.041212817785176</v>
      </c>
      <c r="K291" s="311">
        <f t="shared" si="96"/>
        <v>15.277787182214785</v>
      </c>
      <c r="L291" s="311">
        <f t="shared" si="96"/>
        <v>34.318999999999967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1.1583718439135395</v>
      </c>
      <c r="C298" s="302">
        <v>2.9142420210050823</v>
      </c>
      <c r="D298" s="302">
        <f>SUM(B298:C298)</f>
        <v>4.0726138649186217</v>
      </c>
      <c r="E298" s="303"/>
      <c r="F298" s="302">
        <v>1.4108542901108645</v>
      </c>
      <c r="G298" s="302">
        <v>3.6238081973185525</v>
      </c>
      <c r="H298" s="302">
        <f>SUM(F298:G298)</f>
        <v>5.0346624874294168</v>
      </c>
      <c r="I298" s="303"/>
      <c r="J298" s="302">
        <v>1.7766606733476833</v>
      </c>
      <c r="K298" s="302">
        <v>4.3360273546315851</v>
      </c>
      <c r="L298" s="302">
        <f>SUM(J298:K298)</f>
        <v>6.1126880279792681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1.480806446654104</v>
      </c>
      <c r="C299" s="302">
        <v>2.4921139585204144</v>
      </c>
      <c r="D299" s="302">
        <f t="shared" ref="D299:D306" si="97">SUM(B299:C299)</f>
        <v>3.9729204051745182</v>
      </c>
      <c r="E299" s="303"/>
      <c r="F299" s="302">
        <v>1.9022666164062159</v>
      </c>
      <c r="G299" s="302">
        <v>3.4021350255079468</v>
      </c>
      <c r="H299" s="302">
        <f t="shared" ref="H299:H306" si="98">SUM(F299:G299)</f>
        <v>5.3044016419141631</v>
      </c>
      <c r="I299" s="303"/>
      <c r="J299" s="302">
        <v>2.6104140215414708</v>
      </c>
      <c r="K299" s="302">
        <v>4.4981027386414247</v>
      </c>
      <c r="L299" s="302">
        <f t="shared" ref="L299:L306" si="99">SUM(J299:K299)</f>
        <v>7.108516760182896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1.9333165795500267</v>
      </c>
      <c r="C300" s="302">
        <v>3.4266603783046881</v>
      </c>
      <c r="D300" s="302">
        <f t="shared" si="97"/>
        <v>5.3599769578547143</v>
      </c>
      <c r="E300" s="303"/>
      <c r="F300" s="302">
        <v>2.2262377279815122</v>
      </c>
      <c r="G300" s="302">
        <v>4.0863717048902357</v>
      </c>
      <c r="H300" s="302">
        <f t="shared" si="98"/>
        <v>6.3126094328717475</v>
      </c>
      <c r="I300" s="303"/>
      <c r="J300" s="302">
        <v>2.6339731822228831</v>
      </c>
      <c r="K300" s="302">
        <v>4.1768785498489178</v>
      </c>
      <c r="L300" s="302">
        <f t="shared" si="99"/>
        <v>6.8108517320718009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3.8809665143472922</v>
      </c>
      <c r="C301" s="302">
        <v>0.85589603186743834</v>
      </c>
      <c r="D301" s="302">
        <f t="shared" si="97"/>
        <v>4.7368625462147307</v>
      </c>
      <c r="E301" s="303"/>
      <c r="F301" s="302">
        <v>3.6185645543109444</v>
      </c>
      <c r="G301" s="302">
        <v>1.04103869617385</v>
      </c>
      <c r="H301" s="302">
        <f t="shared" si="98"/>
        <v>4.6596032504847944</v>
      </c>
      <c r="I301" s="303"/>
      <c r="J301" s="302">
        <v>3.4725875462652502</v>
      </c>
      <c r="K301" s="302">
        <v>1.0947891359237707</v>
      </c>
      <c r="L301" s="302">
        <f t="shared" si="99"/>
        <v>4.5673766821890212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0.24663337408821734</v>
      </c>
      <c r="C302" s="302">
        <v>1.5185473609844342</v>
      </c>
      <c r="D302" s="302">
        <f t="shared" si="97"/>
        <v>1.7651807350726516</v>
      </c>
      <c r="E302" s="303"/>
      <c r="F302" s="302">
        <v>0.29279501425929833</v>
      </c>
      <c r="G302" s="302">
        <v>1.3476132767507134</v>
      </c>
      <c r="H302" s="302">
        <f t="shared" si="98"/>
        <v>1.6404082910100117</v>
      </c>
      <c r="I302" s="303"/>
      <c r="J302" s="302">
        <v>0.49716021992190967</v>
      </c>
      <c r="K302" s="302">
        <v>1.3275727719939241</v>
      </c>
      <c r="L302" s="302">
        <f t="shared" si="99"/>
        <v>1.8247329919158337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2.4839743617218293</v>
      </c>
      <c r="C303" s="302">
        <v>0.86414884259302205</v>
      </c>
      <c r="D303" s="302">
        <f t="shared" si="97"/>
        <v>3.3481232043148514</v>
      </c>
      <c r="E303" s="303"/>
      <c r="F303" s="302">
        <v>2.4552921787531652</v>
      </c>
      <c r="G303" s="302">
        <v>1.0921675842028444</v>
      </c>
      <c r="H303" s="302">
        <f t="shared" si="98"/>
        <v>3.5474597629560094</v>
      </c>
      <c r="I303" s="303"/>
      <c r="J303" s="302">
        <v>3.1326403455228817</v>
      </c>
      <c r="K303" s="302">
        <v>1.4564865346559728</v>
      </c>
      <c r="L303" s="302">
        <f t="shared" si="99"/>
        <v>4.5891268801788545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1.2564484958681281</v>
      </c>
      <c r="C304" s="302">
        <v>1.2101818923169729</v>
      </c>
      <c r="D304" s="302">
        <f t="shared" si="97"/>
        <v>2.4666303881851013</v>
      </c>
      <c r="E304" s="303"/>
      <c r="F304" s="302">
        <v>1.2503269199145499</v>
      </c>
      <c r="G304" s="302">
        <v>1.282752731399768</v>
      </c>
      <c r="H304" s="302">
        <f t="shared" si="98"/>
        <v>2.5330796513143179</v>
      </c>
      <c r="I304" s="303"/>
      <c r="J304" s="302">
        <v>1.8566762149942471</v>
      </c>
      <c r="K304" s="302">
        <v>1.5104408824741173</v>
      </c>
      <c r="L304" s="302">
        <f t="shared" si="99"/>
        <v>3.3671170974683644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0.14627185193335873</v>
      </c>
      <c r="C305" s="302">
        <v>1.8876031692946107</v>
      </c>
      <c r="D305" s="302">
        <f t="shared" si="97"/>
        <v>2.0338750212279693</v>
      </c>
      <c r="E305" s="303"/>
      <c r="F305" s="302">
        <v>0.10970710623427615</v>
      </c>
      <c r="G305" s="302">
        <v>1.8777729314815232</v>
      </c>
      <c r="H305" s="302">
        <f t="shared" si="98"/>
        <v>1.9874800377157995</v>
      </c>
      <c r="I305" s="303"/>
      <c r="J305" s="302">
        <v>0.19629640195887482</v>
      </c>
      <c r="K305" s="302">
        <v>1.9256662653968819</v>
      </c>
      <c r="L305" s="302">
        <f t="shared" si="99"/>
        <v>2.1219626673557568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4.414498159648848</v>
      </c>
      <c r="C306" s="302">
        <v>7.6573187173880033</v>
      </c>
      <c r="D306" s="302">
        <f t="shared" si="97"/>
        <v>12.071816877036852</v>
      </c>
      <c r="E306" s="303"/>
      <c r="F306" s="302">
        <v>3.6031890559326927</v>
      </c>
      <c r="G306" s="302">
        <v>6.9521063883709884</v>
      </c>
      <c r="H306" s="302">
        <f t="shared" si="98"/>
        <v>10.555295444303681</v>
      </c>
      <c r="I306" s="303"/>
      <c r="J306" s="302">
        <v>3.0810812692911314</v>
      </c>
      <c r="K306" s="302">
        <v>7.8585458913670383</v>
      </c>
      <c r="L306" s="302">
        <f t="shared" si="99"/>
        <v>10.939627160658169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17.001287627725343</v>
      </c>
      <c r="C308" s="311">
        <f t="shared" ref="C308:D308" si="100">SUM(C298:C306)</f>
        <v>22.826712372274667</v>
      </c>
      <c r="D308" s="311">
        <f t="shared" si="100"/>
        <v>39.828000000000017</v>
      </c>
      <c r="E308" s="311"/>
      <c r="F308" s="311">
        <f t="shared" ref="F308:H308" si="101">SUM(F298:F306)</f>
        <v>16.86923346390352</v>
      </c>
      <c r="G308" s="311">
        <f t="shared" si="101"/>
        <v>24.705766536096423</v>
      </c>
      <c r="H308" s="311">
        <f t="shared" si="101"/>
        <v>41.574999999999939</v>
      </c>
      <c r="I308" s="311"/>
      <c r="J308" s="311">
        <f t="shared" ref="J308:L308" si="102">SUM(J298:J306)</f>
        <v>19.257489875066334</v>
      </c>
      <c r="K308" s="311">
        <f t="shared" si="102"/>
        <v>28.184510124933631</v>
      </c>
      <c r="L308" s="311">
        <f t="shared" si="102"/>
        <v>47.441999999999972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0.59024980816065031</v>
      </c>
      <c r="C315" s="302">
        <v>0.8630893339472625</v>
      </c>
      <c r="D315" s="302">
        <f>SUM(B315:C315)</f>
        <v>1.4533391421079127</v>
      </c>
      <c r="E315" s="303"/>
      <c r="F315" s="302">
        <v>0.73604438661881078</v>
      </c>
      <c r="G315" s="302">
        <v>0.88011216957041793</v>
      </c>
      <c r="H315" s="302">
        <f>SUM(F315:G315)</f>
        <v>1.6161565561892286</v>
      </c>
      <c r="I315" s="303"/>
      <c r="J315" s="302">
        <v>0.85878115209488692</v>
      </c>
      <c r="K315" s="302">
        <v>0.89970555055428991</v>
      </c>
      <c r="L315" s="302">
        <f>SUM(J315:K315)</f>
        <v>1.7584867026491768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2.2551866753774918</v>
      </c>
      <c r="C316" s="302">
        <v>1.4336415487968548</v>
      </c>
      <c r="D316" s="302">
        <f t="shared" ref="D316:D323" si="103">SUM(B316:C316)</f>
        <v>3.6888282241743466</v>
      </c>
      <c r="E316" s="303"/>
      <c r="F316" s="302">
        <v>2.8576571881553972</v>
      </c>
      <c r="G316" s="302">
        <v>1.583314894982536</v>
      </c>
      <c r="H316" s="302">
        <f t="shared" ref="H316:H323" si="104">SUM(F316:G316)</f>
        <v>4.4409720831379333</v>
      </c>
      <c r="I316" s="303"/>
      <c r="J316" s="302">
        <v>3.4720782715707359</v>
      </c>
      <c r="K316" s="302">
        <v>1.8660499039120455</v>
      </c>
      <c r="L316" s="302">
        <f t="shared" ref="L316:L323" si="105">SUM(J316:K316)</f>
        <v>5.3381281754827814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2.2137267722630996</v>
      </c>
      <c r="C317" s="302">
        <v>3.8470090244297555</v>
      </c>
      <c r="D317" s="302">
        <f t="shared" si="103"/>
        <v>6.060735796692855</v>
      </c>
      <c r="E317" s="303"/>
      <c r="F317" s="302">
        <v>2.4941975068285185</v>
      </c>
      <c r="G317" s="302">
        <v>3.7409214821885737</v>
      </c>
      <c r="H317" s="302">
        <f t="shared" si="104"/>
        <v>6.2351189890170922</v>
      </c>
      <c r="I317" s="303"/>
      <c r="J317" s="302">
        <v>3.1940919799666863</v>
      </c>
      <c r="K317" s="302">
        <v>3.9066329352251312</v>
      </c>
      <c r="L317" s="302">
        <f t="shared" si="105"/>
        <v>7.100724915191817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3.5544625618224193</v>
      </c>
      <c r="C318" s="302">
        <v>0.57741439553374529</v>
      </c>
      <c r="D318" s="302">
        <f t="shared" si="103"/>
        <v>4.1318769573561642</v>
      </c>
      <c r="E318" s="303"/>
      <c r="F318" s="302">
        <v>3.0742121839244163</v>
      </c>
      <c r="G318" s="302">
        <v>0.54260032605681741</v>
      </c>
      <c r="H318" s="302">
        <f t="shared" si="104"/>
        <v>3.6168125099812336</v>
      </c>
      <c r="I318" s="303"/>
      <c r="J318" s="302">
        <v>2.0881663727367257</v>
      </c>
      <c r="K318" s="302">
        <v>0.39588574542389776</v>
      </c>
      <c r="L318" s="302">
        <f t="shared" si="105"/>
        <v>2.4840521181606237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4.3945090903171703E-2</v>
      </c>
      <c r="C319" s="302">
        <v>0.10999912061748242</v>
      </c>
      <c r="D319" s="302">
        <f t="shared" si="103"/>
        <v>0.15394421152065413</v>
      </c>
      <c r="E319" s="303"/>
      <c r="F319" s="302">
        <v>4.6379577909299231E-2</v>
      </c>
      <c r="G319" s="302">
        <v>7.0493328180628756E-2</v>
      </c>
      <c r="H319" s="302">
        <f t="shared" si="104"/>
        <v>0.11687290608992798</v>
      </c>
      <c r="I319" s="303"/>
      <c r="J319" s="302">
        <v>0.1036642523501918</v>
      </c>
      <c r="K319" s="302">
        <v>5.4997264294358361E-2</v>
      </c>
      <c r="L319" s="302">
        <f t="shared" si="105"/>
        <v>0.15866151664455017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0.86721549522362473</v>
      </c>
      <c r="C320" s="302">
        <v>0.24730548948313127</v>
      </c>
      <c r="D320" s="302">
        <f t="shared" si="103"/>
        <v>1.1145209847067561</v>
      </c>
      <c r="E320" s="303"/>
      <c r="F320" s="302">
        <v>0.81014287920725092</v>
      </c>
      <c r="G320" s="302">
        <v>0.22886021068097231</v>
      </c>
      <c r="H320" s="302">
        <f t="shared" si="104"/>
        <v>1.0390030898882232</v>
      </c>
      <c r="I320" s="303"/>
      <c r="J320" s="302">
        <v>0.90908817011309007</v>
      </c>
      <c r="K320" s="302">
        <v>0.22960355438213423</v>
      </c>
      <c r="L320" s="302">
        <f t="shared" si="105"/>
        <v>1.1386917244952244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0.30947400499130084</v>
      </c>
      <c r="C321" s="302">
        <v>8.7753732455765093E-2</v>
      </c>
      <c r="D321" s="302">
        <f t="shared" si="103"/>
        <v>0.39722773744706596</v>
      </c>
      <c r="E321" s="303"/>
      <c r="F321" s="302">
        <v>0.3025969299764214</v>
      </c>
      <c r="G321" s="302">
        <v>7.4528217251547041E-2</v>
      </c>
      <c r="H321" s="302">
        <f t="shared" si="104"/>
        <v>0.37712514722796842</v>
      </c>
      <c r="I321" s="303"/>
      <c r="J321" s="302">
        <v>0.35194347385380542</v>
      </c>
      <c r="K321" s="302">
        <v>9.2102097790976528E-2</v>
      </c>
      <c r="L321" s="302">
        <f t="shared" si="105"/>
        <v>0.44404557164478198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4.1114266959762766E-2</v>
      </c>
      <c r="C322" s="302">
        <v>5.0613866179562664E-2</v>
      </c>
      <c r="D322" s="302">
        <f t="shared" si="103"/>
        <v>9.172813313932543E-2</v>
      </c>
      <c r="E322" s="303"/>
      <c r="F322" s="302">
        <v>3.4162037348323536E-2</v>
      </c>
      <c r="G322" s="302">
        <v>3.6721733379049444E-2</v>
      </c>
      <c r="H322" s="302">
        <f t="shared" si="104"/>
        <v>7.088377072737298E-2</v>
      </c>
      <c r="I322" s="303"/>
      <c r="J322" s="302">
        <v>6.9251154398889556E-2</v>
      </c>
      <c r="K322" s="302">
        <v>2.9224997812944659E-2</v>
      </c>
      <c r="L322" s="302">
        <f t="shared" si="105"/>
        <v>9.8476152211834214E-2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0.32848386038966104</v>
      </c>
      <c r="C323" s="302">
        <v>0.28931495246527028</v>
      </c>
      <c r="D323" s="302">
        <f t="shared" si="103"/>
        <v>0.61779881285493132</v>
      </c>
      <c r="E323" s="303"/>
      <c r="F323" s="302">
        <v>0.32773740824629538</v>
      </c>
      <c r="G323" s="302">
        <v>0.21031753949470799</v>
      </c>
      <c r="H323" s="302">
        <f t="shared" si="104"/>
        <v>0.53805494774100338</v>
      </c>
      <c r="I323" s="303"/>
      <c r="J323" s="302">
        <v>0.38946363028842285</v>
      </c>
      <c r="K323" s="302">
        <v>0.1802694932307766</v>
      </c>
      <c r="L323" s="302">
        <f t="shared" si="105"/>
        <v>0.56973312351919947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10.203858536091182</v>
      </c>
      <c r="C325" s="311">
        <f t="shared" ref="C325:D325" si="106">SUM(C315:C323)</f>
        <v>7.5061414639088291</v>
      </c>
      <c r="D325" s="311">
        <f t="shared" si="106"/>
        <v>17.710000000000015</v>
      </c>
      <c r="E325" s="311"/>
      <c r="F325" s="311">
        <f t="shared" ref="F325:H325" si="107">SUM(F315:F323)</f>
        <v>10.683130098214733</v>
      </c>
      <c r="G325" s="311">
        <f t="shared" si="107"/>
        <v>7.3678699017852507</v>
      </c>
      <c r="H325" s="311">
        <f t="shared" si="107"/>
        <v>18.050999999999984</v>
      </c>
      <c r="I325" s="311"/>
      <c r="J325" s="311">
        <f t="shared" ref="J325:L325" si="108">SUM(J315:J323)</f>
        <v>11.436528457373438</v>
      </c>
      <c r="K325" s="311">
        <f t="shared" si="108"/>
        <v>7.6544715426265535</v>
      </c>
      <c r="L325" s="311">
        <f t="shared" si="108"/>
        <v>19.090999999999987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0.6316042688770811</v>
      </c>
      <c r="C332" s="302">
        <v>0.58890153092673536</v>
      </c>
      <c r="D332" s="302">
        <f>SUM(B332:C332)</f>
        <v>1.2205057998038165</v>
      </c>
      <c r="E332" s="303"/>
      <c r="F332" s="302">
        <v>0.77832708322839361</v>
      </c>
      <c r="G332" s="302">
        <v>0.54090149846348801</v>
      </c>
      <c r="H332" s="302">
        <f>SUM(F332:G332)</f>
        <v>1.3192285816918816</v>
      </c>
      <c r="I332" s="303"/>
      <c r="J332" s="302">
        <v>0.88744256189255488</v>
      </c>
      <c r="K332" s="302">
        <v>0.52216059853748997</v>
      </c>
      <c r="L332" s="302">
        <f>SUM(J332:K332)</f>
        <v>1.409603160430045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10.759040963965031</v>
      </c>
      <c r="C333" s="302">
        <v>8.0014135865309655</v>
      </c>
      <c r="D333" s="302">
        <f t="shared" ref="D333:D340" si="109">SUM(B333:C333)</f>
        <v>18.760454550495997</v>
      </c>
      <c r="E333" s="303"/>
      <c r="F333" s="302">
        <v>11.765012562139145</v>
      </c>
      <c r="G333" s="302">
        <v>7.573574711607109</v>
      </c>
      <c r="H333" s="302">
        <f t="shared" ref="H333:H340" si="110">SUM(F333:G333)</f>
        <v>19.338587273746253</v>
      </c>
      <c r="I333" s="303"/>
      <c r="J333" s="302">
        <v>12.396144975042368</v>
      </c>
      <c r="K333" s="302">
        <v>7.688867330872462</v>
      </c>
      <c r="L333" s="302">
        <f t="shared" ref="L333:L340" si="111">SUM(J333:K333)</f>
        <v>20.08501230591483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2.3352677884188782</v>
      </c>
      <c r="C334" s="302">
        <v>1.3595848702118138</v>
      </c>
      <c r="D334" s="302">
        <f t="shared" si="109"/>
        <v>3.6948526586306922</v>
      </c>
      <c r="E334" s="303"/>
      <c r="F334" s="302">
        <v>2.4889415787343108</v>
      </c>
      <c r="G334" s="302">
        <v>1.2813792320899271</v>
      </c>
      <c r="H334" s="302">
        <f t="shared" si="110"/>
        <v>3.7703208108242379</v>
      </c>
      <c r="I334" s="303"/>
      <c r="J334" s="302">
        <v>2.615027128684321</v>
      </c>
      <c r="K334" s="302">
        <v>0.95013100690836516</v>
      </c>
      <c r="L334" s="302">
        <f t="shared" si="111"/>
        <v>3.5651581355926862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2.5145866397682459</v>
      </c>
      <c r="C335" s="302">
        <v>0.32453275940322202</v>
      </c>
      <c r="D335" s="302">
        <f t="shared" si="109"/>
        <v>2.8391193991714681</v>
      </c>
      <c r="E335" s="303"/>
      <c r="F335" s="302">
        <v>2.1542469637934794</v>
      </c>
      <c r="G335" s="302">
        <v>0.263744788102516</v>
      </c>
      <c r="H335" s="302">
        <f t="shared" si="110"/>
        <v>2.4179917518959955</v>
      </c>
      <c r="I335" s="303"/>
      <c r="J335" s="302">
        <v>1.0437834036406084</v>
      </c>
      <c r="K335" s="302">
        <v>0.20814969163385547</v>
      </c>
      <c r="L335" s="302">
        <f t="shared" si="111"/>
        <v>1.2519330952744638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0.39212958103780443</v>
      </c>
      <c r="C336" s="302">
        <v>0.28165716469045399</v>
      </c>
      <c r="D336" s="302">
        <f t="shared" si="109"/>
        <v>0.67378674572825847</v>
      </c>
      <c r="E336" s="303"/>
      <c r="F336" s="302">
        <v>0.30839477266051457</v>
      </c>
      <c r="G336" s="302">
        <v>0.16261452126528764</v>
      </c>
      <c r="H336" s="302">
        <f t="shared" si="110"/>
        <v>0.47100929392580221</v>
      </c>
      <c r="I336" s="303"/>
      <c r="J336" s="302">
        <v>0.20780655287678604</v>
      </c>
      <c r="K336" s="302">
        <v>0.11210108565167218</v>
      </c>
      <c r="L336" s="302">
        <f t="shared" si="111"/>
        <v>0.31990763852845822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12.455774470270086</v>
      </c>
      <c r="C337" s="302">
        <v>1.5173743178723365</v>
      </c>
      <c r="D337" s="302">
        <f t="shared" si="109"/>
        <v>13.973148788142423</v>
      </c>
      <c r="E337" s="303"/>
      <c r="F337" s="302">
        <v>11.04257194704585</v>
      </c>
      <c r="G337" s="302">
        <v>1.3565243442879549</v>
      </c>
      <c r="H337" s="302">
        <f t="shared" si="110"/>
        <v>12.399096291333805</v>
      </c>
      <c r="I337" s="303"/>
      <c r="J337" s="302">
        <v>11.797210713772721</v>
      </c>
      <c r="K337" s="302">
        <v>1.4849596302639554</v>
      </c>
      <c r="L337" s="302">
        <f t="shared" si="111"/>
        <v>13.282170344036675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0.20877299430255966</v>
      </c>
      <c r="C338" s="302">
        <v>7.8215241703540384E-2</v>
      </c>
      <c r="D338" s="302">
        <f t="shared" si="109"/>
        <v>0.28698823600610002</v>
      </c>
      <c r="E338" s="303"/>
      <c r="F338" s="302">
        <v>0.18411414470803009</v>
      </c>
      <c r="G338" s="302">
        <v>6.1396462756807726E-2</v>
      </c>
      <c r="H338" s="302">
        <f t="shared" si="110"/>
        <v>0.24551060746483783</v>
      </c>
      <c r="I338" s="303"/>
      <c r="J338" s="302">
        <v>0.18124005173630145</v>
      </c>
      <c r="K338" s="302">
        <v>6.3842229529374545E-2</v>
      </c>
      <c r="L338" s="302">
        <f t="shared" si="111"/>
        <v>0.24508228126567599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0.18628792308472361</v>
      </c>
      <c r="C339" s="302">
        <v>0.51661480091988665</v>
      </c>
      <c r="D339" s="302">
        <f t="shared" si="109"/>
        <v>0.70290272400461029</v>
      </c>
      <c r="E339" s="303"/>
      <c r="F339" s="302">
        <v>0.21189633190301266</v>
      </c>
      <c r="G339" s="302">
        <v>0.51794801731680007</v>
      </c>
      <c r="H339" s="302">
        <f t="shared" si="110"/>
        <v>0.72984434921981278</v>
      </c>
      <c r="I339" s="303"/>
      <c r="J339" s="302">
        <v>0.18896141777696857</v>
      </c>
      <c r="K339" s="302">
        <v>0.54280675261655364</v>
      </c>
      <c r="L339" s="302">
        <f t="shared" si="111"/>
        <v>0.73176817039352215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2.6484189707587968</v>
      </c>
      <c r="C340" s="302">
        <v>0.60282212725784423</v>
      </c>
      <c r="D340" s="302">
        <f t="shared" si="109"/>
        <v>3.2512410980166413</v>
      </c>
      <c r="E340" s="303"/>
      <c r="F340" s="302">
        <v>1.9889782661611675</v>
      </c>
      <c r="G340" s="302">
        <v>0.40443277373618797</v>
      </c>
      <c r="H340" s="302">
        <f t="shared" si="110"/>
        <v>2.3934110398973556</v>
      </c>
      <c r="I340" s="303"/>
      <c r="J340" s="302">
        <v>1.2282395815817071</v>
      </c>
      <c r="K340" s="302">
        <v>0.40812528698193429</v>
      </c>
      <c r="L340" s="302">
        <f t="shared" si="111"/>
        <v>1.6363648685636414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32.131883600483206</v>
      </c>
      <c r="C342" s="311">
        <f t="shared" ref="C342:D342" si="112">SUM(C332:C340)</f>
        <v>13.271116399516801</v>
      </c>
      <c r="D342" s="311">
        <f t="shared" si="112"/>
        <v>45.403000000000006</v>
      </c>
      <c r="E342" s="311"/>
      <c r="F342" s="311">
        <f t="shared" ref="F342:H342" si="113">SUM(F332:F340)</f>
        <v>30.922483650373902</v>
      </c>
      <c r="G342" s="311">
        <f t="shared" si="113"/>
        <v>12.162516349626079</v>
      </c>
      <c r="H342" s="311">
        <f t="shared" si="113"/>
        <v>43.084999999999987</v>
      </c>
      <c r="I342" s="311"/>
      <c r="J342" s="311">
        <f t="shared" ref="J342:L342" si="114">SUM(J332:J340)</f>
        <v>30.545856387004338</v>
      </c>
      <c r="K342" s="311">
        <f t="shared" si="114"/>
        <v>11.981143612995659</v>
      </c>
      <c r="L342" s="311">
        <f t="shared" si="114"/>
        <v>42.526999999999994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1.6630199447899241</v>
      </c>
      <c r="C349" s="302">
        <v>0.83087146834845838</v>
      </c>
      <c r="D349" s="302">
        <f>SUM(B349:C349)</f>
        <v>2.4938914131383827</v>
      </c>
      <c r="E349" s="303"/>
      <c r="F349" s="302">
        <v>2.0447106270827553</v>
      </c>
      <c r="G349" s="302">
        <v>0.85163206612033515</v>
      </c>
      <c r="H349" s="302">
        <f>SUM(F349:G349)</f>
        <v>2.8963426932030902</v>
      </c>
      <c r="I349" s="303"/>
      <c r="J349" s="302">
        <v>2.6178053460127213</v>
      </c>
      <c r="K349" s="302">
        <v>0.82316558605121559</v>
      </c>
      <c r="L349" s="302">
        <f>SUM(J349:K349)</f>
        <v>3.4409709320639368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12.988641167328238</v>
      </c>
      <c r="C350" s="302">
        <v>4.1519104808320728</v>
      </c>
      <c r="D350" s="302">
        <f t="shared" ref="D350:D357" si="115">SUM(B350:C350)</f>
        <v>17.140551648160312</v>
      </c>
      <c r="E350" s="303"/>
      <c r="F350" s="302">
        <v>15.100624969013055</v>
      </c>
      <c r="G350" s="302">
        <v>4.7903026704247011</v>
      </c>
      <c r="H350" s="302">
        <f t="shared" ref="H350:H357" si="116">SUM(F350:G350)</f>
        <v>19.890927639437756</v>
      </c>
      <c r="I350" s="303"/>
      <c r="J350" s="302">
        <v>18.786962955184265</v>
      </c>
      <c r="K350" s="302">
        <v>4.9318689880444184</v>
      </c>
      <c r="L350" s="302">
        <f t="shared" ref="L350:L357" si="117">SUM(J350:K350)</f>
        <v>23.718831943228682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5.9511039162069688</v>
      </c>
      <c r="C351" s="302">
        <v>1.788927571481453</v>
      </c>
      <c r="D351" s="302">
        <f t="shared" si="115"/>
        <v>7.7400314876884213</v>
      </c>
      <c r="E351" s="303"/>
      <c r="F351" s="302">
        <v>6.7907382509194862</v>
      </c>
      <c r="G351" s="302">
        <v>1.9419641250402977</v>
      </c>
      <c r="H351" s="302">
        <f t="shared" si="116"/>
        <v>8.7327023759597839</v>
      </c>
      <c r="I351" s="303"/>
      <c r="J351" s="302">
        <v>7.8362084626471127</v>
      </c>
      <c r="K351" s="302">
        <v>1.7368421464485662</v>
      </c>
      <c r="L351" s="302">
        <f t="shared" si="117"/>
        <v>9.5730506090956791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4.6877379024447405</v>
      </c>
      <c r="C352" s="302">
        <v>0.67753713768864665</v>
      </c>
      <c r="D352" s="302">
        <f t="shared" si="115"/>
        <v>5.3652750401333869</v>
      </c>
      <c r="E352" s="303"/>
      <c r="F352" s="302">
        <v>4.2503293513593636</v>
      </c>
      <c r="G352" s="302">
        <v>0.6447403123527633</v>
      </c>
      <c r="H352" s="302">
        <f t="shared" si="116"/>
        <v>4.8950696637121265</v>
      </c>
      <c r="I352" s="303"/>
      <c r="J352" s="302">
        <v>2.4865438357045901</v>
      </c>
      <c r="K352" s="302">
        <v>0.55027958788942033</v>
      </c>
      <c r="L352" s="302">
        <f t="shared" si="117"/>
        <v>3.0368234235940106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0.38385024293981601</v>
      </c>
      <c r="C353" s="302">
        <v>0.33232640030089911</v>
      </c>
      <c r="D353" s="302">
        <f t="shared" si="115"/>
        <v>0.71617664324071506</v>
      </c>
      <c r="E353" s="303"/>
      <c r="F353" s="302">
        <v>0.31912879612630701</v>
      </c>
      <c r="G353" s="302">
        <v>0.23328732524312737</v>
      </c>
      <c r="H353" s="302">
        <f t="shared" si="116"/>
        <v>0.55241612136943441</v>
      </c>
      <c r="I353" s="303"/>
      <c r="J353" s="302">
        <v>0.24999409945733295</v>
      </c>
      <c r="K353" s="302">
        <v>0.16123032345417304</v>
      </c>
      <c r="L353" s="302">
        <f t="shared" si="117"/>
        <v>0.41122442291150596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21.902245869544444</v>
      </c>
      <c r="C354" s="302">
        <v>4.2633538058709712</v>
      </c>
      <c r="D354" s="302">
        <f t="shared" si="115"/>
        <v>26.165599675415415</v>
      </c>
      <c r="E354" s="303"/>
      <c r="F354" s="302">
        <v>21.64698519325075</v>
      </c>
      <c r="G354" s="302">
        <v>4.3543977642955758</v>
      </c>
      <c r="H354" s="302">
        <f t="shared" si="116"/>
        <v>26.001382957546326</v>
      </c>
      <c r="I354" s="303"/>
      <c r="J354" s="302">
        <v>24.606414722246633</v>
      </c>
      <c r="K354" s="302">
        <v>6.3479363440885628</v>
      </c>
      <c r="L354" s="302">
        <f t="shared" si="117"/>
        <v>30.954351066335196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0.62302260194224135</v>
      </c>
      <c r="C355" s="302">
        <v>0.16417650076789839</v>
      </c>
      <c r="D355" s="302">
        <f t="shared" si="115"/>
        <v>0.78719910271013971</v>
      </c>
      <c r="E355" s="303"/>
      <c r="F355" s="302">
        <v>0.57237923955561743</v>
      </c>
      <c r="G355" s="302">
        <v>0.13652449403292802</v>
      </c>
      <c r="H355" s="302">
        <f t="shared" si="116"/>
        <v>0.70890373358854541</v>
      </c>
      <c r="I355" s="303"/>
      <c r="J355" s="302">
        <v>0.6428984359561184</v>
      </c>
      <c r="K355" s="302">
        <v>0.13098827796547988</v>
      </c>
      <c r="L355" s="302">
        <f t="shared" si="117"/>
        <v>0.77388671392159825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0.18683514787795222</v>
      </c>
      <c r="C356" s="302">
        <v>0.15572737794560121</v>
      </c>
      <c r="D356" s="302">
        <f t="shared" si="115"/>
        <v>0.3425625258235534</v>
      </c>
      <c r="E356" s="303"/>
      <c r="F356" s="302">
        <v>0.15195385409511886</v>
      </c>
      <c r="G356" s="302">
        <v>0.12648538357703312</v>
      </c>
      <c r="H356" s="302">
        <f t="shared" si="116"/>
        <v>0.27843923767215195</v>
      </c>
      <c r="I356" s="303"/>
      <c r="J356" s="302">
        <v>8.1931468089714229E-2</v>
      </c>
      <c r="K356" s="302">
        <v>8.7115436964258428E-2</v>
      </c>
      <c r="L356" s="302">
        <f t="shared" si="117"/>
        <v>0.16904690505397266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1.30900268294899</v>
      </c>
      <c r="C357" s="302">
        <v>0.62770978074061079</v>
      </c>
      <c r="D357" s="302">
        <f t="shared" si="115"/>
        <v>1.9367124636896009</v>
      </c>
      <c r="E357" s="303"/>
      <c r="F357" s="302">
        <v>0.98668608632002486</v>
      </c>
      <c r="G357" s="302">
        <v>0.46712949119064867</v>
      </c>
      <c r="H357" s="302">
        <f t="shared" si="116"/>
        <v>1.4538155775106736</v>
      </c>
      <c r="I357" s="303"/>
      <c r="J357" s="302">
        <v>0.57531965819514941</v>
      </c>
      <c r="K357" s="302">
        <v>0.36349432560032663</v>
      </c>
      <c r="L357" s="302">
        <f t="shared" si="117"/>
        <v>0.93881398379547609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49.695459476023316</v>
      </c>
      <c r="C359" s="311">
        <f t="shared" ref="C359:D359" si="118">SUM(C349:C357)</f>
        <v>12.992540523976611</v>
      </c>
      <c r="D359" s="311">
        <f t="shared" si="118"/>
        <v>62.687999999999931</v>
      </c>
      <c r="E359" s="311"/>
      <c r="F359" s="311">
        <f t="shared" ref="F359:H359" si="119">SUM(F349:F357)</f>
        <v>51.863536367722475</v>
      </c>
      <c r="G359" s="311">
        <f t="shared" si="119"/>
        <v>13.546463632277412</v>
      </c>
      <c r="H359" s="311">
        <f t="shared" si="119"/>
        <v>65.409999999999883</v>
      </c>
      <c r="I359" s="311"/>
      <c r="J359" s="311">
        <f t="shared" ref="J359:L359" si="120">SUM(J349:J357)</f>
        <v>57.884078983493644</v>
      </c>
      <c r="K359" s="311">
        <f t="shared" si="120"/>
        <v>15.132921016506423</v>
      </c>
      <c r="L359" s="311">
        <f t="shared" si="120"/>
        <v>73.017000000000053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0.25404898700154216</v>
      </c>
      <c r="C366" s="302">
        <v>0.76971210259531608</v>
      </c>
      <c r="D366" s="302">
        <f>SUM(B366:C366)</f>
        <v>1.0237610895968583</v>
      </c>
      <c r="E366" s="303"/>
      <c r="F366" s="302">
        <v>0.41953352421651069</v>
      </c>
      <c r="G366" s="302">
        <v>0.70005098424394097</v>
      </c>
      <c r="H366" s="302">
        <f>SUM(F366:G366)</f>
        <v>1.1195845084604517</v>
      </c>
      <c r="I366" s="303"/>
      <c r="J366" s="302">
        <v>0.44438078674304476</v>
      </c>
      <c r="K366" s="302">
        <v>0.74795664650578597</v>
      </c>
      <c r="L366" s="302">
        <f>SUM(J366:K366)</f>
        <v>1.1923374332488308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0.54075060911580353</v>
      </c>
      <c r="C367" s="302">
        <v>1.0551250903786202</v>
      </c>
      <c r="D367" s="302">
        <f t="shared" ref="D367:D374" si="121">SUM(B367:C367)</f>
        <v>1.5958756994944236</v>
      </c>
      <c r="E367" s="303"/>
      <c r="F367" s="302">
        <v>0.9422523123046368</v>
      </c>
      <c r="G367" s="302">
        <v>0.91547554119331398</v>
      </c>
      <c r="H367" s="302">
        <f t="shared" ref="H367:H374" si="122">SUM(F367:G367)</f>
        <v>1.8577278534979507</v>
      </c>
      <c r="I367" s="303"/>
      <c r="J367" s="302">
        <v>0.95804251643106519</v>
      </c>
      <c r="K367" s="302">
        <v>0.99622263815551737</v>
      </c>
      <c r="L367" s="302">
        <f t="shared" ref="L367:L374" si="123">SUM(J367:K367)</f>
        <v>1.9542651545865826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0.7457233151166478</v>
      </c>
      <c r="C368" s="302">
        <v>1.9503944635511727</v>
      </c>
      <c r="D368" s="302">
        <f t="shared" si="121"/>
        <v>2.6961177786678205</v>
      </c>
      <c r="E368" s="303"/>
      <c r="F368" s="302">
        <v>1.0934165597307537</v>
      </c>
      <c r="G368" s="302">
        <v>1.5479118595614434</v>
      </c>
      <c r="H368" s="302">
        <f t="shared" si="122"/>
        <v>2.6413284192921971</v>
      </c>
      <c r="I368" s="303"/>
      <c r="J368" s="302">
        <v>0.97893750793938805</v>
      </c>
      <c r="K368" s="302">
        <v>1.4188045624022421</v>
      </c>
      <c r="L368" s="302">
        <f t="shared" si="123"/>
        <v>2.3977420703416303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1.154466926664846</v>
      </c>
      <c r="C369" s="302">
        <v>0.17978426131731598</v>
      </c>
      <c r="D369" s="302">
        <f t="shared" si="121"/>
        <v>1.3342511879821619</v>
      </c>
      <c r="E369" s="303"/>
      <c r="F369" s="302">
        <v>1.4307490515892705</v>
      </c>
      <c r="G369" s="302">
        <v>0.16079023046808766</v>
      </c>
      <c r="H369" s="302">
        <f t="shared" si="122"/>
        <v>1.5915392820573582</v>
      </c>
      <c r="I369" s="303"/>
      <c r="J369" s="302">
        <v>1.1464279873120278</v>
      </c>
      <c r="K369" s="302">
        <v>0.1633117576074157</v>
      </c>
      <c r="L369" s="302">
        <f t="shared" si="123"/>
        <v>1.3097397449194434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0.20375109527697982</v>
      </c>
      <c r="C370" s="302">
        <v>1.0071602050819366</v>
      </c>
      <c r="D370" s="302">
        <f t="shared" si="121"/>
        <v>1.2109113003589165</v>
      </c>
      <c r="E370" s="303"/>
      <c r="F370" s="302">
        <v>0.29618832898438668</v>
      </c>
      <c r="G370" s="302">
        <v>0.68694483881832413</v>
      </c>
      <c r="H370" s="302">
        <f t="shared" si="122"/>
        <v>0.98313316780271087</v>
      </c>
      <c r="I370" s="303"/>
      <c r="J370" s="302">
        <v>0.30836354400771626</v>
      </c>
      <c r="K370" s="302">
        <v>0.61426049736754529</v>
      </c>
      <c r="L370" s="302">
        <f t="shared" si="123"/>
        <v>0.92262404137526155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0.82604321430122163</v>
      </c>
      <c r="C371" s="302">
        <v>0.59072319763990699</v>
      </c>
      <c r="D371" s="302">
        <f t="shared" si="121"/>
        <v>1.4167664119411287</v>
      </c>
      <c r="E371" s="303"/>
      <c r="F371" s="302">
        <v>0.94074759937098906</v>
      </c>
      <c r="G371" s="302">
        <v>0.52657492193696553</v>
      </c>
      <c r="H371" s="302">
        <f t="shared" si="122"/>
        <v>1.4673225213079546</v>
      </c>
      <c r="I371" s="303"/>
      <c r="J371" s="302">
        <v>0.84648505388444173</v>
      </c>
      <c r="K371" s="302">
        <v>0.60409878328227096</v>
      </c>
      <c r="L371" s="302">
        <f t="shared" si="123"/>
        <v>1.4505838371667128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0.22099065251702399</v>
      </c>
      <c r="C372" s="302">
        <v>0.3679754818014474</v>
      </c>
      <c r="D372" s="302">
        <f t="shared" si="121"/>
        <v>0.58896613431847133</v>
      </c>
      <c r="E372" s="303"/>
      <c r="F372" s="302">
        <v>0.27569544665125428</v>
      </c>
      <c r="G372" s="302">
        <v>0.31017941596892706</v>
      </c>
      <c r="H372" s="302">
        <f t="shared" si="122"/>
        <v>0.58587486262018129</v>
      </c>
      <c r="I372" s="303"/>
      <c r="J372" s="302">
        <v>0.24768192709739661</v>
      </c>
      <c r="K372" s="302">
        <v>0.31552219964059147</v>
      </c>
      <c r="L372" s="302">
        <f t="shared" si="123"/>
        <v>0.56320412673798814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9.9240399105370285E-3</v>
      </c>
      <c r="C373" s="302">
        <v>0.16279374947289676</v>
      </c>
      <c r="D373" s="302">
        <f t="shared" si="121"/>
        <v>0.1727177893834338</v>
      </c>
      <c r="E373" s="303"/>
      <c r="F373" s="302">
        <v>1.1399447032683379E-2</v>
      </c>
      <c r="G373" s="302">
        <v>0.12930657241213034</v>
      </c>
      <c r="H373" s="302">
        <f t="shared" si="122"/>
        <v>0.14070601944481373</v>
      </c>
      <c r="I373" s="303"/>
      <c r="J373" s="302">
        <v>1.7464450029380092E-2</v>
      </c>
      <c r="K373" s="302">
        <v>0.12535759213336192</v>
      </c>
      <c r="L373" s="302">
        <f t="shared" si="123"/>
        <v>0.14282204216274202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0.57395914780414681</v>
      </c>
      <c r="C374" s="302">
        <v>0.67867346045263732</v>
      </c>
      <c r="D374" s="302">
        <f t="shared" si="121"/>
        <v>1.2526326082567842</v>
      </c>
      <c r="E374" s="303"/>
      <c r="F374" s="302">
        <v>0.5956884512665549</v>
      </c>
      <c r="G374" s="302">
        <v>0.49909491424982205</v>
      </c>
      <c r="H374" s="302">
        <f t="shared" si="122"/>
        <v>1.094783365516377</v>
      </c>
      <c r="I374" s="303"/>
      <c r="J374" s="302">
        <v>0.44243696898183538</v>
      </c>
      <c r="K374" s="302">
        <v>0.38724458047896881</v>
      </c>
      <c r="L374" s="302">
        <f t="shared" si="123"/>
        <v>0.82968154946080419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4.5296579877087488</v>
      </c>
      <c r="C376" s="311">
        <f t="shared" ref="C376:D376" si="124">SUM(C366:C374)</f>
        <v>6.7623420122912501</v>
      </c>
      <c r="D376" s="311">
        <f t="shared" si="124"/>
        <v>11.291999999999998</v>
      </c>
      <c r="E376" s="311"/>
      <c r="F376" s="311">
        <f t="shared" ref="F376:H376" si="125">SUM(F366:F374)</f>
        <v>6.0056707211470401</v>
      </c>
      <c r="G376" s="311">
        <f t="shared" si="125"/>
        <v>5.4763292788529556</v>
      </c>
      <c r="H376" s="311">
        <f t="shared" si="125"/>
        <v>11.481999999999996</v>
      </c>
      <c r="I376" s="311"/>
      <c r="J376" s="311">
        <f t="shared" ref="J376:L376" si="126">SUM(J366:J374)</f>
        <v>5.3902207424262958</v>
      </c>
      <c r="K376" s="311">
        <f t="shared" si="126"/>
        <v>5.3727792575736997</v>
      </c>
      <c r="L376" s="311">
        <f t="shared" si="126"/>
        <v>10.762999999999996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0.35016725270387961</v>
      </c>
      <c r="C383" s="302">
        <v>0.64137843537353501</v>
      </c>
      <c r="D383" s="302">
        <f>SUM(B383:C383)</f>
        <v>0.99154568807741461</v>
      </c>
      <c r="E383" s="303"/>
      <c r="F383" s="302">
        <v>0.65589011598421576</v>
      </c>
      <c r="G383" s="302">
        <v>0.88421478895223848</v>
      </c>
      <c r="H383" s="302">
        <f>SUM(F383:G383)</f>
        <v>1.5401049049364541</v>
      </c>
      <c r="I383" s="303"/>
      <c r="J383" s="302">
        <v>0.51381573675792169</v>
      </c>
      <c r="K383" s="302">
        <v>0.93409916582383723</v>
      </c>
      <c r="L383" s="302">
        <f>SUM(J383:K383)</f>
        <v>1.447914902581759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1.103516393212171</v>
      </c>
      <c r="C384" s="302">
        <v>1.1252093007160202</v>
      </c>
      <c r="D384" s="302">
        <f t="shared" ref="D384:D391" si="127">SUM(B384:C384)</f>
        <v>2.2287256939281912</v>
      </c>
      <c r="E384" s="303"/>
      <c r="F384" s="302">
        <v>1.623757088665382</v>
      </c>
      <c r="G384" s="302">
        <v>1.2163202115343161</v>
      </c>
      <c r="H384" s="302">
        <f t="shared" ref="H384:H391" si="128">SUM(F384:G384)</f>
        <v>2.840077300199698</v>
      </c>
      <c r="I384" s="303"/>
      <c r="J384" s="302">
        <v>1.5085340562988552</v>
      </c>
      <c r="K384" s="302">
        <v>1.2680781932810841</v>
      </c>
      <c r="L384" s="302">
        <f t="shared" ref="L384:L391" si="129">SUM(J384:K384)</f>
        <v>2.776612249579939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0.6482244980683054</v>
      </c>
      <c r="C385" s="302">
        <v>0.50540661602493653</v>
      </c>
      <c r="D385" s="302">
        <f t="shared" si="127"/>
        <v>1.1536311140932418</v>
      </c>
      <c r="E385" s="303"/>
      <c r="F385" s="302">
        <v>0.91524584494571193</v>
      </c>
      <c r="G385" s="302">
        <v>0.60325649811391657</v>
      </c>
      <c r="H385" s="302">
        <f t="shared" si="128"/>
        <v>1.5185023430596285</v>
      </c>
      <c r="I385" s="303"/>
      <c r="J385" s="302">
        <v>0.75282343450601141</v>
      </c>
      <c r="K385" s="302">
        <v>0.49853224328576029</v>
      </c>
      <c r="L385" s="302">
        <f t="shared" si="129"/>
        <v>1.2513556777917718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1.2669464123477836</v>
      </c>
      <c r="C386" s="302">
        <v>0.11862903055059457</v>
      </c>
      <c r="D386" s="302">
        <f t="shared" si="127"/>
        <v>1.3855754428983782</v>
      </c>
      <c r="E386" s="303"/>
      <c r="F386" s="302">
        <v>1.0652329333735968</v>
      </c>
      <c r="G386" s="302">
        <v>0.13727631467294199</v>
      </c>
      <c r="H386" s="302">
        <f t="shared" si="128"/>
        <v>1.2025092480465389</v>
      </c>
      <c r="I386" s="303"/>
      <c r="J386" s="302">
        <v>0.96176373942256899</v>
      </c>
      <c r="K386" s="302">
        <v>0.13266668867011622</v>
      </c>
      <c r="L386" s="302">
        <f t="shared" si="129"/>
        <v>1.0944304280926853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0.14128900017503776</v>
      </c>
      <c r="C387" s="302">
        <v>0.48489940467925835</v>
      </c>
      <c r="D387" s="302">
        <f t="shared" si="127"/>
        <v>0.62618840485429605</v>
      </c>
      <c r="E387" s="303"/>
      <c r="F387" s="302">
        <v>0.22265355988956753</v>
      </c>
      <c r="G387" s="302">
        <v>0.47160830976606716</v>
      </c>
      <c r="H387" s="302">
        <f t="shared" si="128"/>
        <v>0.69426186965563463</v>
      </c>
      <c r="I387" s="303"/>
      <c r="J387" s="302">
        <v>0.25362600232360522</v>
      </c>
      <c r="K387" s="302">
        <v>0.45450729493396613</v>
      </c>
      <c r="L387" s="302">
        <f t="shared" si="129"/>
        <v>0.70813329725757135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2.8795030182056958</v>
      </c>
      <c r="C388" s="302">
        <v>0.77134902104096925</v>
      </c>
      <c r="D388" s="302">
        <f t="shared" si="127"/>
        <v>3.650852039246665</v>
      </c>
      <c r="E388" s="303"/>
      <c r="F388" s="302">
        <v>5.1915589440674825</v>
      </c>
      <c r="G388" s="302">
        <v>1.0765581682155201</v>
      </c>
      <c r="H388" s="302">
        <f t="shared" si="128"/>
        <v>6.2681171122830026</v>
      </c>
      <c r="I388" s="303"/>
      <c r="J388" s="302">
        <v>4.5572246645891505</v>
      </c>
      <c r="K388" s="302">
        <v>1.0646573309934899</v>
      </c>
      <c r="L388" s="302">
        <f t="shared" si="129"/>
        <v>5.6218819955826405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0.23890885996074734</v>
      </c>
      <c r="C389" s="302">
        <v>0.27993810898869353</v>
      </c>
      <c r="D389" s="302">
        <f t="shared" si="127"/>
        <v>0.51884696894944082</v>
      </c>
      <c r="E389" s="303"/>
      <c r="F389" s="302">
        <v>0.2918433920341631</v>
      </c>
      <c r="G389" s="302">
        <v>0.35547989944082714</v>
      </c>
      <c r="H389" s="302">
        <f t="shared" si="128"/>
        <v>0.64732329147499024</v>
      </c>
      <c r="I389" s="303"/>
      <c r="J389" s="302">
        <v>0.20025186766321423</v>
      </c>
      <c r="K389" s="302">
        <v>0.29113435404150884</v>
      </c>
      <c r="L389" s="302">
        <f t="shared" si="129"/>
        <v>0.49138622170472307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7.091236819353762E-2</v>
      </c>
      <c r="C390" s="302">
        <v>0.28522925472821203</v>
      </c>
      <c r="D390" s="302">
        <f t="shared" si="127"/>
        <v>0.35614162292174967</v>
      </c>
      <c r="E390" s="303"/>
      <c r="F390" s="302">
        <v>7.9114667666945804E-2</v>
      </c>
      <c r="G390" s="302">
        <v>0.34548846109818432</v>
      </c>
      <c r="H390" s="302">
        <f t="shared" si="128"/>
        <v>0.42460312876513012</v>
      </c>
      <c r="I390" s="303"/>
      <c r="J390" s="302">
        <v>7.0927840184602936E-2</v>
      </c>
      <c r="K390" s="302">
        <v>0.28351551686128346</v>
      </c>
      <c r="L390" s="302">
        <f t="shared" si="129"/>
        <v>0.35444335704588636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0.70398138723509673</v>
      </c>
      <c r="C391" s="302">
        <v>0.52151163779552601</v>
      </c>
      <c r="D391" s="302">
        <f t="shared" si="127"/>
        <v>1.2254930250306226</v>
      </c>
      <c r="E391" s="303"/>
      <c r="F391" s="302">
        <v>0.45770211767961322</v>
      </c>
      <c r="G391" s="302">
        <v>0.55479868389930354</v>
      </c>
      <c r="H391" s="302">
        <f t="shared" si="128"/>
        <v>1.0125008015789168</v>
      </c>
      <c r="I391" s="303"/>
      <c r="J391" s="302">
        <v>0.30650650655751244</v>
      </c>
      <c r="K391" s="302">
        <v>0.48233536380550518</v>
      </c>
      <c r="L391" s="302">
        <f t="shared" si="129"/>
        <v>0.78884187036301756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7.403449190102255</v>
      </c>
      <c r="C393" s="311">
        <f t="shared" ref="C393:D393" si="130">SUM(C383:C391)</f>
        <v>4.7335508098977455</v>
      </c>
      <c r="D393" s="311">
        <f t="shared" si="130"/>
        <v>12.137</v>
      </c>
      <c r="E393" s="311"/>
      <c r="F393" s="311">
        <f t="shared" ref="F393:H393" si="131">SUM(F383:F391)</f>
        <v>10.502998664306681</v>
      </c>
      <c r="G393" s="311">
        <f t="shared" si="131"/>
        <v>5.6450013356933155</v>
      </c>
      <c r="H393" s="311">
        <f t="shared" si="131"/>
        <v>16.147999999999993</v>
      </c>
      <c r="I393" s="311"/>
      <c r="J393" s="311">
        <f t="shared" ref="J393:L393" si="132">SUM(J383:J391)</f>
        <v>9.125473848303443</v>
      </c>
      <c r="K393" s="311">
        <f t="shared" si="132"/>
        <v>5.40952615169655</v>
      </c>
      <c r="L393" s="311">
        <f t="shared" si="132"/>
        <v>14.534999999999993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Lincolnshire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32.124888949738406</v>
      </c>
      <c r="C9" s="249">
        <f t="shared" ref="C9:D9" si="0">SUM(C26,C43,C60,C77,C94,C111,C128,C145,C162,C179,C196,C213,C230,C247,C264,C281,C298,C315,C332,C349,C366,C383)</f>
        <v>4.9053751487387558</v>
      </c>
      <c r="D9" s="249">
        <f t="shared" si="0"/>
        <v>8.7003310780554663</v>
      </c>
      <c r="E9" s="249">
        <f>SUM(B9:D9)</f>
        <v>45.730595176532631</v>
      </c>
      <c r="F9" s="238"/>
      <c r="G9" s="249">
        <f>SUM(G26,G43,G60,G77,G94,G111,G128,G145,G162,G179,G196,G213,G230,G247,G264,G281,G298,G315,G332,G349,G366,G383)</f>
        <v>37.142639933330841</v>
      </c>
      <c r="H9" s="249">
        <f t="shared" ref="H9:I9" si="1">SUM(H26,H43,H60,H77,H94,H111,H128,H145,H162,H179,H196,H213,H230,H247,H264,H281,H298,H315,H332,H349,H366,H383)</f>
        <v>7.3381822533677941</v>
      </c>
      <c r="I9" s="249">
        <f t="shared" si="1"/>
        <v>10.286792597539835</v>
      </c>
      <c r="J9" s="249">
        <f>SUM(G9:I9)</f>
        <v>54.767614784238468</v>
      </c>
      <c r="K9" s="238"/>
      <c r="L9" s="249">
        <f>SUM(L26,L43,L60,L77,L94,L111,L128,L145,L162,L179,L196,L213,L230,L247,L264,L281,L298,L315,L332,L349,L366,L383)</f>
        <v>40.545073456686822</v>
      </c>
      <c r="M9" s="249">
        <f t="shared" ref="M9:N9" si="2">SUM(M26,M43,M60,M77,M94,M111,M128,M145,M162,M179,M196,M213,M230,M247,M264,M281,M298,M315,M332,M349,M366,M383)</f>
        <v>9.4677689029054779</v>
      </c>
      <c r="N9" s="249">
        <f t="shared" si="2"/>
        <v>11.934168293979495</v>
      </c>
      <c r="O9" s="249">
        <f>SUM(L9:N9)</f>
        <v>61.947010653571795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58.123504860140137</v>
      </c>
      <c r="C10" s="249">
        <f t="shared" si="3"/>
        <v>15.900537310882402</v>
      </c>
      <c r="D10" s="249">
        <f t="shared" si="3"/>
        <v>10.12401822944622</v>
      </c>
      <c r="E10" s="249">
        <f t="shared" ref="E10:E17" si="4">SUM(B10:D10)</f>
        <v>84.148060400468765</v>
      </c>
      <c r="F10" s="238"/>
      <c r="G10" s="249">
        <f t="shared" ref="G10:I10" si="5">SUM(G27,G44,G61,G78,G95,G112,G129,G146,G163,G180,G197,G214,G231,G248,G265,G282,G299,G316,G333,G350,G367,G384)</f>
        <v>70.39671618300909</v>
      </c>
      <c r="H10" s="249">
        <f t="shared" si="5"/>
        <v>19.721293248039228</v>
      </c>
      <c r="I10" s="249">
        <f t="shared" si="5"/>
        <v>10.491022829732811</v>
      </c>
      <c r="J10" s="249">
        <f t="shared" ref="J10:J17" si="6">SUM(G10:I10)</f>
        <v>100.60903226078113</v>
      </c>
      <c r="K10" s="238"/>
      <c r="L10" s="249">
        <f t="shared" ref="L10:N10" si="7">SUM(L27,L44,L61,L78,L95,L112,L129,L146,L163,L180,L197,L214,L231,L248,L265,L282,L299,L316,L333,L350,L367,L384)</f>
        <v>83.396723437929268</v>
      </c>
      <c r="M10" s="249">
        <f t="shared" si="7"/>
        <v>23.567457615437586</v>
      </c>
      <c r="N10" s="249">
        <f t="shared" si="7"/>
        <v>10.300880366383055</v>
      </c>
      <c r="O10" s="249">
        <f t="shared" ref="O10:O17" si="8">SUM(L10:N10)</f>
        <v>117.26506141974991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36.118675160658682</v>
      </c>
      <c r="C11" s="249">
        <f t="shared" si="3"/>
        <v>10.70597358782612</v>
      </c>
      <c r="D11" s="249">
        <f t="shared" si="3"/>
        <v>7.1022367010167349</v>
      </c>
      <c r="E11" s="249">
        <f t="shared" si="4"/>
        <v>53.92688544950154</v>
      </c>
      <c r="F11" s="238"/>
      <c r="G11" s="249">
        <f t="shared" ref="G11:I11" si="9">SUM(G28,G45,G62,G79,G96,G113,G130,G147,G164,G181,G198,G215,G232,G249,G266,G283,G300,G317,G334,G351,G368,G385)</f>
        <v>42.049481366142068</v>
      </c>
      <c r="H11" s="249">
        <f t="shared" si="9"/>
        <v>12.610108355718722</v>
      </c>
      <c r="I11" s="249">
        <f t="shared" si="9"/>
        <v>6.8512588495768245</v>
      </c>
      <c r="J11" s="249">
        <f t="shared" si="6"/>
        <v>61.510848571437613</v>
      </c>
      <c r="K11" s="238"/>
      <c r="L11" s="249">
        <f t="shared" ref="L11:N11" si="10">SUM(L28,L45,L62,L79,L96,L113,L130,L147,L164,L181,L198,L215,L232,L249,L266,L283,L300,L317,L334,L351,L368,L385)</f>
        <v>43.183850231376745</v>
      </c>
      <c r="M11" s="249">
        <f t="shared" si="10"/>
        <v>12.970606342117568</v>
      </c>
      <c r="N11" s="249">
        <f t="shared" si="10"/>
        <v>6.7443494327610329</v>
      </c>
      <c r="O11" s="249">
        <f t="shared" si="8"/>
        <v>62.898806006255349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27.988936505406883</v>
      </c>
      <c r="C12" s="249">
        <f t="shared" si="3"/>
        <v>21.360782583280653</v>
      </c>
      <c r="D12" s="249">
        <f t="shared" si="3"/>
        <v>2.0166913563954139</v>
      </c>
      <c r="E12" s="249">
        <f t="shared" si="4"/>
        <v>51.366410445082948</v>
      </c>
      <c r="F12" s="238"/>
      <c r="G12" s="249">
        <f t="shared" ref="G12:I12" si="11">SUM(G29,G46,G63,G80,G97,G114,G131,G148,G165,G182,G199,G216,G233,G250,G267,G284,G301,G318,G335,G352,G369,G386)</f>
        <v>28.624904128172521</v>
      </c>
      <c r="H12" s="249">
        <f t="shared" si="11"/>
        <v>20.449129127532135</v>
      </c>
      <c r="I12" s="249">
        <f t="shared" si="11"/>
        <v>2.1884456869441764</v>
      </c>
      <c r="J12" s="249">
        <f t="shared" si="6"/>
        <v>51.262478942648833</v>
      </c>
      <c r="K12" s="238"/>
      <c r="L12" s="249">
        <f t="shared" ref="L12:N12" si="12">SUM(L29,L46,L63,L80,L97,L114,L131,L148,L165,L182,L199,L216,L233,L250,L267,L284,L301,L318,L335,L352,L369,L386)</f>
        <v>24.767712111557262</v>
      </c>
      <c r="M12" s="249">
        <f t="shared" si="12"/>
        <v>17.06632146196625</v>
      </c>
      <c r="N12" s="249">
        <f t="shared" si="12"/>
        <v>2.0856450646514078</v>
      </c>
      <c r="O12" s="249">
        <f t="shared" si="8"/>
        <v>43.919678638174922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32.216209317291614</v>
      </c>
      <c r="C13" s="249">
        <f t="shared" si="3"/>
        <v>6.0536797029093572</v>
      </c>
      <c r="D13" s="249">
        <f t="shared" si="3"/>
        <v>17.302178982903428</v>
      </c>
      <c r="E13" s="249">
        <f t="shared" si="4"/>
        <v>55.572068003104398</v>
      </c>
      <c r="F13" s="238"/>
      <c r="G13" s="249">
        <f t="shared" ref="G13:I13" si="13">SUM(G30,G47,G64,G81,G98,G115,G132,G149,G166,G183,G200,G217,G234,G251,G268,G285,G302,G319,G336,G353,G370,G387)</f>
        <v>28.227086094905701</v>
      </c>
      <c r="H13" s="249">
        <f t="shared" si="13"/>
        <v>4.683095913016027</v>
      </c>
      <c r="I13" s="249">
        <f t="shared" si="13"/>
        <v>15.648986034166125</v>
      </c>
      <c r="J13" s="249">
        <f t="shared" si="6"/>
        <v>48.559168042087848</v>
      </c>
      <c r="K13" s="238"/>
      <c r="L13" s="249">
        <f t="shared" ref="L13:N13" si="14">SUM(L30,L47,L64,L81,L98,L115,L132,L149,L166,L183,L200,L217,L234,L251,L268,L285,L302,L319,L336,L353,L370,L387)</f>
        <v>23.565529598111066</v>
      </c>
      <c r="M13" s="249">
        <f t="shared" si="14"/>
        <v>4.920581774925747</v>
      </c>
      <c r="N13" s="249">
        <f t="shared" si="14"/>
        <v>15.137760875310393</v>
      </c>
      <c r="O13" s="249">
        <f t="shared" si="8"/>
        <v>43.623872248347205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25.456104414765019</v>
      </c>
      <c r="C14" s="249">
        <f t="shared" si="3"/>
        <v>25.478719641629109</v>
      </c>
      <c r="D14" s="249">
        <f t="shared" si="3"/>
        <v>4.2863507505297678</v>
      </c>
      <c r="E14" s="249">
        <f t="shared" si="4"/>
        <v>55.221174806923898</v>
      </c>
      <c r="F14" s="238"/>
      <c r="G14" s="249">
        <f t="shared" ref="G14:I14" si="15">SUM(G31,G48,G65,G82,G99,G116,G133,G150,G167,G184,G201,G218,G235,G252,G269,G286,G303,G320,G337,G354,G371,G388)</f>
        <v>25.757237575980113</v>
      </c>
      <c r="H14" s="249">
        <f t="shared" si="15"/>
        <v>24.733737134312367</v>
      </c>
      <c r="I14" s="249">
        <f t="shared" si="15"/>
        <v>6.4475159333943015</v>
      </c>
      <c r="J14" s="249">
        <f t="shared" si="6"/>
        <v>56.938490643686777</v>
      </c>
      <c r="K14" s="238"/>
      <c r="L14" s="249">
        <f t="shared" ref="L14:N14" si="16">SUM(L31,L48,L65,L82,L99,L116,L133,L150,L167,L184,L201,L218,L235,L252,L269,L286,L303,L320,L337,L354,L371,L388)</f>
        <v>30.794435464419038</v>
      </c>
      <c r="M14" s="249">
        <f t="shared" si="16"/>
        <v>26.26393671184983</v>
      </c>
      <c r="N14" s="249">
        <f t="shared" si="16"/>
        <v>7.0949746773613853</v>
      </c>
      <c r="O14" s="249">
        <f t="shared" si="8"/>
        <v>64.153346853630254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16.086824105270988</v>
      </c>
      <c r="C15" s="249">
        <f t="shared" si="3"/>
        <v>27.091104894006438</v>
      </c>
      <c r="D15" s="249">
        <f t="shared" si="3"/>
        <v>3.1901431714171782</v>
      </c>
      <c r="E15" s="249">
        <f t="shared" si="4"/>
        <v>46.368072170694603</v>
      </c>
      <c r="F15" s="238"/>
      <c r="G15" s="249">
        <f t="shared" ref="G15:I15" si="17">SUM(G32,G49,G66,G83,G100,G117,G134,G151,G168,G185,G202,G219,G236,G253,G270,G287,G304,G321,G338,G355,G372,G389)</f>
        <v>14.337802948484178</v>
      </c>
      <c r="H15" s="249">
        <f t="shared" si="17"/>
        <v>25.984151113070233</v>
      </c>
      <c r="I15" s="249">
        <f t="shared" si="17"/>
        <v>2.4682820061075486</v>
      </c>
      <c r="J15" s="249">
        <f t="shared" si="6"/>
        <v>42.790236067661958</v>
      </c>
      <c r="K15" s="238"/>
      <c r="L15" s="249">
        <f t="shared" ref="L15:N15" si="18">SUM(L32,L49,L66,L83,L100,L117,L134,L151,L168,L185,L202,L219,L236,L253,L270,L287,L304,L321,L338,L355,L372,L389)</f>
        <v>13.778133103111287</v>
      </c>
      <c r="M15" s="249">
        <f t="shared" si="18"/>
        <v>26.276110930321742</v>
      </c>
      <c r="N15" s="249">
        <f t="shared" si="18"/>
        <v>2.0667262533731505</v>
      </c>
      <c r="O15" s="249">
        <f t="shared" si="8"/>
        <v>42.120970286806177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34.619754303789918</v>
      </c>
      <c r="C16" s="249">
        <f t="shared" si="3"/>
        <v>5.8071346046203605</v>
      </c>
      <c r="D16" s="249">
        <f t="shared" si="3"/>
        <v>4.2949232058574314</v>
      </c>
      <c r="E16" s="249">
        <f t="shared" si="4"/>
        <v>44.721812114267706</v>
      </c>
      <c r="F16" s="238"/>
      <c r="G16" s="249">
        <f t="shared" ref="G16:I16" si="19">SUM(G33,G50,G67,G84,G101,G118,G135,G152,G169,G186,G203,G220,G237,G254,G271,G288,G305,G322,G339,G356,G373,G390)</f>
        <v>29.598914360559917</v>
      </c>
      <c r="H16" s="249">
        <f t="shared" si="19"/>
        <v>6.7192641353410743</v>
      </c>
      <c r="I16" s="249">
        <f t="shared" si="19"/>
        <v>5.1250453959017763</v>
      </c>
      <c r="J16" s="249">
        <f t="shared" si="6"/>
        <v>41.443223891802774</v>
      </c>
      <c r="K16" s="238"/>
      <c r="L16" s="249">
        <f t="shared" ref="L16:N16" si="20">SUM(L33,L50,L67,L84,L101,L118,L135,L152,L169,L186,L203,L220,L237,L254,L271,L288,L305,L322,L339,L356,L373,L390)</f>
        <v>30.828681603281193</v>
      </c>
      <c r="M16" s="249">
        <f t="shared" si="20"/>
        <v>8.5117789021471868</v>
      </c>
      <c r="N16" s="249">
        <f t="shared" si="20"/>
        <v>5.7559022088001059</v>
      </c>
      <c r="O16" s="249">
        <f t="shared" si="8"/>
        <v>45.096362714228491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31.606342166911588</v>
      </c>
      <c r="C17" s="249">
        <f t="shared" si="3"/>
        <v>29.545115592858302</v>
      </c>
      <c r="D17" s="249">
        <f t="shared" si="3"/>
        <v>3.3984636736536942</v>
      </c>
      <c r="E17" s="249">
        <f t="shared" si="4"/>
        <v>64.549921433423577</v>
      </c>
      <c r="F17" s="238"/>
      <c r="G17" s="249">
        <f t="shared" ref="G17:I17" si="21">SUM(G34,G51,G68,G85,G102,G119,G136,G153,G170,G187,G204,G221,G238,G255,G272,G289,G306,G323,G340,G357,G374,G391)</f>
        <v>27.078286922473833</v>
      </c>
      <c r="H17" s="249">
        <f t="shared" si="21"/>
        <v>26.590447478446912</v>
      </c>
      <c r="I17" s="249">
        <f t="shared" si="21"/>
        <v>3.2951723947336435</v>
      </c>
      <c r="J17" s="249">
        <f t="shared" si="6"/>
        <v>56.963906795654381</v>
      </c>
      <c r="K17" s="238"/>
      <c r="L17" s="249">
        <f t="shared" ref="L17:N17" si="22">SUM(L34,L51,L68,L85,L102,L119,L136,L153,L170,L187,L204,L221,L238,L255,L272,L289,L306,L323,L340,L357,L374,L391)</f>
        <v>25.830571057849053</v>
      </c>
      <c r="M17" s="249">
        <f t="shared" si="22"/>
        <v>21.718406010300651</v>
      </c>
      <c r="N17" s="249">
        <f t="shared" si="22"/>
        <v>4.3379141110861497</v>
      </c>
      <c r="O17" s="249">
        <f t="shared" si="8"/>
        <v>51.886891179235853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294.34123978397321</v>
      </c>
      <c r="C19" s="247">
        <f t="shared" ref="C19:O19" si="23">SUM(C9:C17)</f>
        <v>146.84842306675148</v>
      </c>
      <c r="D19" s="247">
        <f t="shared" si="23"/>
        <v>60.415337149275331</v>
      </c>
      <c r="E19" s="247">
        <f t="shared" si="23"/>
        <v>501.60500000000002</v>
      </c>
      <c r="F19" s="247"/>
      <c r="G19" s="247">
        <f t="shared" si="23"/>
        <v>303.21306951305826</v>
      </c>
      <c r="H19" s="247">
        <f t="shared" si="23"/>
        <v>148.82940875884449</v>
      </c>
      <c r="I19" s="247">
        <f t="shared" si="23"/>
        <v>62.802521728097041</v>
      </c>
      <c r="J19" s="247">
        <f t="shared" si="23"/>
        <v>514.8449999999998</v>
      </c>
      <c r="K19" s="247"/>
      <c r="L19" s="247">
        <f t="shared" si="23"/>
        <v>316.69071006432171</v>
      </c>
      <c r="M19" s="247">
        <f t="shared" si="23"/>
        <v>150.76296865197205</v>
      </c>
      <c r="N19" s="247">
        <f t="shared" si="23"/>
        <v>65.458321283706169</v>
      </c>
      <c r="O19" s="247">
        <f t="shared" si="23"/>
        <v>532.91199999999992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0.59694445903900895</v>
      </c>
      <c r="C26" s="302">
        <v>0.18283454098903945</v>
      </c>
      <c r="D26" s="302">
        <v>0.10187367693601755</v>
      </c>
      <c r="E26" s="302">
        <f>SUM(B26:D26)</f>
        <v>0.88165267696406602</v>
      </c>
      <c r="F26" s="303"/>
      <c r="G26" s="302">
        <v>1.1039753764114166</v>
      </c>
      <c r="H26" s="302">
        <v>0.15631174701655851</v>
      </c>
      <c r="I26" s="302">
        <v>0.13028479306507665</v>
      </c>
      <c r="J26" s="302">
        <f>SUM(G26:I26)</f>
        <v>1.3905719164930517</v>
      </c>
      <c r="K26" s="303"/>
      <c r="L26" s="302">
        <v>1.5084681203604631</v>
      </c>
      <c r="M26" s="302">
        <v>0.14401580777477677</v>
      </c>
      <c r="N26" s="302">
        <v>0.13412396848408942</v>
      </c>
      <c r="O26" s="302">
        <f>SUM(L26:N26)</f>
        <v>1.7866078966193293</v>
      </c>
    </row>
    <row r="27" spans="1:15" s="236" customFormat="1" x14ac:dyDescent="0.2">
      <c r="A27" s="237" t="str">
        <f>name!E$5</f>
        <v>Professional occupations</v>
      </c>
      <c r="B27" s="302">
        <v>0.47013144764729503</v>
      </c>
      <c r="C27" s="302">
        <v>0.19685065098317658</v>
      </c>
      <c r="D27" s="302">
        <v>4.5448592260948766E-2</v>
      </c>
      <c r="E27" s="302">
        <f t="shared" ref="E27:E34" si="24">SUM(B27:D27)</f>
        <v>0.71243069089142042</v>
      </c>
      <c r="F27" s="303"/>
      <c r="G27" s="302">
        <v>0.95223286891801995</v>
      </c>
      <c r="H27" s="302">
        <v>0.18039138436084248</v>
      </c>
      <c r="I27" s="302">
        <v>6.7103736134251579E-2</v>
      </c>
      <c r="J27" s="302">
        <f t="shared" ref="J27:J34" si="25">SUM(G27:I27)</f>
        <v>1.1997279894131139</v>
      </c>
      <c r="K27" s="303"/>
      <c r="L27" s="302">
        <v>1.2832805713926467</v>
      </c>
      <c r="M27" s="302">
        <v>0.1742439422875002</v>
      </c>
      <c r="N27" s="302">
        <v>7.3873087595979076E-2</v>
      </c>
      <c r="O27" s="302">
        <f t="shared" ref="O27:O34" si="26">SUM(L27:N27)</f>
        <v>1.5313976012761259</v>
      </c>
    </row>
    <row r="28" spans="1:15" s="236" customFormat="1" x14ac:dyDescent="0.2">
      <c r="A28" s="237" t="str">
        <f>name!E$6</f>
        <v>Associate professional occupations</v>
      </c>
      <c r="B28" s="302">
        <v>0.24798583775366531</v>
      </c>
      <c r="C28" s="302">
        <v>0.17064434174186169</v>
      </c>
      <c r="D28" s="302">
        <v>2.94261487847918E-2</v>
      </c>
      <c r="E28" s="302">
        <f t="shared" si="24"/>
        <v>0.44805632828031883</v>
      </c>
      <c r="F28" s="303"/>
      <c r="G28" s="302">
        <v>0.46554126897075865</v>
      </c>
      <c r="H28" s="302">
        <v>0.13295098054689491</v>
      </c>
      <c r="I28" s="302">
        <v>4.0232785920618311E-2</v>
      </c>
      <c r="J28" s="302">
        <f t="shared" si="25"/>
        <v>0.63872503543827186</v>
      </c>
      <c r="K28" s="303"/>
      <c r="L28" s="302">
        <v>0.48891636597652383</v>
      </c>
      <c r="M28" s="302">
        <v>8.4099851940528589E-2</v>
      </c>
      <c r="N28" s="302">
        <v>5.0301771183919777E-2</v>
      </c>
      <c r="O28" s="302">
        <f t="shared" si="26"/>
        <v>0.62331798910097214</v>
      </c>
    </row>
    <row r="29" spans="1:15" s="236" customFormat="1" x14ac:dyDescent="0.2">
      <c r="A29" s="237" t="str">
        <f>name!E$7</f>
        <v>Administrative and secretarial occupations</v>
      </c>
      <c r="B29" s="302">
        <v>0.24481269901726363</v>
      </c>
      <c r="C29" s="302">
        <v>0.49336626007836715</v>
      </c>
      <c r="D29" s="302">
        <v>2.3012249812337141E-2</v>
      </c>
      <c r="E29" s="302">
        <f t="shared" si="24"/>
        <v>0.76119120890796799</v>
      </c>
      <c r="F29" s="303"/>
      <c r="G29" s="302">
        <v>0.33186026816750375</v>
      </c>
      <c r="H29" s="302">
        <v>0.18773548403085161</v>
      </c>
      <c r="I29" s="302">
        <v>3.7017291082577043E-2</v>
      </c>
      <c r="J29" s="302">
        <f t="shared" si="25"/>
        <v>0.55661304328093242</v>
      </c>
      <c r="K29" s="303"/>
      <c r="L29" s="302">
        <v>0.21830001658764811</v>
      </c>
      <c r="M29" s="302">
        <v>9.1457402611256122E-2</v>
      </c>
      <c r="N29" s="302">
        <v>3.7009644185558417E-2</v>
      </c>
      <c r="O29" s="302">
        <f t="shared" si="26"/>
        <v>0.34676706338446261</v>
      </c>
    </row>
    <row r="30" spans="1:15" s="236" customFormat="1" x14ac:dyDescent="0.2">
      <c r="A30" s="237" t="str">
        <f>name!E$8</f>
        <v>Skilled trades occupations</v>
      </c>
      <c r="B30" s="302">
        <v>2.8127298523219615</v>
      </c>
      <c r="C30" s="302">
        <v>0.38278012403036643</v>
      </c>
      <c r="D30" s="302">
        <v>3.2088705325614262</v>
      </c>
      <c r="E30" s="302">
        <f t="shared" si="24"/>
        <v>6.4043805089137535</v>
      </c>
      <c r="F30" s="303"/>
      <c r="G30" s="302">
        <v>4.2139195077676579</v>
      </c>
      <c r="H30" s="302">
        <v>0.18603235930066783</v>
      </c>
      <c r="I30" s="302">
        <v>3.0474580552882444</v>
      </c>
      <c r="J30" s="302">
        <f>SUM(G30:I30)</f>
        <v>7.4474099223565702</v>
      </c>
      <c r="K30" s="303"/>
      <c r="L30" s="302">
        <v>4.3449571974745673</v>
      </c>
      <c r="M30" s="302">
        <v>0.24503460750150297</v>
      </c>
      <c r="N30" s="302">
        <v>1.8234330834979309</v>
      </c>
      <c r="O30" s="302">
        <f t="shared" si="26"/>
        <v>6.4134248884740011</v>
      </c>
    </row>
    <row r="31" spans="1:15" s="236" customFormat="1" x14ac:dyDescent="0.2">
      <c r="A31" s="237" t="str">
        <f>name!E$9</f>
        <v>Caring, leisure and other service occupations</v>
      </c>
      <c r="B31" s="302">
        <v>0.20636230619942905</v>
      </c>
      <c r="C31" s="302">
        <v>0.20546728779044546</v>
      </c>
      <c r="D31" s="302">
        <v>8.9313155335053809E-2</v>
      </c>
      <c r="E31" s="302">
        <f t="shared" si="24"/>
        <v>0.5011427493249283</v>
      </c>
      <c r="F31" s="303"/>
      <c r="G31" s="302">
        <v>0.27576856930093169</v>
      </c>
      <c r="H31" s="302">
        <v>9.0796975329980115E-2</v>
      </c>
      <c r="I31" s="302">
        <v>9.6802964837780933E-2</v>
      </c>
      <c r="J31" s="302">
        <f t="shared" si="25"/>
        <v>0.46336850946869274</v>
      </c>
      <c r="K31" s="303"/>
      <c r="L31" s="302">
        <v>0.22661323974411318</v>
      </c>
      <c r="M31" s="302">
        <v>7.1347248448073511E-2</v>
      </c>
      <c r="N31" s="302">
        <v>0.17468041334736209</v>
      </c>
      <c r="O31" s="302">
        <f t="shared" si="26"/>
        <v>0.47264090153954874</v>
      </c>
    </row>
    <row r="32" spans="1:15" s="236" customFormat="1" x14ac:dyDescent="0.2">
      <c r="A32" s="237" t="str">
        <f>name!E$10</f>
        <v>Sales and customer service occupations</v>
      </c>
      <c r="B32" s="302">
        <v>0.20916190327824563</v>
      </c>
      <c r="C32" s="302">
        <v>0.11761957189569429</v>
      </c>
      <c r="D32" s="302">
        <v>5.7241091480057411E-2</v>
      </c>
      <c r="E32" s="302">
        <f t="shared" si="24"/>
        <v>0.38402256665399731</v>
      </c>
      <c r="F32" s="303"/>
      <c r="G32" s="302">
        <v>0.31121718132820214</v>
      </c>
      <c r="H32" s="302">
        <v>6.6644725091000834E-2</v>
      </c>
      <c r="I32" s="302">
        <v>5.5710046708356727E-2</v>
      </c>
      <c r="J32" s="302">
        <f t="shared" si="25"/>
        <v>0.43357195312755969</v>
      </c>
      <c r="K32" s="303"/>
      <c r="L32" s="302">
        <v>0.30671173969656901</v>
      </c>
      <c r="M32" s="302">
        <v>6.7487538714652323E-2</v>
      </c>
      <c r="N32" s="302">
        <v>4.5705966639554368E-2</v>
      </c>
      <c r="O32" s="302">
        <f t="shared" si="26"/>
        <v>0.41990524505077576</v>
      </c>
    </row>
    <row r="33" spans="1:15" s="236" customFormat="1" x14ac:dyDescent="0.2">
      <c r="A33" s="237" t="str">
        <f>name!E$11</f>
        <v>Process, plant and machine operatives</v>
      </c>
      <c r="B33" s="302">
        <v>0.31667533569507422</v>
      </c>
      <c r="C33" s="302">
        <v>0.15127689545293743</v>
      </c>
      <c r="D33" s="302">
        <v>8.2271354909092251E-2</v>
      </c>
      <c r="E33" s="302">
        <f t="shared" si="24"/>
        <v>0.55022358605710386</v>
      </c>
      <c r="F33" s="303"/>
      <c r="G33" s="302">
        <v>0.39814781145930522</v>
      </c>
      <c r="H33" s="302">
        <v>8.5678558438824604E-2</v>
      </c>
      <c r="I33" s="302">
        <v>0.12301076715214765</v>
      </c>
      <c r="J33" s="302">
        <f t="shared" si="25"/>
        <v>0.60683713705027742</v>
      </c>
      <c r="K33" s="303"/>
      <c r="L33" s="302">
        <v>0.28360324447311286</v>
      </c>
      <c r="M33" s="302">
        <v>0.14132121816808146</v>
      </c>
      <c r="N33" s="302">
        <v>0.23920778835192993</v>
      </c>
      <c r="O33" s="302">
        <f t="shared" si="26"/>
        <v>0.66413225099312423</v>
      </c>
    </row>
    <row r="34" spans="1:15" s="236" customFormat="1" x14ac:dyDescent="0.2">
      <c r="A34" s="237" t="str">
        <f>name!E$12</f>
        <v>Elementary occupations</v>
      </c>
      <c r="B34" s="302">
        <v>0.59817245002456931</v>
      </c>
      <c r="C34" s="302">
        <v>0.47640661914547955</v>
      </c>
      <c r="D34" s="302">
        <v>0.67432061483640438</v>
      </c>
      <c r="E34" s="302">
        <f t="shared" si="24"/>
        <v>1.748899684006453</v>
      </c>
      <c r="F34" s="303"/>
      <c r="G34" s="302">
        <v>0.68540768306976863</v>
      </c>
      <c r="H34" s="302">
        <v>0.19576461831886766</v>
      </c>
      <c r="I34" s="302">
        <v>0.71700219198290116</v>
      </c>
      <c r="J34" s="302">
        <f t="shared" si="25"/>
        <v>1.5981744933715376</v>
      </c>
      <c r="K34" s="303"/>
      <c r="L34" s="302">
        <v>0.25749804059103759</v>
      </c>
      <c r="M34" s="302">
        <v>0.14726264450510804</v>
      </c>
      <c r="N34" s="302">
        <v>1.2210454784654718</v>
      </c>
      <c r="O34" s="302">
        <f t="shared" si="26"/>
        <v>1.6258061635616174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5.7029762909765127</v>
      </c>
      <c r="C36" s="311">
        <f t="shared" ref="C36:O36" si="27">SUM(C26:C34)</f>
        <v>2.3772462921073685</v>
      </c>
      <c r="D36" s="311">
        <f t="shared" si="27"/>
        <v>4.3117774169161294</v>
      </c>
      <c r="E36" s="311">
        <f t="shared" si="27"/>
        <v>12.392000000000008</v>
      </c>
      <c r="F36" s="311"/>
      <c r="G36" s="311">
        <f t="shared" si="27"/>
        <v>8.7380705353935646</v>
      </c>
      <c r="H36" s="311">
        <f t="shared" si="27"/>
        <v>1.2823068324344886</v>
      </c>
      <c r="I36" s="311">
        <f t="shared" si="27"/>
        <v>4.3146226321719547</v>
      </c>
      <c r="J36" s="311">
        <f t="shared" si="27"/>
        <v>14.335000000000008</v>
      </c>
      <c r="K36" s="311"/>
      <c r="L36" s="311">
        <f t="shared" si="27"/>
        <v>8.9183485362966834</v>
      </c>
      <c r="M36" s="311">
        <f t="shared" si="27"/>
        <v>1.1662702619514798</v>
      </c>
      <c r="N36" s="311">
        <f t="shared" si="27"/>
        <v>3.7993812017517961</v>
      </c>
      <c r="O36" s="311">
        <f t="shared" si="27"/>
        <v>13.883999999999958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5.2478861429910137E-2</v>
      </c>
      <c r="C43" s="302">
        <v>1.3725192557739454E-3</v>
      </c>
      <c r="D43" s="302">
        <v>2.3218998211962918E-5</v>
      </c>
      <c r="E43" s="302">
        <f>SUM(B43:D43)</f>
        <v>5.3874599683896046E-2</v>
      </c>
      <c r="F43" s="303"/>
      <c r="G43" s="302">
        <v>8.0622123086065034E-2</v>
      </c>
      <c r="H43" s="302">
        <v>5.5246999373095088E-3</v>
      </c>
      <c r="I43" s="302">
        <v>0</v>
      </c>
      <c r="J43" s="302">
        <f>SUM(G43:I43)</f>
        <v>8.6146823023374536E-2</v>
      </c>
      <c r="K43" s="303"/>
      <c r="L43" s="302">
        <v>5.3260422970238287E-2</v>
      </c>
      <c r="M43" s="302">
        <v>4.1152668669329042E-3</v>
      </c>
      <c r="N43" s="302">
        <v>0</v>
      </c>
      <c r="O43" s="302">
        <f>SUM(L43:N43)</f>
        <v>5.7375689837171194E-2</v>
      </c>
    </row>
    <row r="44" spans="1:15" s="236" customFormat="1" x14ac:dyDescent="0.2">
      <c r="A44" s="237" t="str">
        <f>name!E$5</f>
        <v>Professional occupations</v>
      </c>
      <c r="B44" s="302">
        <v>7.1315943622984157E-2</v>
      </c>
      <c r="C44" s="302">
        <v>5.4976947040656938E-3</v>
      </c>
      <c r="D44" s="302">
        <v>1.2047819712162546E-5</v>
      </c>
      <c r="E44" s="302">
        <f t="shared" ref="E44:E51" si="28">SUM(B44:D44)</f>
        <v>7.6825686146762009E-2</v>
      </c>
      <c r="F44" s="303"/>
      <c r="G44" s="302">
        <v>0.12138018994025358</v>
      </c>
      <c r="H44" s="302">
        <v>1.2489857342572372E-2</v>
      </c>
      <c r="I44" s="302">
        <v>0</v>
      </c>
      <c r="J44" s="302">
        <f t="shared" ref="J44:J46" si="29">SUM(G44:I44)</f>
        <v>0.13387004728282595</v>
      </c>
      <c r="K44" s="303"/>
      <c r="L44" s="302">
        <v>8.8811146971685809E-2</v>
      </c>
      <c r="M44" s="302">
        <v>8.6603761351604254E-3</v>
      </c>
      <c r="N44" s="302">
        <v>0</v>
      </c>
      <c r="O44" s="302">
        <f t="shared" ref="O44:O51" si="30">SUM(L44:N44)</f>
        <v>9.7471523106846231E-2</v>
      </c>
    </row>
    <row r="45" spans="1:15" s="236" customFormat="1" x14ac:dyDescent="0.2">
      <c r="A45" s="237" t="str">
        <f>name!E$6</f>
        <v>Associate professional occupations</v>
      </c>
      <c r="B45" s="302">
        <v>5.3428523235651927E-2</v>
      </c>
      <c r="C45" s="302">
        <v>3.7758503575282686E-3</v>
      </c>
      <c r="D45" s="302">
        <v>1.77930561781078E-5</v>
      </c>
      <c r="E45" s="302">
        <f t="shared" si="28"/>
        <v>5.7222166649358301E-2</v>
      </c>
      <c r="F45" s="303"/>
      <c r="G45" s="302">
        <v>8.5026284038548339E-2</v>
      </c>
      <c r="H45" s="302">
        <v>7.4001076881552094E-3</v>
      </c>
      <c r="I45" s="302">
        <v>0</v>
      </c>
      <c r="J45" s="302">
        <f t="shared" si="29"/>
        <v>9.2426391726703555E-2</v>
      </c>
      <c r="K45" s="303"/>
      <c r="L45" s="302">
        <v>4.7462321754075651E-2</v>
      </c>
      <c r="M45" s="302">
        <v>4.3691300859641765E-3</v>
      </c>
      <c r="N45" s="302">
        <v>0</v>
      </c>
      <c r="O45" s="302">
        <f t="shared" si="30"/>
        <v>5.183145184003983E-2</v>
      </c>
    </row>
    <row r="46" spans="1:15" s="236" customFormat="1" x14ac:dyDescent="0.2">
      <c r="A46" s="237" t="str">
        <f>name!E$7</f>
        <v>Administrative and secretarial occupations</v>
      </c>
      <c r="B46" s="302">
        <v>3.9852270801130837E-2</v>
      </c>
      <c r="C46" s="302">
        <v>6.9454589223826831E-3</v>
      </c>
      <c r="D46" s="302">
        <v>4.472726797068932E-5</v>
      </c>
      <c r="E46" s="302">
        <f t="shared" si="28"/>
        <v>4.6842456991484212E-2</v>
      </c>
      <c r="F46" s="303"/>
      <c r="G46" s="302">
        <v>5.5754722639320249E-2</v>
      </c>
      <c r="H46" s="302">
        <v>8.2824642892766927E-3</v>
      </c>
      <c r="I46" s="302">
        <v>0</v>
      </c>
      <c r="J46" s="302">
        <f t="shared" si="29"/>
        <v>6.4037186928596945E-2</v>
      </c>
      <c r="K46" s="303"/>
      <c r="L46" s="302">
        <v>2.79944343004629E-2</v>
      </c>
      <c r="M46" s="302">
        <v>3.4839243839848259E-3</v>
      </c>
      <c r="N46" s="302">
        <v>0</v>
      </c>
      <c r="O46" s="302">
        <f t="shared" si="30"/>
        <v>3.1478358684447726E-2</v>
      </c>
    </row>
    <row r="47" spans="1:15" s="236" customFormat="1" x14ac:dyDescent="0.2">
      <c r="A47" s="237" t="str">
        <f>name!E$8</f>
        <v>Skilled trades occupations</v>
      </c>
      <c r="B47" s="302">
        <v>0.23865758413033938</v>
      </c>
      <c r="C47" s="302">
        <v>3.8991396551608525E-3</v>
      </c>
      <c r="D47" s="302">
        <v>2.554200374111505E-6</v>
      </c>
      <c r="E47" s="302">
        <f t="shared" si="28"/>
        <v>0.24255927798587437</v>
      </c>
      <c r="F47" s="303"/>
      <c r="G47" s="302">
        <v>0.27269842713665199</v>
      </c>
      <c r="H47" s="302">
        <v>5.4178416392535204E-3</v>
      </c>
      <c r="I47" s="302">
        <v>0</v>
      </c>
      <c r="J47" s="302">
        <f>SUM(G47:I47)</f>
        <v>0.27811626877590551</v>
      </c>
      <c r="K47" s="303"/>
      <c r="L47" s="302">
        <v>0.14171356149584322</v>
      </c>
      <c r="M47" s="302">
        <v>5.1532468327890341E-3</v>
      </c>
      <c r="N47" s="302">
        <v>0</v>
      </c>
      <c r="O47" s="302">
        <f t="shared" si="30"/>
        <v>0.14686680832863225</v>
      </c>
    </row>
    <row r="48" spans="1:15" s="236" customFormat="1" x14ac:dyDescent="0.2">
      <c r="A48" s="237" t="str">
        <f>name!E$9</f>
        <v>Caring, leisure and other service occupations</v>
      </c>
      <c r="B48" s="302">
        <v>4.3526081319807961E-3</v>
      </c>
      <c r="C48" s="302">
        <v>1.1942745573300004E-2</v>
      </c>
      <c r="D48" s="302">
        <v>5.8761469661384457E-6</v>
      </c>
      <c r="E48" s="302">
        <f t="shared" si="28"/>
        <v>1.630122985224694E-2</v>
      </c>
      <c r="F48" s="303"/>
      <c r="G48" s="302">
        <v>6.1916598767689669E-3</v>
      </c>
      <c r="H48" s="302">
        <v>1.2012221383364738E-2</v>
      </c>
      <c r="I48" s="302">
        <v>0</v>
      </c>
      <c r="J48" s="302">
        <f t="shared" ref="J48:J51" si="31">SUM(G48:I48)</f>
        <v>1.8203881260133704E-2</v>
      </c>
      <c r="K48" s="303"/>
      <c r="L48" s="302">
        <v>4.3018999449927382E-3</v>
      </c>
      <c r="M48" s="302">
        <v>8.8261781275430409E-3</v>
      </c>
      <c r="N48" s="302">
        <v>0</v>
      </c>
      <c r="O48" s="302">
        <f t="shared" si="30"/>
        <v>1.3128078072535779E-2</v>
      </c>
    </row>
    <row r="49" spans="1:15" s="236" customFormat="1" x14ac:dyDescent="0.2">
      <c r="A49" s="237" t="str">
        <f>name!E$10</f>
        <v>Sales and customer service occupations</v>
      </c>
      <c r="B49" s="302">
        <v>1.3892339406067175E-2</v>
      </c>
      <c r="C49" s="302">
        <v>5.4588710305151856E-3</v>
      </c>
      <c r="D49" s="302">
        <v>9.7409501961555819E-6</v>
      </c>
      <c r="E49" s="302">
        <f t="shared" si="28"/>
        <v>1.9360951386778517E-2</v>
      </c>
      <c r="F49" s="303"/>
      <c r="G49" s="302">
        <v>1.8564253639117533E-2</v>
      </c>
      <c r="H49" s="302">
        <v>8.7367305316420011E-3</v>
      </c>
      <c r="I49" s="302">
        <v>0</v>
      </c>
      <c r="J49" s="302">
        <f t="shared" si="31"/>
        <v>2.7300984170759532E-2</v>
      </c>
      <c r="K49" s="303"/>
      <c r="L49" s="302">
        <v>1.2162218628383962E-2</v>
      </c>
      <c r="M49" s="302">
        <v>5.0062624648300573E-3</v>
      </c>
      <c r="N49" s="302">
        <v>0</v>
      </c>
      <c r="O49" s="302">
        <f t="shared" si="30"/>
        <v>1.7168481093214019E-2</v>
      </c>
    </row>
    <row r="50" spans="1:15" s="236" customFormat="1" x14ac:dyDescent="0.2">
      <c r="A50" s="237" t="str">
        <f>name!E$11</f>
        <v>Process, plant and machine operatives</v>
      </c>
      <c r="B50" s="302">
        <v>0.15042783234086743</v>
      </c>
      <c r="C50" s="302">
        <v>4.855234738787087E-3</v>
      </c>
      <c r="D50" s="302">
        <v>3.8208915339644705E-6</v>
      </c>
      <c r="E50" s="302">
        <f t="shared" si="28"/>
        <v>0.15528688797118848</v>
      </c>
      <c r="F50" s="303"/>
      <c r="G50" s="302">
        <v>0.16428834946103912</v>
      </c>
      <c r="H50" s="302">
        <v>1.3578409572774612E-2</v>
      </c>
      <c r="I50" s="302">
        <v>0</v>
      </c>
      <c r="J50" s="302">
        <f t="shared" si="31"/>
        <v>0.17786675903381374</v>
      </c>
      <c r="K50" s="303"/>
      <c r="L50" s="302">
        <v>9.649208655046683E-2</v>
      </c>
      <c r="M50" s="302">
        <v>9.6436283337617123E-3</v>
      </c>
      <c r="N50" s="302">
        <v>0</v>
      </c>
      <c r="O50" s="302">
        <f t="shared" si="30"/>
        <v>0.10613571488422854</v>
      </c>
    </row>
    <row r="51" spans="1:15" s="236" customFormat="1" x14ac:dyDescent="0.2">
      <c r="A51" s="237" t="str">
        <f>name!E$12</f>
        <v>Elementary occupations</v>
      </c>
      <c r="B51" s="302">
        <v>3.4861587044147518E-2</v>
      </c>
      <c r="C51" s="302">
        <v>6.8577866222730459E-3</v>
      </c>
      <c r="D51" s="302">
        <v>7.3696659909731303E-6</v>
      </c>
      <c r="E51" s="302">
        <f t="shared" si="28"/>
        <v>4.1726743332411532E-2</v>
      </c>
      <c r="F51" s="303"/>
      <c r="G51" s="302">
        <v>3.7329690749002026E-2</v>
      </c>
      <c r="H51" s="302">
        <v>6.7019670488855263E-3</v>
      </c>
      <c r="I51" s="302">
        <v>0</v>
      </c>
      <c r="J51" s="302">
        <f t="shared" si="31"/>
        <v>4.403165779788755E-2</v>
      </c>
      <c r="K51" s="303"/>
      <c r="L51" s="302">
        <v>1.7792718411002512E-2</v>
      </c>
      <c r="M51" s="302">
        <v>1.751175741883225E-3</v>
      </c>
      <c r="N51" s="302">
        <v>0</v>
      </c>
      <c r="O51" s="302">
        <f t="shared" si="30"/>
        <v>1.9543894152885738E-2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0.65926755014307936</v>
      </c>
      <c r="C53" s="311">
        <f t="shared" ref="C53:E53" si="32">SUM(C43:C51)</f>
        <v>5.0605300859786762E-2</v>
      </c>
      <c r="D53" s="311">
        <f t="shared" si="32"/>
        <v>1.2714899713426572E-4</v>
      </c>
      <c r="E53" s="311">
        <f t="shared" si="32"/>
        <v>0.71000000000000041</v>
      </c>
      <c r="F53" s="311"/>
      <c r="G53" s="311">
        <f t="shared" ref="G53:J53" si="33">SUM(G43:G51)</f>
        <v>0.84185570056676673</v>
      </c>
      <c r="H53" s="311">
        <f t="shared" si="33"/>
        <v>8.0144299433234187E-2</v>
      </c>
      <c r="I53" s="311">
        <f t="shared" si="33"/>
        <v>0</v>
      </c>
      <c r="J53" s="311">
        <f t="shared" si="33"/>
        <v>0.92200000000000115</v>
      </c>
      <c r="K53" s="311"/>
      <c r="L53" s="311">
        <f t="shared" ref="L53:O53" si="34">SUM(L43:L51)</f>
        <v>0.48999081102715192</v>
      </c>
      <c r="M53" s="311">
        <f t="shared" si="34"/>
        <v>5.1009188972849402E-2</v>
      </c>
      <c r="N53" s="311">
        <f t="shared" si="34"/>
        <v>0</v>
      </c>
      <c r="O53" s="311">
        <f t="shared" si="34"/>
        <v>0.54100000000000137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1.6982323503913024</v>
      </c>
      <c r="C60" s="302">
        <v>6.5200345507896398E-2</v>
      </c>
      <c r="D60" s="302">
        <v>0.10094366796001236</v>
      </c>
      <c r="E60" s="302">
        <f>SUM(B60:D60)</f>
        <v>1.8643763638592112</v>
      </c>
      <c r="F60" s="303"/>
      <c r="G60" s="302">
        <v>2.1950302577422418</v>
      </c>
      <c r="H60" s="302">
        <v>0.13680188386567629</v>
      </c>
      <c r="I60" s="302">
        <v>7.0602728296523171E-2</v>
      </c>
      <c r="J60" s="302">
        <f>SUM(G60:I60)</f>
        <v>2.4024348699044413</v>
      </c>
      <c r="K60" s="303"/>
      <c r="L60" s="302">
        <v>2.3807250433444072</v>
      </c>
      <c r="M60" s="302">
        <v>0.136991729745118</v>
      </c>
      <c r="N60" s="302">
        <v>9.2096373940677337E-2</v>
      </c>
      <c r="O60" s="302">
        <f>SUM(L60:N60)</f>
        <v>2.6098131470302026</v>
      </c>
    </row>
    <row r="61" spans="1:15" s="236" customFormat="1" x14ac:dyDescent="0.2">
      <c r="A61" s="237" t="str">
        <f>name!E$5</f>
        <v>Professional occupations</v>
      </c>
      <c r="B61" s="302">
        <v>1.8703397003488622</v>
      </c>
      <c r="C61" s="302">
        <v>7.2014209000766383E-2</v>
      </c>
      <c r="D61" s="302">
        <v>6.6308813368158401E-2</v>
      </c>
      <c r="E61" s="302">
        <f t="shared" ref="E61:E68" si="35">SUM(B61:D61)</f>
        <v>2.0086627227177871</v>
      </c>
      <c r="F61" s="303"/>
      <c r="G61" s="302">
        <v>2.6301055963222471</v>
      </c>
      <c r="H61" s="302">
        <v>0.13565222389866194</v>
      </c>
      <c r="I61" s="302">
        <v>2.4490422823840091E-2</v>
      </c>
      <c r="J61" s="302">
        <f t="shared" ref="J61:J63" si="36">SUM(G61:I61)</f>
        <v>2.7902482430447488</v>
      </c>
      <c r="K61" s="303"/>
      <c r="L61" s="302">
        <v>3.6261267332312044</v>
      </c>
      <c r="M61" s="302">
        <v>0.15747160157501405</v>
      </c>
      <c r="N61" s="302">
        <v>1.307369212621364E-2</v>
      </c>
      <c r="O61" s="302">
        <f t="shared" ref="O61:O68" si="37">SUM(L61:N61)</f>
        <v>3.7966720269324319</v>
      </c>
    </row>
    <row r="62" spans="1:15" s="236" customFormat="1" x14ac:dyDescent="0.2">
      <c r="A62" s="237" t="str">
        <f>name!E$6</f>
        <v>Associate professional occupations</v>
      </c>
      <c r="B62" s="302">
        <v>2.469700297614263</v>
      </c>
      <c r="C62" s="302">
        <v>0.12397232451114408</v>
      </c>
      <c r="D62" s="302">
        <v>4.1836281117145172E-2</v>
      </c>
      <c r="E62" s="302">
        <f t="shared" si="35"/>
        <v>2.635508903242552</v>
      </c>
      <c r="F62" s="303"/>
      <c r="G62" s="302">
        <v>3.3436132157296741</v>
      </c>
      <c r="H62" s="302">
        <v>0.19868915137886267</v>
      </c>
      <c r="I62" s="302">
        <v>1.8084565792274101E-2</v>
      </c>
      <c r="J62" s="302">
        <f t="shared" si="36"/>
        <v>3.5603869329008107</v>
      </c>
      <c r="K62" s="303"/>
      <c r="L62" s="302">
        <v>3.4804867815716074</v>
      </c>
      <c r="M62" s="302">
        <v>0.1561407443991697</v>
      </c>
      <c r="N62" s="302">
        <v>1.1495441943910976E-2</v>
      </c>
      <c r="O62" s="302">
        <f t="shared" si="37"/>
        <v>3.6481229679146878</v>
      </c>
    </row>
    <row r="63" spans="1:15" s="236" customFormat="1" x14ac:dyDescent="0.2">
      <c r="A63" s="237" t="str">
        <f>name!E$7</f>
        <v>Administrative and secretarial occupations</v>
      </c>
      <c r="B63" s="302">
        <v>1.1078023319933177</v>
      </c>
      <c r="C63" s="302">
        <v>0.31739005011944593</v>
      </c>
      <c r="D63" s="302">
        <v>3.1416681622878959E-2</v>
      </c>
      <c r="E63" s="302">
        <f t="shared" si="35"/>
        <v>1.4566090637356426</v>
      </c>
      <c r="F63" s="303"/>
      <c r="G63" s="302">
        <v>1.2560400897197976</v>
      </c>
      <c r="H63" s="302">
        <v>0.37228977118811368</v>
      </c>
      <c r="I63" s="302">
        <v>1.573553695128023E-2</v>
      </c>
      <c r="J63" s="302">
        <f t="shared" si="36"/>
        <v>1.6440653978591915</v>
      </c>
      <c r="K63" s="303"/>
      <c r="L63" s="302">
        <v>1.2436495275026673</v>
      </c>
      <c r="M63" s="302">
        <v>0.34078796507799253</v>
      </c>
      <c r="N63" s="302">
        <v>1.5779594436369362E-2</v>
      </c>
      <c r="O63" s="302">
        <f t="shared" si="37"/>
        <v>1.6002170870170294</v>
      </c>
    </row>
    <row r="64" spans="1:15" s="236" customFormat="1" x14ac:dyDescent="0.2">
      <c r="A64" s="237" t="str">
        <f>name!E$8</f>
        <v>Skilled trades occupations</v>
      </c>
      <c r="B64" s="302">
        <v>2.6751597210779803</v>
      </c>
      <c r="C64" s="302">
        <v>0.13025338206085113</v>
      </c>
      <c r="D64" s="302">
        <v>0.26611431906357996</v>
      </c>
      <c r="E64" s="302">
        <f t="shared" si="35"/>
        <v>3.0715274222024114</v>
      </c>
      <c r="F64" s="303"/>
      <c r="G64" s="302">
        <v>2.4025501396841276</v>
      </c>
      <c r="H64" s="302">
        <v>0.15685481961904937</v>
      </c>
      <c r="I64" s="302">
        <v>0.12378569779469847</v>
      </c>
      <c r="J64" s="302">
        <f>SUM(G64:I64)</f>
        <v>2.6831906570978754</v>
      </c>
      <c r="K64" s="303"/>
      <c r="L64" s="302">
        <v>2.1525035996798159</v>
      </c>
      <c r="M64" s="302">
        <v>0.14810916543762973</v>
      </c>
      <c r="N64" s="302">
        <v>0.13223294550731143</v>
      </c>
      <c r="O64" s="302">
        <f t="shared" si="37"/>
        <v>2.4328457106247567</v>
      </c>
    </row>
    <row r="65" spans="1:15" s="236" customFormat="1" x14ac:dyDescent="0.2">
      <c r="A65" s="237" t="str">
        <f>name!E$9</f>
        <v>Caring, leisure and other service occupations</v>
      </c>
      <c r="B65" s="302">
        <v>0.1438455190544633</v>
      </c>
      <c r="C65" s="302">
        <v>4.4513032505488354E-2</v>
      </c>
      <c r="D65" s="302">
        <v>8.6645349518526312E-3</v>
      </c>
      <c r="E65" s="302">
        <f t="shared" si="35"/>
        <v>0.19702308651180428</v>
      </c>
      <c r="F65" s="303"/>
      <c r="G65" s="302">
        <v>0.16422717324702568</v>
      </c>
      <c r="H65" s="302">
        <v>4.3640609371901798E-2</v>
      </c>
      <c r="I65" s="302">
        <v>4.5002136678948847E-3</v>
      </c>
      <c r="J65" s="302">
        <f t="shared" ref="J65:J68" si="38">SUM(G65:I65)</f>
        <v>0.21236799628682235</v>
      </c>
      <c r="K65" s="303"/>
      <c r="L65" s="302">
        <v>0.18075079434979105</v>
      </c>
      <c r="M65" s="302">
        <v>3.3124820102223652E-2</v>
      </c>
      <c r="N65" s="302">
        <v>6.8880118858672158E-3</v>
      </c>
      <c r="O65" s="302">
        <f t="shared" si="37"/>
        <v>0.22076362633788191</v>
      </c>
    </row>
    <row r="66" spans="1:15" s="236" customFormat="1" x14ac:dyDescent="0.2">
      <c r="A66" s="237" t="str">
        <f>name!E$10</f>
        <v>Sales and customer service occupations</v>
      </c>
      <c r="B66" s="302">
        <v>0.26818359966092531</v>
      </c>
      <c r="C66" s="302">
        <v>7.5891679277762567E-2</v>
      </c>
      <c r="D66" s="302">
        <v>1.8791260117274621E-2</v>
      </c>
      <c r="E66" s="302">
        <f t="shared" si="35"/>
        <v>0.3628665390559625</v>
      </c>
      <c r="F66" s="303"/>
      <c r="G66" s="302">
        <v>0.2908545829500695</v>
      </c>
      <c r="H66" s="302">
        <v>0.10113109212833234</v>
      </c>
      <c r="I66" s="302">
        <v>1.1331941608549414E-2</v>
      </c>
      <c r="J66" s="302">
        <f t="shared" si="38"/>
        <v>0.40331761668695121</v>
      </c>
      <c r="K66" s="303"/>
      <c r="L66" s="302">
        <v>0.33633022854592154</v>
      </c>
      <c r="M66" s="302">
        <v>8.2840569016409182E-2</v>
      </c>
      <c r="N66" s="302">
        <v>1.527492344431468E-2</v>
      </c>
      <c r="O66" s="302">
        <f t="shared" si="37"/>
        <v>0.43444572100664541</v>
      </c>
    </row>
    <row r="67" spans="1:15" s="236" customFormat="1" x14ac:dyDescent="0.2">
      <c r="A67" s="237" t="str">
        <f>name!E$11</f>
        <v>Process, plant and machine operatives</v>
      </c>
      <c r="B67" s="302">
        <v>5.6779201894360192</v>
      </c>
      <c r="C67" s="302">
        <v>0.4793411473820493</v>
      </c>
      <c r="D67" s="302">
        <v>4.3283319883035472E-2</v>
      </c>
      <c r="E67" s="302">
        <f t="shared" si="35"/>
        <v>6.200544656701104</v>
      </c>
      <c r="F67" s="303"/>
      <c r="G67" s="302">
        <v>5.09597403387456</v>
      </c>
      <c r="H67" s="302">
        <v>0.773189494429535</v>
      </c>
      <c r="I67" s="302">
        <v>2.1291093754100248E-2</v>
      </c>
      <c r="J67" s="302">
        <f t="shared" si="38"/>
        <v>5.8904546220581953</v>
      </c>
      <c r="K67" s="303"/>
      <c r="L67" s="302">
        <v>5.5039398965158517</v>
      </c>
      <c r="M67" s="302">
        <v>1.1587927318778712</v>
      </c>
      <c r="N67" s="302">
        <v>2.6617368958874003E-2</v>
      </c>
      <c r="O67" s="302">
        <f t="shared" si="37"/>
        <v>6.6893499973525969</v>
      </c>
    </row>
    <row r="68" spans="1:15" s="236" customFormat="1" x14ac:dyDescent="0.2">
      <c r="A68" s="237" t="str">
        <f>name!E$12</f>
        <v>Elementary occupations</v>
      </c>
      <c r="B68" s="302">
        <v>3.6710751458036528</v>
      </c>
      <c r="C68" s="302">
        <v>0.87816450473680674</v>
      </c>
      <c r="D68" s="302">
        <v>2.1641591433071251E-2</v>
      </c>
      <c r="E68" s="302">
        <f t="shared" si="35"/>
        <v>4.570881241973531</v>
      </c>
      <c r="F68" s="303"/>
      <c r="G68" s="302">
        <v>3.3330985071745962</v>
      </c>
      <c r="H68" s="302">
        <v>1.2243505762407025</v>
      </c>
      <c r="I68" s="302">
        <v>8.0845807456807906E-3</v>
      </c>
      <c r="J68" s="302">
        <f t="shared" si="38"/>
        <v>4.5655336641609798</v>
      </c>
      <c r="K68" s="303"/>
      <c r="L68" s="302">
        <v>2.7307184568865503</v>
      </c>
      <c r="M68" s="302">
        <v>1.0184304368021904</v>
      </c>
      <c r="N68" s="302">
        <v>1.0620822095024587E-2</v>
      </c>
      <c r="O68" s="302">
        <f t="shared" si="37"/>
        <v>3.7597697157837655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19.582258855380786</v>
      </c>
      <c r="C70" s="311">
        <f t="shared" ref="C70:E70" si="39">SUM(C60:C68)</f>
        <v>2.1867406751022109</v>
      </c>
      <c r="D70" s="311">
        <f t="shared" si="39"/>
        <v>0.59900046951700869</v>
      </c>
      <c r="E70" s="311">
        <f t="shared" si="39"/>
        <v>22.368000000000006</v>
      </c>
      <c r="F70" s="311"/>
      <c r="G70" s="311">
        <f t="shared" ref="G70:J70" si="40">SUM(G60:G68)</f>
        <v>20.711493596444342</v>
      </c>
      <c r="H70" s="311">
        <f t="shared" si="40"/>
        <v>3.1425996221208354</v>
      </c>
      <c r="I70" s="311">
        <f t="shared" si="40"/>
        <v>0.29790678143484145</v>
      </c>
      <c r="J70" s="311">
        <f t="shared" si="40"/>
        <v>24.152000000000015</v>
      </c>
      <c r="K70" s="311"/>
      <c r="L70" s="311">
        <f t="shared" ref="L70:O70" si="41">SUM(L60:L68)</f>
        <v>21.635231061627817</v>
      </c>
      <c r="M70" s="311">
        <f t="shared" si="41"/>
        <v>3.2326897640336183</v>
      </c>
      <c r="N70" s="311">
        <f t="shared" si="41"/>
        <v>0.32407917433856326</v>
      </c>
      <c r="O70" s="311">
        <f t="shared" si="41"/>
        <v>25.191999999999997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0.88603761458760466</v>
      </c>
      <c r="C77" s="302">
        <v>5.0961307232659174E-2</v>
      </c>
      <c r="D77" s="302">
        <v>5.3371196190987846E-2</v>
      </c>
      <c r="E77" s="302">
        <f>SUM(B77:D77)</f>
        <v>0.99037011801125163</v>
      </c>
      <c r="F77" s="303"/>
      <c r="G77" s="302">
        <v>0.67111965328943823</v>
      </c>
      <c r="H77" s="302">
        <v>7.1333350580358376E-2</v>
      </c>
      <c r="I77" s="302">
        <v>4.4857417542852558E-2</v>
      </c>
      <c r="J77" s="302">
        <f>SUM(G77:I77)</f>
        <v>0.78731042141264918</v>
      </c>
      <c r="K77" s="303"/>
      <c r="L77" s="302">
        <v>0.61295865751914591</v>
      </c>
      <c r="M77" s="302">
        <v>7.6319059684488794E-2</v>
      </c>
      <c r="N77" s="302">
        <v>4.6345878323991285E-2</v>
      </c>
      <c r="O77" s="302">
        <f>SUM(L77:N77)</f>
        <v>0.73562359552762602</v>
      </c>
    </row>
    <row r="78" spans="1:15" s="236" customFormat="1" x14ac:dyDescent="0.2">
      <c r="A78" s="237" t="str">
        <f>name!E$5</f>
        <v>Professional occupations</v>
      </c>
      <c r="B78" s="302">
        <v>1.4208320251624618</v>
      </c>
      <c r="C78" s="302">
        <v>4.4578335916616453E-2</v>
      </c>
      <c r="D78" s="302">
        <v>3.5888073493665316E-2</v>
      </c>
      <c r="E78" s="302">
        <f t="shared" ref="E78:E85" si="42">SUM(B78:D78)</f>
        <v>1.5012984345727436</v>
      </c>
      <c r="F78" s="303"/>
      <c r="G78" s="302">
        <v>1.150705336357623</v>
      </c>
      <c r="H78" s="302">
        <v>6.1720529345893171E-2</v>
      </c>
      <c r="I78" s="302">
        <v>2.6568667101859705E-2</v>
      </c>
      <c r="J78" s="302">
        <f t="shared" ref="J78:J80" si="43">SUM(G78:I78)</f>
        <v>1.2389945328053757</v>
      </c>
      <c r="K78" s="303"/>
      <c r="L78" s="302">
        <v>1.1512951818667383</v>
      </c>
      <c r="M78" s="302">
        <v>5.7973237886709265E-2</v>
      </c>
      <c r="N78" s="302">
        <v>1.6881438653728559E-2</v>
      </c>
      <c r="O78" s="302">
        <f t="shared" ref="O78:O85" si="44">SUM(L78:N78)</f>
        <v>1.2261498584071762</v>
      </c>
    </row>
    <row r="79" spans="1:15" s="236" customFormat="1" x14ac:dyDescent="0.2">
      <c r="A79" s="237" t="str">
        <f>name!E$6</f>
        <v>Associate professional occupations</v>
      </c>
      <c r="B79" s="302">
        <v>0.8140239204102695</v>
      </c>
      <c r="C79" s="302">
        <v>4.7185941817139192E-2</v>
      </c>
      <c r="D79" s="302">
        <v>2.4047851146019587E-2</v>
      </c>
      <c r="E79" s="302">
        <f t="shared" si="42"/>
        <v>0.88525771337342829</v>
      </c>
      <c r="F79" s="303"/>
      <c r="G79" s="302">
        <v>0.63758934196598782</v>
      </c>
      <c r="H79" s="302">
        <v>5.2756155582455194E-2</v>
      </c>
      <c r="I79" s="302">
        <v>1.4374887796098438E-2</v>
      </c>
      <c r="J79" s="302">
        <f t="shared" si="43"/>
        <v>0.7047203853445414</v>
      </c>
      <c r="K79" s="303"/>
      <c r="L79" s="302">
        <v>0.50690773177821891</v>
      </c>
      <c r="M79" s="302">
        <v>4.2763594515358376E-2</v>
      </c>
      <c r="N79" s="302">
        <v>1.1110363748412204E-2</v>
      </c>
      <c r="O79" s="302">
        <f t="shared" si="44"/>
        <v>0.56078169004198952</v>
      </c>
    </row>
    <row r="80" spans="1:15" s="236" customFormat="1" x14ac:dyDescent="0.2">
      <c r="A80" s="237" t="str">
        <f>name!E$7</f>
        <v>Administrative and secretarial occupations</v>
      </c>
      <c r="B80" s="302">
        <v>0.45812463417955429</v>
      </c>
      <c r="C80" s="302">
        <v>0.16141351617753324</v>
      </c>
      <c r="D80" s="302">
        <v>1.3188775281069105E-2</v>
      </c>
      <c r="E80" s="302">
        <f t="shared" si="42"/>
        <v>0.63272692563815669</v>
      </c>
      <c r="F80" s="303"/>
      <c r="G80" s="302">
        <v>0.32835980648638868</v>
      </c>
      <c r="H80" s="302">
        <v>0.13050718976325942</v>
      </c>
      <c r="I80" s="302">
        <v>8.1180519558806848E-3</v>
      </c>
      <c r="J80" s="302">
        <f t="shared" si="43"/>
        <v>0.46698504820552877</v>
      </c>
      <c r="K80" s="303"/>
      <c r="L80" s="302">
        <v>0.25988994786929404</v>
      </c>
      <c r="M80" s="302">
        <v>9.2272038900311326E-2</v>
      </c>
      <c r="N80" s="302">
        <v>7.4078768952278093E-3</v>
      </c>
      <c r="O80" s="302">
        <f t="shared" si="44"/>
        <v>0.35956986366483318</v>
      </c>
    </row>
    <row r="81" spans="1:15" s="236" customFormat="1" x14ac:dyDescent="0.2">
      <c r="A81" s="237" t="str">
        <f>name!E$8</f>
        <v>Skilled trades occupations</v>
      </c>
      <c r="B81" s="302">
        <v>1.5786957211864272</v>
      </c>
      <c r="C81" s="302">
        <v>6.9306218521341681E-2</v>
      </c>
      <c r="D81" s="302">
        <v>8.7581152479394894E-2</v>
      </c>
      <c r="E81" s="302">
        <f t="shared" si="42"/>
        <v>1.7355830921871638</v>
      </c>
      <c r="F81" s="303"/>
      <c r="G81" s="302">
        <v>0.90604257584761094</v>
      </c>
      <c r="H81" s="302">
        <v>6.1344946160673243E-2</v>
      </c>
      <c r="I81" s="302">
        <v>5.4534812387624074E-2</v>
      </c>
      <c r="J81" s="302">
        <f>SUM(G81:I81)</f>
        <v>1.0219223343959083</v>
      </c>
      <c r="K81" s="303"/>
      <c r="L81" s="302">
        <v>0.69512110078309608</v>
      </c>
      <c r="M81" s="302">
        <v>6.4180275998758196E-2</v>
      </c>
      <c r="N81" s="302">
        <v>5.8771300213957274E-2</v>
      </c>
      <c r="O81" s="302">
        <f t="shared" si="44"/>
        <v>0.81807267699581154</v>
      </c>
    </row>
    <row r="82" spans="1:15" s="236" customFormat="1" x14ac:dyDescent="0.2">
      <c r="A82" s="237" t="str">
        <f>name!E$9</f>
        <v>Caring, leisure and other service occupations</v>
      </c>
      <c r="B82" s="302">
        <v>4.0251539689516308E-2</v>
      </c>
      <c r="C82" s="302">
        <v>1.0080421966297218E-2</v>
      </c>
      <c r="D82" s="302">
        <v>2.8408024229673399E-3</v>
      </c>
      <c r="E82" s="302">
        <f t="shared" si="42"/>
        <v>5.3172764078780861E-2</v>
      </c>
      <c r="F82" s="303"/>
      <c r="G82" s="302">
        <v>2.5159000917779922E-2</v>
      </c>
      <c r="H82" s="302">
        <v>8.0796440976006519E-3</v>
      </c>
      <c r="I82" s="302">
        <v>2.3414323889369279E-3</v>
      </c>
      <c r="J82" s="302">
        <f t="shared" ref="J82:J85" si="45">SUM(G82:I82)</f>
        <v>3.5580077404317505E-2</v>
      </c>
      <c r="K82" s="303"/>
      <c r="L82" s="302">
        <v>2.0601163432252302E-2</v>
      </c>
      <c r="M82" s="302">
        <v>5.4848882177968624E-3</v>
      </c>
      <c r="N82" s="302">
        <v>3.5858655192334849E-3</v>
      </c>
      <c r="O82" s="302">
        <f t="shared" si="44"/>
        <v>2.9671917169282649E-2</v>
      </c>
    </row>
    <row r="83" spans="1:15" s="236" customFormat="1" x14ac:dyDescent="0.2">
      <c r="A83" s="237" t="str">
        <f>name!E$10</f>
        <v>Sales and customer service occupations</v>
      </c>
      <c r="B83" s="302">
        <v>0.19596411087849716</v>
      </c>
      <c r="C83" s="302">
        <v>4.0742099731661298E-2</v>
      </c>
      <c r="D83" s="302">
        <v>7.287484831319962E-3</v>
      </c>
      <c r="E83" s="302">
        <f t="shared" si="42"/>
        <v>0.24399369544147842</v>
      </c>
      <c r="F83" s="303"/>
      <c r="G83" s="302">
        <v>0.13624620760393952</v>
      </c>
      <c r="H83" s="302">
        <v>4.4681208606136891E-2</v>
      </c>
      <c r="I83" s="302">
        <v>3.9086554915023757E-3</v>
      </c>
      <c r="J83" s="302">
        <f t="shared" si="45"/>
        <v>0.18483607170157879</v>
      </c>
      <c r="K83" s="303"/>
      <c r="L83" s="302">
        <v>0.13205455040171996</v>
      </c>
      <c r="M83" s="302">
        <v>5.5467613836528033E-2</v>
      </c>
      <c r="N83" s="302">
        <v>4.1395926539975012E-3</v>
      </c>
      <c r="O83" s="302">
        <f t="shared" si="44"/>
        <v>0.19166175689224549</v>
      </c>
    </row>
    <row r="84" spans="1:15" s="236" customFormat="1" x14ac:dyDescent="0.2">
      <c r="A84" s="237" t="str">
        <f>name!E$11</f>
        <v>Process, plant and machine operatives</v>
      </c>
      <c r="B84" s="302">
        <v>1.0290216367759575</v>
      </c>
      <c r="C84" s="302">
        <v>0.10722153369518526</v>
      </c>
      <c r="D84" s="302">
        <v>1.6106946283471073E-2</v>
      </c>
      <c r="E84" s="302">
        <f t="shared" si="42"/>
        <v>1.1523501167546137</v>
      </c>
      <c r="F84" s="303"/>
      <c r="G84" s="302">
        <v>0.53331943568035767</v>
      </c>
      <c r="H84" s="302">
        <v>8.4480989823678118E-2</v>
      </c>
      <c r="I84" s="302">
        <v>1.1160233521998126E-2</v>
      </c>
      <c r="J84" s="302">
        <f t="shared" si="45"/>
        <v>0.62896065902603393</v>
      </c>
      <c r="K84" s="303"/>
      <c r="L84" s="302">
        <v>0.55090267774864721</v>
      </c>
      <c r="M84" s="302">
        <v>8.8701248523729306E-2</v>
      </c>
      <c r="N84" s="302">
        <v>1.2395002611051691E-2</v>
      </c>
      <c r="O84" s="302">
        <f t="shared" si="44"/>
        <v>0.65199892888342814</v>
      </c>
    </row>
    <row r="85" spans="1:15" s="236" customFormat="1" x14ac:dyDescent="0.2">
      <c r="A85" s="237" t="str">
        <f>name!E$12</f>
        <v>Elementary occupations</v>
      </c>
      <c r="B85" s="302">
        <v>0.33119263182074915</v>
      </c>
      <c r="C85" s="302">
        <v>3.8695864586423726E-2</v>
      </c>
      <c r="D85" s="302">
        <v>1.035864353520502E-2</v>
      </c>
      <c r="E85" s="302">
        <f t="shared" si="42"/>
        <v>0.38024713994237791</v>
      </c>
      <c r="F85" s="303"/>
      <c r="G85" s="302">
        <v>0.17396221748950758</v>
      </c>
      <c r="H85" s="302">
        <v>2.9459590850141017E-2</v>
      </c>
      <c r="I85" s="302">
        <v>5.2686613644150268E-3</v>
      </c>
      <c r="J85" s="302">
        <f t="shared" si="45"/>
        <v>0.20869046970406363</v>
      </c>
      <c r="K85" s="303"/>
      <c r="L85" s="302">
        <v>0.11651891440081551</v>
      </c>
      <c r="M85" s="302">
        <v>1.5950793142003004E-2</v>
      </c>
      <c r="N85" s="302">
        <v>6.0000048747838076E-3</v>
      </c>
      <c r="O85" s="302">
        <f t="shared" si="44"/>
        <v>0.13846971241760231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6.7541438346910381</v>
      </c>
      <c r="C87" s="311">
        <f t="shared" ref="C87:E87" si="46">SUM(C77:C85)</f>
        <v>0.57018523964485723</v>
      </c>
      <c r="D87" s="311">
        <f t="shared" si="46"/>
        <v>0.2506709256641001</v>
      </c>
      <c r="E87" s="311">
        <f t="shared" si="46"/>
        <v>7.5749999999999957</v>
      </c>
      <c r="F87" s="311"/>
      <c r="G87" s="311">
        <f t="shared" ref="G87:J87" si="47">SUM(G77:G85)</f>
        <v>4.5625035756386332</v>
      </c>
      <c r="H87" s="311">
        <f t="shared" si="47"/>
        <v>0.54436360481019608</v>
      </c>
      <c r="I87" s="311">
        <f t="shared" si="47"/>
        <v>0.17113281955116791</v>
      </c>
      <c r="J87" s="311">
        <f t="shared" si="47"/>
        <v>5.2779999999999969</v>
      </c>
      <c r="K87" s="311"/>
      <c r="L87" s="311">
        <f t="shared" ref="L87:O87" si="48">SUM(L77:L85)</f>
        <v>4.0462499257999278</v>
      </c>
      <c r="M87" s="311">
        <f t="shared" si="48"/>
        <v>0.49911275070568317</v>
      </c>
      <c r="N87" s="311">
        <f t="shared" si="48"/>
        <v>0.16663732349438359</v>
      </c>
      <c r="O87" s="311">
        <f t="shared" si="48"/>
        <v>4.7119999999999953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3.439419655763996</v>
      </c>
      <c r="C94" s="302">
        <v>0.17066443315918714</v>
      </c>
      <c r="D94" s="302">
        <v>0.46919697173722202</v>
      </c>
      <c r="E94" s="302">
        <f>SUM(B94:D94)</f>
        <v>4.0792810606604055</v>
      </c>
      <c r="F94" s="303"/>
      <c r="G94" s="302">
        <v>3.813593355650156</v>
      </c>
      <c r="H94" s="302">
        <v>0.35689350587187813</v>
      </c>
      <c r="I94" s="302">
        <v>0.47311001843128969</v>
      </c>
      <c r="J94" s="302">
        <f>SUM(G94:I94)</f>
        <v>4.643596879953324</v>
      </c>
      <c r="K94" s="303"/>
      <c r="L94" s="302">
        <v>3.2464734213225692</v>
      </c>
      <c r="M94" s="302">
        <v>0.34811889346890884</v>
      </c>
      <c r="N94" s="302">
        <v>0.43259750756568566</v>
      </c>
      <c r="O94" s="302">
        <f>SUM(L94:N94)</f>
        <v>4.0271898223571636</v>
      </c>
    </row>
    <row r="95" spans="1:15" s="236" customFormat="1" x14ac:dyDescent="0.2">
      <c r="A95" s="237" t="str">
        <f>name!E$5</f>
        <v>Professional occupations</v>
      </c>
      <c r="B95" s="302">
        <v>4.2330025827788003</v>
      </c>
      <c r="C95" s="302">
        <v>0.16269941405820418</v>
      </c>
      <c r="D95" s="302">
        <v>0.2521346090911889</v>
      </c>
      <c r="E95" s="302">
        <f t="shared" ref="E95:E102" si="49">SUM(B95:D95)</f>
        <v>4.6478366059281937</v>
      </c>
      <c r="F95" s="303"/>
      <c r="G95" s="302">
        <v>5.5104911224381166</v>
      </c>
      <c r="H95" s="302">
        <v>0.29714705152896764</v>
      </c>
      <c r="I95" s="302">
        <v>0.23385380350033666</v>
      </c>
      <c r="J95" s="302">
        <f t="shared" ref="J95:J97" si="50">SUM(G95:I95)</f>
        <v>6.0414919774674205</v>
      </c>
      <c r="K95" s="303"/>
      <c r="L95" s="302">
        <v>5.7302860442421046</v>
      </c>
      <c r="M95" s="302">
        <v>0.27545237449316806</v>
      </c>
      <c r="N95" s="302">
        <v>0.16576885743546921</v>
      </c>
      <c r="O95" s="302">
        <f t="shared" ref="O95:O102" si="51">SUM(L95:N95)</f>
        <v>6.1715072761707424</v>
      </c>
    </row>
    <row r="96" spans="1:15" s="236" customFormat="1" x14ac:dyDescent="0.2">
      <c r="A96" s="237" t="str">
        <f>name!E$6</f>
        <v>Associate professional occupations</v>
      </c>
      <c r="B96" s="302">
        <v>3.1840501765334004</v>
      </c>
      <c r="C96" s="302">
        <v>0.24318613375400519</v>
      </c>
      <c r="D96" s="302">
        <v>0.27888751757524272</v>
      </c>
      <c r="E96" s="302">
        <f t="shared" si="49"/>
        <v>3.7061238278626485</v>
      </c>
      <c r="F96" s="303"/>
      <c r="G96" s="302">
        <v>3.6971188482428596</v>
      </c>
      <c r="H96" s="302">
        <v>0.38219597958531221</v>
      </c>
      <c r="I96" s="302">
        <v>0.18507892126673267</v>
      </c>
      <c r="J96" s="302">
        <f t="shared" si="50"/>
        <v>4.2643937490949044</v>
      </c>
      <c r="K96" s="303"/>
      <c r="L96" s="302">
        <v>2.9691473486061257</v>
      </c>
      <c r="M96" s="302">
        <v>0.25109297648890722</v>
      </c>
      <c r="N96" s="302">
        <v>0.15915303837397413</v>
      </c>
      <c r="O96" s="302">
        <f t="shared" si="51"/>
        <v>3.3793933634690072</v>
      </c>
    </row>
    <row r="97" spans="1:15" s="236" customFormat="1" x14ac:dyDescent="0.2">
      <c r="A97" s="237" t="str">
        <f>name!E$7</f>
        <v>Administrative and secretarial occupations</v>
      </c>
      <c r="B97" s="302">
        <v>2.8458170101631914</v>
      </c>
      <c r="C97" s="302">
        <v>0.86556332110906076</v>
      </c>
      <c r="D97" s="302">
        <v>9.483108860470045E-2</v>
      </c>
      <c r="E97" s="302">
        <f t="shared" si="49"/>
        <v>3.806211419876953</v>
      </c>
      <c r="F97" s="303"/>
      <c r="G97" s="302">
        <v>2.8655165724636626</v>
      </c>
      <c r="H97" s="302">
        <v>0.75160283595317878</v>
      </c>
      <c r="I97" s="302">
        <v>6.7527938199531221E-2</v>
      </c>
      <c r="J97" s="302">
        <f t="shared" si="50"/>
        <v>3.6846473466163725</v>
      </c>
      <c r="K97" s="303"/>
      <c r="L97" s="302">
        <v>2.251008131997223</v>
      </c>
      <c r="M97" s="302">
        <v>0.44852707697880534</v>
      </c>
      <c r="N97" s="302">
        <v>6.3022612708074618E-2</v>
      </c>
      <c r="O97" s="302">
        <f t="shared" si="51"/>
        <v>2.7625578216841031</v>
      </c>
    </row>
    <row r="98" spans="1:15" s="236" customFormat="1" x14ac:dyDescent="0.2">
      <c r="A98" s="237" t="str">
        <f>name!E$8</f>
        <v>Skilled trades occupations</v>
      </c>
      <c r="B98" s="302">
        <v>7.5749783013996952</v>
      </c>
      <c r="C98" s="302">
        <v>0.29938240134805377</v>
      </c>
      <c r="D98" s="302">
        <v>1.2071779688176825</v>
      </c>
      <c r="E98" s="302">
        <f t="shared" si="49"/>
        <v>9.0815386715654309</v>
      </c>
      <c r="F98" s="303"/>
      <c r="G98" s="302">
        <v>6.1968932167228665</v>
      </c>
      <c r="H98" s="302">
        <v>0.38688851046018685</v>
      </c>
      <c r="I98" s="302">
        <v>1.0249898691254584</v>
      </c>
      <c r="J98" s="302">
        <f>SUM(G98:I98)</f>
        <v>7.6087715963085119</v>
      </c>
      <c r="K98" s="303"/>
      <c r="L98" s="302">
        <v>4.1987369532523298</v>
      </c>
      <c r="M98" s="302">
        <v>0.32834111165088414</v>
      </c>
      <c r="N98" s="302">
        <v>0.76537021091041002</v>
      </c>
      <c r="O98" s="302">
        <f t="shared" si="51"/>
        <v>5.2924482758136238</v>
      </c>
    </row>
    <row r="99" spans="1:15" s="236" customFormat="1" x14ac:dyDescent="0.2">
      <c r="A99" s="237" t="str">
        <f>name!E$9</f>
        <v>Caring, leisure and other service occupations</v>
      </c>
      <c r="B99" s="302">
        <v>0.20792676922227865</v>
      </c>
      <c r="C99" s="302">
        <v>8.2024866095752713E-2</v>
      </c>
      <c r="D99" s="302">
        <v>3.9492139552515834E-2</v>
      </c>
      <c r="E99" s="302">
        <f t="shared" si="49"/>
        <v>0.32944377487054721</v>
      </c>
      <c r="F99" s="303"/>
      <c r="G99" s="302">
        <v>0.32503630518147836</v>
      </c>
      <c r="H99" s="302">
        <v>0.12009347861120624</v>
      </c>
      <c r="I99" s="302">
        <v>5.6538541929416299E-2</v>
      </c>
      <c r="J99" s="302">
        <f t="shared" ref="J99:J102" si="52">SUM(G99:I99)</f>
        <v>0.50166832572210085</v>
      </c>
      <c r="K99" s="303"/>
      <c r="L99" s="302">
        <v>0.34430317185324788</v>
      </c>
      <c r="M99" s="302">
        <v>0.12530615284212945</v>
      </c>
      <c r="N99" s="302">
        <v>7.2648994461256292E-2</v>
      </c>
      <c r="O99" s="302">
        <f t="shared" si="51"/>
        <v>0.54225831915663358</v>
      </c>
    </row>
    <row r="100" spans="1:15" s="236" customFormat="1" x14ac:dyDescent="0.2">
      <c r="A100" s="237" t="str">
        <f>name!E$10</f>
        <v>Sales and customer service occupations</v>
      </c>
      <c r="B100" s="302">
        <v>1.0526794500591714</v>
      </c>
      <c r="C100" s="302">
        <v>0.24110101823901578</v>
      </c>
      <c r="D100" s="302">
        <v>0.10144211102374097</v>
      </c>
      <c r="E100" s="302">
        <f t="shared" si="49"/>
        <v>1.3952225793219282</v>
      </c>
      <c r="F100" s="303"/>
      <c r="G100" s="302">
        <v>0.97101707095944856</v>
      </c>
      <c r="H100" s="302">
        <v>0.28851472560679237</v>
      </c>
      <c r="I100" s="302">
        <v>6.5619379335280156E-2</v>
      </c>
      <c r="J100" s="302">
        <f t="shared" si="52"/>
        <v>1.3251511759015211</v>
      </c>
      <c r="K100" s="303"/>
      <c r="L100" s="302">
        <v>0.90175962057090175</v>
      </c>
      <c r="M100" s="302">
        <v>0.24814335138043497</v>
      </c>
      <c r="N100" s="302">
        <v>4.4592990649196487E-2</v>
      </c>
      <c r="O100" s="302">
        <f t="shared" si="51"/>
        <v>1.1944959626005331</v>
      </c>
    </row>
    <row r="101" spans="1:15" s="236" customFormat="1" x14ac:dyDescent="0.2">
      <c r="A101" s="237" t="str">
        <f>name!E$11</f>
        <v>Process, plant and machine operatives</v>
      </c>
      <c r="B101" s="302">
        <v>7.5444880323197179</v>
      </c>
      <c r="C101" s="302">
        <v>0.54600863192394677</v>
      </c>
      <c r="D101" s="302">
        <v>0.27690545656340343</v>
      </c>
      <c r="E101" s="302">
        <f t="shared" si="49"/>
        <v>8.3674021208070677</v>
      </c>
      <c r="F101" s="303"/>
      <c r="G101" s="302">
        <v>6.0794963818323042</v>
      </c>
      <c r="H101" s="302">
        <v>0.92871126376767643</v>
      </c>
      <c r="I101" s="302">
        <v>0.32156479736843097</v>
      </c>
      <c r="J101" s="302">
        <f t="shared" si="52"/>
        <v>7.3297724429684123</v>
      </c>
      <c r="K101" s="303"/>
      <c r="L101" s="302">
        <v>5.5978776314252539</v>
      </c>
      <c r="M101" s="302">
        <v>0.95667442042943684</v>
      </c>
      <c r="N101" s="302">
        <v>0.29961985710293643</v>
      </c>
      <c r="O101" s="302">
        <f t="shared" si="51"/>
        <v>6.8541719089576265</v>
      </c>
    </row>
    <row r="102" spans="1:15" s="236" customFormat="1" x14ac:dyDescent="0.2">
      <c r="A102" s="237" t="str">
        <f>name!E$12</f>
        <v>Elementary occupations</v>
      </c>
      <c r="B102" s="302">
        <v>2.9022331949730025</v>
      </c>
      <c r="C102" s="302">
        <v>0.51190528550076964</v>
      </c>
      <c r="D102" s="302">
        <v>0.21880145863317413</v>
      </c>
      <c r="E102" s="302">
        <f t="shared" si="49"/>
        <v>3.6329399391069463</v>
      </c>
      <c r="F102" s="303"/>
      <c r="G102" s="302">
        <v>2.2875700901427254</v>
      </c>
      <c r="H102" s="302">
        <v>0.58935305506198865</v>
      </c>
      <c r="I102" s="302">
        <v>0.32758336076262756</v>
      </c>
      <c r="J102" s="302">
        <f t="shared" si="52"/>
        <v>3.2045065059673417</v>
      </c>
      <c r="K102" s="303"/>
      <c r="L102" s="302">
        <v>1.3752412988371125</v>
      </c>
      <c r="M102" s="302">
        <v>0.36162609360580455</v>
      </c>
      <c r="N102" s="302">
        <v>0.29610985734763684</v>
      </c>
      <c r="O102" s="302">
        <f t="shared" si="51"/>
        <v>2.0329772497905538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32.984595173213251</v>
      </c>
      <c r="C104" s="311">
        <f t="shared" ref="C104:E104" si="53">SUM(C94:C102)</f>
        <v>3.1225355051879959</v>
      </c>
      <c r="D104" s="311">
        <f t="shared" si="53"/>
        <v>2.9388693215988706</v>
      </c>
      <c r="E104" s="311">
        <f t="shared" si="53"/>
        <v>39.04600000000012</v>
      </c>
      <c r="F104" s="311"/>
      <c r="G104" s="311">
        <f t="shared" ref="G104:J104" si="54">SUM(G94:G102)</f>
        <v>31.746732963633615</v>
      </c>
      <c r="H104" s="311">
        <f t="shared" si="54"/>
        <v>4.101400406447187</v>
      </c>
      <c r="I104" s="311">
        <f t="shared" si="54"/>
        <v>2.7558666299191033</v>
      </c>
      <c r="J104" s="311">
        <f t="shared" si="54"/>
        <v>38.603999999999914</v>
      </c>
      <c r="K104" s="311"/>
      <c r="L104" s="311">
        <f t="shared" ref="L104:O104" si="55">SUM(L94:L102)</f>
        <v>26.614833622106875</v>
      </c>
      <c r="M104" s="311">
        <f t="shared" si="55"/>
        <v>3.3432824513384793</v>
      </c>
      <c r="N104" s="311">
        <f t="shared" si="55"/>
        <v>2.2988839265546397</v>
      </c>
      <c r="O104" s="311">
        <f t="shared" si="55"/>
        <v>32.256999999999984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0.12156363777187421</v>
      </c>
      <c r="C111" s="302">
        <v>5.2482703257335306E-3</v>
      </c>
      <c r="D111" s="302">
        <v>7.6387529205587095E-3</v>
      </c>
      <c r="E111" s="302">
        <f>SUM(B111:D111)</f>
        <v>0.13445066101816644</v>
      </c>
      <c r="F111" s="303"/>
      <c r="G111" s="302">
        <v>0.14538427588230757</v>
      </c>
      <c r="H111" s="302">
        <v>5.388906562832068E-3</v>
      </c>
      <c r="I111" s="302">
        <v>0</v>
      </c>
      <c r="J111" s="302">
        <f>SUM(G111:I111)</f>
        <v>0.15077318244513963</v>
      </c>
      <c r="K111" s="303"/>
      <c r="L111" s="302">
        <v>0.15327812002849783</v>
      </c>
      <c r="M111" s="302">
        <v>5.3201806519412517E-3</v>
      </c>
      <c r="N111" s="302">
        <v>0</v>
      </c>
      <c r="O111" s="302">
        <f>SUM(L111:N111)</f>
        <v>0.15859830068043909</v>
      </c>
    </row>
    <row r="112" spans="1:15" s="236" customFormat="1" x14ac:dyDescent="0.2">
      <c r="A112" s="237" t="str">
        <f>name!E$5</f>
        <v>Professional occupations</v>
      </c>
      <c r="B112" s="302">
        <v>0.27949190958232817</v>
      </c>
      <c r="C112" s="302">
        <v>9.3840459963466134E-3</v>
      </c>
      <c r="D112" s="302">
        <v>1.2006740761488981E-2</v>
      </c>
      <c r="E112" s="302">
        <f t="shared" ref="E112:E119" si="56">SUM(B112:D112)</f>
        <v>0.30088269634016379</v>
      </c>
      <c r="F112" s="303"/>
      <c r="G112" s="302">
        <v>0.37059074472812498</v>
      </c>
      <c r="H112" s="302">
        <v>6.5849574360013E-3</v>
      </c>
      <c r="I112" s="302">
        <v>0</v>
      </c>
      <c r="J112" s="302">
        <f t="shared" ref="J112:J114" si="57">SUM(G112:I112)</f>
        <v>0.37717570216412627</v>
      </c>
      <c r="K112" s="303"/>
      <c r="L112" s="302">
        <v>0.4180227565256856</v>
      </c>
      <c r="M112" s="302">
        <v>7.0603147446913353E-3</v>
      </c>
      <c r="N112" s="302">
        <v>0</v>
      </c>
      <c r="O112" s="302">
        <f t="shared" ref="O112:O119" si="58">SUM(L112:N112)</f>
        <v>0.42508307127037692</v>
      </c>
    </row>
    <row r="113" spans="1:15" s="236" customFormat="1" x14ac:dyDescent="0.2">
      <c r="A113" s="237" t="str">
        <f>name!E$6</f>
        <v>Associate professional occupations</v>
      </c>
      <c r="B113" s="302">
        <v>0.1451145619814688</v>
      </c>
      <c r="C113" s="302">
        <v>7.9094174703535098E-3</v>
      </c>
      <c r="D113" s="302">
        <v>3.8201740980897975E-3</v>
      </c>
      <c r="E113" s="302">
        <f t="shared" si="56"/>
        <v>0.1568441535499121</v>
      </c>
      <c r="F113" s="303"/>
      <c r="G113" s="302">
        <v>0.18751128013000329</v>
      </c>
      <c r="H113" s="302">
        <v>6.5536998857053828E-3</v>
      </c>
      <c r="I113" s="302">
        <v>0</v>
      </c>
      <c r="J113" s="302">
        <f t="shared" si="57"/>
        <v>0.19406498001570868</v>
      </c>
      <c r="K113" s="303"/>
      <c r="L113" s="302">
        <v>0.16196197965678141</v>
      </c>
      <c r="M113" s="302">
        <v>6.2173782052304073E-3</v>
      </c>
      <c r="N113" s="302">
        <v>0</v>
      </c>
      <c r="O113" s="302">
        <f t="shared" si="58"/>
        <v>0.16817935786201182</v>
      </c>
    </row>
    <row r="114" spans="1:15" s="236" customFormat="1" x14ac:dyDescent="0.2">
      <c r="A114" s="237" t="str">
        <f>name!E$7</f>
        <v>Administrative and secretarial occupations</v>
      </c>
      <c r="B114" s="302">
        <v>0.11695276706287577</v>
      </c>
      <c r="C114" s="302">
        <v>2.9747865772010586E-2</v>
      </c>
      <c r="D114" s="302">
        <v>1.2025284017201003E-3</v>
      </c>
      <c r="E114" s="302">
        <f t="shared" si="56"/>
        <v>0.14790316123660646</v>
      </c>
      <c r="F114" s="303"/>
      <c r="G114" s="302">
        <v>0.12385287750974269</v>
      </c>
      <c r="H114" s="302">
        <v>2.3994500901206531E-2</v>
      </c>
      <c r="I114" s="302">
        <v>0</v>
      </c>
      <c r="J114" s="302">
        <f t="shared" si="57"/>
        <v>0.14784737841094922</v>
      </c>
      <c r="K114" s="303"/>
      <c r="L114" s="302">
        <v>7.9736552930952831E-2</v>
      </c>
      <c r="M114" s="302">
        <v>1.7795250542989926E-2</v>
      </c>
      <c r="N114" s="302">
        <v>0</v>
      </c>
      <c r="O114" s="302">
        <f t="shared" si="58"/>
        <v>9.753180347394276E-2</v>
      </c>
    </row>
    <row r="115" spans="1:15" s="236" customFormat="1" x14ac:dyDescent="0.2">
      <c r="A115" s="237" t="str">
        <f>name!E$8</f>
        <v>Skilled trades occupations</v>
      </c>
      <c r="B115" s="302">
        <v>0.26284143225950668</v>
      </c>
      <c r="C115" s="302">
        <v>1.5507560064806065E-2</v>
      </c>
      <c r="D115" s="302">
        <v>1.0050799054547808E-2</v>
      </c>
      <c r="E115" s="302">
        <f t="shared" si="56"/>
        <v>0.28839979137886057</v>
      </c>
      <c r="F115" s="303"/>
      <c r="G115" s="302">
        <v>0.21992374028449793</v>
      </c>
      <c r="H115" s="302">
        <v>2.5703055534281988E-3</v>
      </c>
      <c r="I115" s="302">
        <v>0</v>
      </c>
      <c r="J115" s="302">
        <f>SUM(G115:I115)</f>
        <v>0.22249404583792612</v>
      </c>
      <c r="K115" s="303"/>
      <c r="L115" s="302">
        <v>0.17262470607946911</v>
      </c>
      <c r="M115" s="302">
        <v>2.1054444536120751E-3</v>
      </c>
      <c r="N115" s="302">
        <v>0</v>
      </c>
      <c r="O115" s="302">
        <f t="shared" si="58"/>
        <v>0.17473015053308119</v>
      </c>
    </row>
    <row r="116" spans="1:15" s="236" customFormat="1" x14ac:dyDescent="0.2">
      <c r="A116" s="237" t="str">
        <f>name!E$9</f>
        <v>Caring, leisure and other service occupations</v>
      </c>
      <c r="B116" s="302">
        <v>2.3972342250902619E-2</v>
      </c>
      <c r="C116" s="302">
        <v>4.0418419709774018E-3</v>
      </c>
      <c r="D116" s="302">
        <v>1.9581390667038629E-4</v>
      </c>
      <c r="E116" s="302">
        <f t="shared" si="56"/>
        <v>2.8209998128550406E-2</v>
      </c>
      <c r="F116" s="303"/>
      <c r="G116" s="302">
        <v>2.391515123084538E-2</v>
      </c>
      <c r="H116" s="302">
        <v>2.3669251942726073E-3</v>
      </c>
      <c r="I116" s="302">
        <v>0</v>
      </c>
      <c r="J116" s="302">
        <f t="shared" ref="J116:J119" si="59">SUM(G116:I116)</f>
        <v>2.6282076425117987E-2</v>
      </c>
      <c r="K116" s="303"/>
      <c r="L116" s="302">
        <v>2.46336890950038E-2</v>
      </c>
      <c r="M116" s="302">
        <v>1.8394978872761187E-3</v>
      </c>
      <c r="N116" s="302">
        <v>0</v>
      </c>
      <c r="O116" s="302">
        <f t="shared" si="58"/>
        <v>2.647318698227992E-2</v>
      </c>
    </row>
    <row r="117" spans="1:15" s="236" customFormat="1" x14ac:dyDescent="0.2">
      <c r="A117" s="237" t="str">
        <f>name!E$10</f>
        <v>Sales and customer service occupations</v>
      </c>
      <c r="B117" s="302">
        <v>0.10206226255483884</v>
      </c>
      <c r="C117" s="302">
        <v>5.3470590351807019E-2</v>
      </c>
      <c r="D117" s="302">
        <v>7.5639237102575344E-3</v>
      </c>
      <c r="E117" s="302">
        <f t="shared" si="56"/>
        <v>0.16309677661690342</v>
      </c>
      <c r="F117" s="303"/>
      <c r="G117" s="302">
        <v>0.10778635944706134</v>
      </c>
      <c r="H117" s="302">
        <v>3.7834749013552271E-2</v>
      </c>
      <c r="I117" s="302">
        <v>0</v>
      </c>
      <c r="J117" s="302">
        <f t="shared" si="59"/>
        <v>0.1456211084606136</v>
      </c>
      <c r="K117" s="303"/>
      <c r="L117" s="302">
        <v>0.11876842059626384</v>
      </c>
      <c r="M117" s="302">
        <v>4.4569961151346899E-2</v>
      </c>
      <c r="N117" s="302">
        <v>0</v>
      </c>
      <c r="O117" s="302">
        <f t="shared" si="58"/>
        <v>0.16333838174761073</v>
      </c>
    </row>
    <row r="118" spans="1:15" s="236" customFormat="1" x14ac:dyDescent="0.2">
      <c r="A118" s="237" t="str">
        <f>name!E$11</f>
        <v>Process, plant and machine operatives</v>
      </c>
      <c r="B118" s="302">
        <v>4.6986427567627831E-2</v>
      </c>
      <c r="C118" s="302">
        <v>4.1648323077923309E-3</v>
      </c>
      <c r="D118" s="302">
        <v>4.3386259973189978E-3</v>
      </c>
      <c r="E118" s="302">
        <f t="shared" si="56"/>
        <v>5.5489885872739161E-2</v>
      </c>
      <c r="F118" s="303"/>
      <c r="G118" s="302">
        <v>4.0224426184573704E-2</v>
      </c>
      <c r="H118" s="302">
        <v>1.1689452421402055E-3</v>
      </c>
      <c r="I118" s="302">
        <v>0</v>
      </c>
      <c r="J118" s="302">
        <f t="shared" si="59"/>
        <v>4.1393371426713912E-2</v>
      </c>
      <c r="K118" s="303"/>
      <c r="L118" s="302">
        <v>4.3697754150453273E-2</v>
      </c>
      <c r="M118" s="302">
        <v>1.5933850863594325E-3</v>
      </c>
      <c r="N118" s="302">
        <v>0</v>
      </c>
      <c r="O118" s="302">
        <f t="shared" si="58"/>
        <v>4.5291139236812702E-2</v>
      </c>
    </row>
    <row r="119" spans="1:15" s="236" customFormat="1" x14ac:dyDescent="0.2">
      <c r="A119" s="237" t="str">
        <f>name!E$12</f>
        <v>Elementary occupations</v>
      </c>
      <c r="B119" s="302">
        <v>8.9593876079276102E-3</v>
      </c>
      <c r="C119" s="302">
        <v>8.713615960327617E-3</v>
      </c>
      <c r="D119" s="302">
        <v>4.0498722898438958E-3</v>
      </c>
      <c r="E119" s="302">
        <f t="shared" si="56"/>
        <v>2.1722875858099122E-2</v>
      </c>
      <c r="F119" s="303"/>
      <c r="G119" s="302">
        <v>7.8424501856809142E-3</v>
      </c>
      <c r="H119" s="302">
        <v>5.5057046280229229E-3</v>
      </c>
      <c r="I119" s="302">
        <v>0</v>
      </c>
      <c r="J119" s="302">
        <f t="shared" si="59"/>
        <v>1.3348154813703838E-2</v>
      </c>
      <c r="K119" s="303"/>
      <c r="L119" s="302">
        <v>4.0223468153605E-3</v>
      </c>
      <c r="M119" s="302">
        <v>2.7522613980839276E-3</v>
      </c>
      <c r="N119" s="302">
        <v>0</v>
      </c>
      <c r="O119" s="302">
        <f t="shared" si="58"/>
        <v>6.7746082134444276E-3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1.1079447286393507</v>
      </c>
      <c r="C121" s="311">
        <f t="shared" ref="C121:E121" si="60">SUM(C111:C119)</f>
        <v>0.13818804022015468</v>
      </c>
      <c r="D121" s="311">
        <f t="shared" si="60"/>
        <v>5.0867231140496204E-2</v>
      </c>
      <c r="E121" s="311">
        <f t="shared" si="60"/>
        <v>1.2970000000000013</v>
      </c>
      <c r="F121" s="311"/>
      <c r="G121" s="311">
        <f t="shared" ref="G121:J121" si="61">SUM(G111:G119)</f>
        <v>1.2270313055828377</v>
      </c>
      <c r="H121" s="311">
        <f t="shared" si="61"/>
        <v>9.196869441716149E-2</v>
      </c>
      <c r="I121" s="311">
        <f t="shared" si="61"/>
        <v>0</v>
      </c>
      <c r="J121" s="311">
        <f t="shared" si="61"/>
        <v>1.3189999999999991</v>
      </c>
      <c r="K121" s="311"/>
      <c r="L121" s="311">
        <f t="shared" ref="L121:O121" si="62">SUM(L111:L119)</f>
        <v>1.1767463258784681</v>
      </c>
      <c r="M121" s="311">
        <f t="shared" si="62"/>
        <v>8.9253674121531387E-2</v>
      </c>
      <c r="N121" s="311">
        <f t="shared" si="62"/>
        <v>0</v>
      </c>
      <c r="O121" s="311">
        <f t="shared" si="62"/>
        <v>1.2659999999999996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0.48260641096136392</v>
      </c>
      <c r="C128" s="302">
        <v>2.1178421225804968E-2</v>
      </c>
      <c r="D128" s="302">
        <v>5.3578650049336402E-2</v>
      </c>
      <c r="E128" s="302">
        <f>SUM(B128:D128)</f>
        <v>0.55736348223650523</v>
      </c>
      <c r="F128" s="303"/>
      <c r="G128" s="302">
        <v>0.53482378112388129</v>
      </c>
      <c r="H128" s="302">
        <v>2.6208957827434723E-2</v>
      </c>
      <c r="I128" s="302">
        <v>2.9745637991523484E-3</v>
      </c>
      <c r="J128" s="302">
        <f>SUM(G128:I128)</f>
        <v>0.5640073027504684</v>
      </c>
      <c r="K128" s="303"/>
      <c r="L128" s="302">
        <v>0.59584616392631573</v>
      </c>
      <c r="M128" s="302">
        <v>2.5866409706740506E-2</v>
      </c>
      <c r="N128" s="302">
        <v>2.5673174241820718E-3</v>
      </c>
      <c r="O128" s="302">
        <f>SUM(L128:N128)</f>
        <v>0.62427989105723825</v>
      </c>
    </row>
    <row r="129" spans="1:15" s="236" customFormat="1" x14ac:dyDescent="0.2">
      <c r="A129" s="237" t="str">
        <f>name!E$5</f>
        <v>Professional occupations</v>
      </c>
      <c r="B129" s="302">
        <v>0.45112882921112707</v>
      </c>
      <c r="C129" s="302">
        <v>3.493661935295711E-2</v>
      </c>
      <c r="D129" s="302">
        <v>1.8330206003866915E-2</v>
      </c>
      <c r="E129" s="302">
        <f t="shared" ref="E129:E136" si="63">SUM(B129:D129)</f>
        <v>0.5043956545679511</v>
      </c>
      <c r="F129" s="303"/>
      <c r="G129" s="302">
        <v>0.57330076043115819</v>
      </c>
      <c r="H129" s="302">
        <v>3.5166549751131336E-2</v>
      </c>
      <c r="I129" s="302">
        <v>4.114774615515366E-3</v>
      </c>
      <c r="J129" s="302">
        <f t="shared" ref="J129:J131" si="64">SUM(G129:I129)</f>
        <v>0.61258208479780485</v>
      </c>
      <c r="K129" s="303"/>
      <c r="L129" s="302">
        <v>0.70337670101940653</v>
      </c>
      <c r="M129" s="302">
        <v>4.1246714866578944E-2</v>
      </c>
      <c r="N129" s="302">
        <v>3.3863876467543222E-3</v>
      </c>
      <c r="O129" s="302">
        <f t="shared" ref="O129:O136" si="65">SUM(L129:N129)</f>
        <v>0.74800980353273983</v>
      </c>
    </row>
    <row r="130" spans="1:15" s="236" customFormat="1" x14ac:dyDescent="0.2">
      <c r="A130" s="237" t="str">
        <f>name!E$6</f>
        <v>Associate professional occupations</v>
      </c>
      <c r="B130" s="302">
        <v>0.44935517748869663</v>
      </c>
      <c r="C130" s="302">
        <v>4.1470037301688939E-2</v>
      </c>
      <c r="D130" s="302">
        <v>1.06296431549121E-2</v>
      </c>
      <c r="E130" s="302">
        <f t="shared" si="63"/>
        <v>0.50145485794529765</v>
      </c>
      <c r="F130" s="303"/>
      <c r="G130" s="302">
        <v>0.53999492090388745</v>
      </c>
      <c r="H130" s="302">
        <v>3.3789894412062683E-2</v>
      </c>
      <c r="I130" s="302">
        <v>4.5195329064196361E-3</v>
      </c>
      <c r="J130" s="302">
        <f t="shared" si="64"/>
        <v>0.57830434822236976</v>
      </c>
      <c r="K130" s="303"/>
      <c r="L130" s="302">
        <v>0.69982252858136118</v>
      </c>
      <c r="M130" s="302">
        <v>3.1804205074271473E-2</v>
      </c>
      <c r="N130" s="302">
        <v>5.3694004200915187E-3</v>
      </c>
      <c r="O130" s="302">
        <f t="shared" si="65"/>
        <v>0.73699613407572417</v>
      </c>
    </row>
    <row r="131" spans="1:15" s="236" customFormat="1" x14ac:dyDescent="0.2">
      <c r="A131" s="237" t="str">
        <f>name!E$7</f>
        <v>Administrative and secretarial occupations</v>
      </c>
      <c r="B131" s="302">
        <v>0.31018382918740861</v>
      </c>
      <c r="C131" s="302">
        <v>0.1140466090844782</v>
      </c>
      <c r="D131" s="302">
        <v>2.8344339918711893E-3</v>
      </c>
      <c r="E131" s="302">
        <f t="shared" si="63"/>
        <v>0.42706487226375794</v>
      </c>
      <c r="F131" s="303"/>
      <c r="G131" s="302">
        <v>0.30733618511225813</v>
      </c>
      <c r="H131" s="302">
        <v>8.3509328769524369E-2</v>
      </c>
      <c r="I131" s="302">
        <v>1.3837569964162463E-3</v>
      </c>
      <c r="J131" s="302">
        <f t="shared" si="64"/>
        <v>0.39222927087819875</v>
      </c>
      <c r="K131" s="303"/>
      <c r="L131" s="302">
        <v>0.27838546398286207</v>
      </c>
      <c r="M131" s="302">
        <v>0.10938262415221588</v>
      </c>
      <c r="N131" s="302">
        <v>2.6667176932820076E-3</v>
      </c>
      <c r="O131" s="302">
        <f t="shared" si="65"/>
        <v>0.39043480582835999</v>
      </c>
    </row>
    <row r="132" spans="1:15" s="236" customFormat="1" x14ac:dyDescent="0.2">
      <c r="A132" s="237" t="str">
        <f>name!E$8</f>
        <v>Skilled trades occupations</v>
      </c>
      <c r="B132" s="302">
        <v>0.42343027823004653</v>
      </c>
      <c r="C132" s="302">
        <v>2.9129021923904919E-2</v>
      </c>
      <c r="D132" s="302">
        <v>8.4542997680156939E-2</v>
      </c>
      <c r="E132" s="302">
        <f t="shared" si="63"/>
        <v>0.53710229783410846</v>
      </c>
      <c r="F132" s="303"/>
      <c r="G132" s="302">
        <v>0.35850402556711231</v>
      </c>
      <c r="H132" s="302">
        <v>1.6092489919718001E-2</v>
      </c>
      <c r="I132" s="302">
        <v>6.9102038602518959E-3</v>
      </c>
      <c r="J132" s="302">
        <f>SUM(G132:I132)</f>
        <v>0.38150671934708219</v>
      </c>
      <c r="K132" s="303"/>
      <c r="L132" s="302">
        <v>0.330074206115686</v>
      </c>
      <c r="M132" s="302">
        <v>1.3670285904588301E-2</v>
      </c>
      <c r="N132" s="302">
        <v>7.6680403747660542E-3</v>
      </c>
      <c r="O132" s="302">
        <f t="shared" si="65"/>
        <v>0.35141253239504033</v>
      </c>
    </row>
    <row r="133" spans="1:15" s="236" customFormat="1" x14ac:dyDescent="0.2">
      <c r="A133" s="237" t="str">
        <f>name!E$9</f>
        <v>Caring, leisure and other service occupations</v>
      </c>
      <c r="B133" s="302">
        <v>0.11050799516117883</v>
      </c>
      <c r="C133" s="302">
        <v>2.4636387931271344E-2</v>
      </c>
      <c r="D133" s="302">
        <v>1.4284284133048192E-3</v>
      </c>
      <c r="E133" s="302">
        <f t="shared" si="63"/>
        <v>0.13657281150575498</v>
      </c>
      <c r="F133" s="303"/>
      <c r="G133" s="302">
        <v>0.11200576976796543</v>
      </c>
      <c r="H133" s="302">
        <v>1.6601223217956408E-2</v>
      </c>
      <c r="I133" s="302">
        <v>2.4076808785107443E-3</v>
      </c>
      <c r="J133" s="302">
        <f t="shared" ref="J133:J136" si="66">SUM(G133:I133)</f>
        <v>0.13101467386443258</v>
      </c>
      <c r="K133" s="303"/>
      <c r="L133" s="302">
        <v>0.14529674121092115</v>
      </c>
      <c r="M133" s="302">
        <v>1.9932153587063489E-2</v>
      </c>
      <c r="N133" s="302">
        <v>2.5248377148041896E-3</v>
      </c>
      <c r="O133" s="302">
        <f t="shared" si="65"/>
        <v>0.16775373251278883</v>
      </c>
    </row>
    <row r="134" spans="1:15" s="236" customFormat="1" x14ac:dyDescent="0.2">
      <c r="A134" s="237" t="str">
        <f>name!E$10</f>
        <v>Sales and customer service occupations</v>
      </c>
      <c r="B134" s="302">
        <v>0.12357108840904152</v>
      </c>
      <c r="C134" s="302">
        <v>4.7626836573233321E-2</v>
      </c>
      <c r="D134" s="302">
        <v>1.1695307045063682E-2</v>
      </c>
      <c r="E134" s="302">
        <f t="shared" si="63"/>
        <v>0.18289323202733854</v>
      </c>
      <c r="F134" s="303"/>
      <c r="G134" s="302">
        <v>0.12361145623833587</v>
      </c>
      <c r="H134" s="302">
        <v>3.9788883708881014E-2</v>
      </c>
      <c r="I134" s="302">
        <v>6.9226368494896488E-4</v>
      </c>
      <c r="J134" s="302">
        <f t="shared" si="66"/>
        <v>0.16409260363216585</v>
      </c>
      <c r="K134" s="303"/>
      <c r="L134" s="302">
        <v>0.15321198698912628</v>
      </c>
      <c r="M134" s="302">
        <v>4.8738926962708796E-2</v>
      </c>
      <c r="N134" s="302">
        <v>5.3316869684780026E-4</v>
      </c>
      <c r="O134" s="302">
        <f t="shared" si="65"/>
        <v>0.20248408264868287</v>
      </c>
    </row>
    <row r="135" spans="1:15" s="236" customFormat="1" x14ac:dyDescent="0.2">
      <c r="A135" s="237" t="str">
        <f>name!E$11</f>
        <v>Process, plant and machine operatives</v>
      </c>
      <c r="B135" s="302">
        <v>1.4005009828138264</v>
      </c>
      <c r="C135" s="302">
        <v>5.0759412019676729E-2</v>
      </c>
      <c r="D135" s="302">
        <v>1.8441843384415384E-2</v>
      </c>
      <c r="E135" s="302">
        <f t="shared" si="63"/>
        <v>1.4697022382179186</v>
      </c>
      <c r="F135" s="303"/>
      <c r="G135" s="302">
        <v>1.1625116064324623</v>
      </c>
      <c r="H135" s="302">
        <v>3.8372724703249345E-2</v>
      </c>
      <c r="I135" s="302">
        <v>1.3548593095728842E-3</v>
      </c>
      <c r="J135" s="302">
        <f t="shared" si="66"/>
        <v>1.2022391904452845</v>
      </c>
      <c r="K135" s="303"/>
      <c r="L135" s="302">
        <v>1.3556770265075355</v>
      </c>
      <c r="M135" s="302">
        <v>4.2327396687628492E-2</v>
      </c>
      <c r="N135" s="302">
        <v>5.856075416550609E-4</v>
      </c>
      <c r="O135" s="302">
        <f t="shared" si="65"/>
        <v>1.3985900307368191</v>
      </c>
    </row>
    <row r="136" spans="1:15" s="236" customFormat="1" x14ac:dyDescent="0.2">
      <c r="A136" s="237" t="str">
        <f>name!E$12</f>
        <v>Elementary occupations</v>
      </c>
      <c r="B136" s="302">
        <v>0.83726438812270543</v>
      </c>
      <c r="C136" s="302">
        <v>7.322131931682288E-2</v>
      </c>
      <c r="D136" s="302">
        <v>1.3964845961841058E-2</v>
      </c>
      <c r="E136" s="302">
        <f t="shared" si="63"/>
        <v>0.92445055340136939</v>
      </c>
      <c r="F136" s="303"/>
      <c r="G136" s="302">
        <v>0.7142679202658444</v>
      </c>
      <c r="H136" s="302">
        <v>4.3047213350468364E-2</v>
      </c>
      <c r="I136" s="302">
        <v>2.708672445884487E-3</v>
      </c>
      <c r="J136" s="302">
        <f t="shared" si="66"/>
        <v>0.76002380606219722</v>
      </c>
      <c r="K136" s="303"/>
      <c r="L136" s="302">
        <v>0.63745251975163253</v>
      </c>
      <c r="M136" s="302">
        <v>4.3043195523509881E-2</v>
      </c>
      <c r="N136" s="302">
        <v>3.543271937458032E-3</v>
      </c>
      <c r="O136" s="302">
        <f t="shared" si="65"/>
        <v>0.68403898721260048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4.5885489795853953</v>
      </c>
      <c r="C138" s="311">
        <f t="shared" ref="C138:E138" si="67">SUM(C128:C136)</f>
        <v>0.43700466472983834</v>
      </c>
      <c r="D138" s="311">
        <f t="shared" si="67"/>
        <v>0.2154463556847685</v>
      </c>
      <c r="E138" s="311">
        <f t="shared" si="67"/>
        <v>5.2410000000000014</v>
      </c>
      <c r="F138" s="311"/>
      <c r="G138" s="311">
        <f t="shared" ref="G138:J138" si="68">SUM(G128:G136)</f>
        <v>4.426356425842906</v>
      </c>
      <c r="H138" s="311">
        <f t="shared" si="68"/>
        <v>0.33257726566042622</v>
      </c>
      <c r="I138" s="311">
        <f t="shared" si="68"/>
        <v>2.7066308496672575E-2</v>
      </c>
      <c r="J138" s="311">
        <f t="shared" si="68"/>
        <v>4.786000000000004</v>
      </c>
      <c r="K138" s="311"/>
      <c r="L138" s="311">
        <f t="shared" ref="L138:O138" si="69">SUM(L128:L136)</f>
        <v>4.8991433380848468</v>
      </c>
      <c r="M138" s="311">
        <f t="shared" si="69"/>
        <v>0.37601191246530574</v>
      </c>
      <c r="N138" s="311">
        <f t="shared" si="69"/>
        <v>2.8844749449841053E-2</v>
      </c>
      <c r="O138" s="311">
        <f t="shared" si="69"/>
        <v>5.3039999999999941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2.4060342696544046</v>
      </c>
      <c r="C145" s="302">
        <v>0.27959657076099415</v>
      </c>
      <c r="D145" s="302">
        <v>0.62701116871870954</v>
      </c>
      <c r="E145" s="302">
        <f>SUM(B145:D145)</f>
        <v>3.3126420091341084</v>
      </c>
      <c r="F145" s="303"/>
      <c r="G145" s="302">
        <v>2.6393241253796758</v>
      </c>
      <c r="H145" s="302">
        <v>0.41520859195385446</v>
      </c>
      <c r="I145" s="302">
        <v>1.0207991756677237</v>
      </c>
      <c r="J145" s="302">
        <f>SUM(G145:I145)</f>
        <v>4.0753318930012536</v>
      </c>
      <c r="K145" s="303"/>
      <c r="L145" s="302">
        <v>2.8001029327296365</v>
      </c>
      <c r="M145" s="302">
        <v>0.48084976209608166</v>
      </c>
      <c r="N145" s="302">
        <v>1.1082319637034797</v>
      </c>
      <c r="O145" s="302">
        <f>SUM(L145:N145)</f>
        <v>4.3891846585291976</v>
      </c>
    </row>
    <row r="146" spans="1:15" s="236" customFormat="1" x14ac:dyDescent="0.2">
      <c r="A146" s="237" t="str">
        <f>name!E$5</f>
        <v>Professional occupations</v>
      </c>
      <c r="B146" s="302">
        <v>4.2879091806431129</v>
      </c>
      <c r="C146" s="302">
        <v>0.21251072505323476</v>
      </c>
      <c r="D146" s="302">
        <v>0.52260597169957945</v>
      </c>
      <c r="E146" s="302">
        <f t="shared" ref="E146:E153" si="70">SUM(B146:D146)</f>
        <v>5.0230258773959271</v>
      </c>
      <c r="F146" s="303"/>
      <c r="G146" s="302">
        <v>5.234466173720393</v>
      </c>
      <c r="H146" s="302">
        <v>0.2865925622837166</v>
      </c>
      <c r="I146" s="302">
        <v>0.69584301600112552</v>
      </c>
      <c r="J146" s="302">
        <f t="shared" ref="J146:J148" si="71">SUM(G146:I146)</f>
        <v>6.216901752005235</v>
      </c>
      <c r="K146" s="303"/>
      <c r="L146" s="302">
        <v>6.5783343497276334</v>
      </c>
      <c r="M146" s="302">
        <v>0.34073116776422169</v>
      </c>
      <c r="N146" s="302">
        <v>0.58134818441591207</v>
      </c>
      <c r="O146" s="302">
        <f t="shared" ref="O146:O153" si="72">SUM(L146:N146)</f>
        <v>7.5004137019077675</v>
      </c>
    </row>
    <row r="147" spans="1:15" s="236" customFormat="1" x14ac:dyDescent="0.2">
      <c r="A147" s="237" t="str">
        <f>name!E$6</f>
        <v>Associate professional occupations</v>
      </c>
      <c r="B147" s="302">
        <v>2.0468554939167585</v>
      </c>
      <c r="C147" s="302">
        <v>0.28108382593504461</v>
      </c>
      <c r="D147" s="302">
        <v>0.14981946178564026</v>
      </c>
      <c r="E147" s="302">
        <f t="shared" si="70"/>
        <v>2.4777587816374433</v>
      </c>
      <c r="F147" s="303"/>
      <c r="G147" s="302">
        <v>2.3776334992333341</v>
      </c>
      <c r="H147" s="302">
        <v>0.32289407028465461</v>
      </c>
      <c r="I147" s="302">
        <v>0.19517877183262891</v>
      </c>
      <c r="J147" s="302">
        <f t="shared" si="71"/>
        <v>2.8957063413506177</v>
      </c>
      <c r="K147" s="303"/>
      <c r="L147" s="302">
        <v>2.4233105767048908</v>
      </c>
      <c r="M147" s="302">
        <v>0.32270759003957045</v>
      </c>
      <c r="N147" s="302">
        <v>0.1878086321290828</v>
      </c>
      <c r="O147" s="302">
        <f t="shared" si="72"/>
        <v>2.933826798873544</v>
      </c>
    </row>
    <row r="148" spans="1:15" s="236" customFormat="1" x14ac:dyDescent="0.2">
      <c r="A148" s="237" t="str">
        <f>name!E$7</f>
        <v>Administrative and secretarial occupations</v>
      </c>
      <c r="B148" s="302">
        <v>1.7661841516860457</v>
      </c>
      <c r="C148" s="302">
        <v>1.5284950676773683</v>
      </c>
      <c r="D148" s="302">
        <v>0.15353864518323984</v>
      </c>
      <c r="E148" s="302">
        <f t="shared" si="70"/>
        <v>3.4482178645466539</v>
      </c>
      <c r="F148" s="303"/>
      <c r="G148" s="302">
        <v>1.6911826004920549</v>
      </c>
      <c r="H148" s="302">
        <v>1.2846316220745402</v>
      </c>
      <c r="I148" s="302">
        <v>0.22501423064079945</v>
      </c>
      <c r="J148" s="302">
        <f t="shared" si="71"/>
        <v>3.2008284532073947</v>
      </c>
      <c r="K148" s="303"/>
      <c r="L148" s="302">
        <v>1.487852443061904</v>
      </c>
      <c r="M148" s="302">
        <v>1.3640419360024527</v>
      </c>
      <c r="N148" s="302">
        <v>0.21738689557352162</v>
      </c>
      <c r="O148" s="302">
        <f t="shared" si="72"/>
        <v>3.0692812746378779</v>
      </c>
    </row>
    <row r="149" spans="1:15" s="236" customFormat="1" x14ac:dyDescent="0.2">
      <c r="A149" s="237" t="str">
        <f>name!E$8</f>
        <v>Skilled trades occupations</v>
      </c>
      <c r="B149" s="302">
        <v>4.6301396373605028</v>
      </c>
      <c r="C149" s="302">
        <v>0.35365228176763575</v>
      </c>
      <c r="D149" s="302">
        <v>8.6685520815968697</v>
      </c>
      <c r="E149" s="302">
        <f t="shared" si="70"/>
        <v>13.652344000725009</v>
      </c>
      <c r="F149" s="303"/>
      <c r="G149" s="302">
        <v>3.5496602166133928</v>
      </c>
      <c r="H149" s="302">
        <v>0.2285026976273091</v>
      </c>
      <c r="I149" s="302">
        <v>7.5484034064276768</v>
      </c>
      <c r="J149" s="302">
        <f>SUM(G149:I149)</f>
        <v>11.326566320668379</v>
      </c>
      <c r="K149" s="303"/>
      <c r="L149" s="302">
        <v>2.4032450724868886</v>
      </c>
      <c r="M149" s="302">
        <v>0.35960429718703063</v>
      </c>
      <c r="N149" s="302">
        <v>7.959848852545246</v>
      </c>
      <c r="O149" s="302">
        <f t="shared" si="72"/>
        <v>10.722698222219165</v>
      </c>
    </row>
    <row r="150" spans="1:15" s="236" customFormat="1" x14ac:dyDescent="0.2">
      <c r="A150" s="237" t="str">
        <f>name!E$9</f>
        <v>Caring, leisure and other service occupations</v>
      </c>
      <c r="B150" s="302">
        <v>7.6447770698875359E-2</v>
      </c>
      <c r="C150" s="302">
        <v>2.1520521487945709E-2</v>
      </c>
      <c r="D150" s="302">
        <v>8.5572230228549671E-3</v>
      </c>
      <c r="E150" s="302">
        <f t="shared" si="70"/>
        <v>0.10652551520967604</v>
      </c>
      <c r="F150" s="303"/>
      <c r="G150" s="302">
        <v>7.8869572937633206E-2</v>
      </c>
      <c r="H150" s="302">
        <v>2.2214368390644928E-2</v>
      </c>
      <c r="I150" s="302">
        <v>1.5251508711460311E-2</v>
      </c>
      <c r="J150" s="302">
        <f t="shared" ref="J150:J153" si="73">SUM(G150:I150)</f>
        <v>0.11633545003973844</v>
      </c>
      <c r="K150" s="303"/>
      <c r="L150" s="302">
        <v>8.519767464784124E-2</v>
      </c>
      <c r="M150" s="302">
        <v>1.8948899915962221E-2</v>
      </c>
      <c r="N150" s="302">
        <v>3.1025690513799824E-2</v>
      </c>
      <c r="O150" s="302">
        <f t="shared" si="72"/>
        <v>0.1351722650776033</v>
      </c>
    </row>
    <row r="151" spans="1:15" s="236" customFormat="1" x14ac:dyDescent="0.2">
      <c r="A151" s="237" t="str">
        <f>name!E$10</f>
        <v>Sales and customer service occupations</v>
      </c>
      <c r="B151" s="302">
        <v>0.52673775789094268</v>
      </c>
      <c r="C151" s="302">
        <v>0.25188284261539817</v>
      </c>
      <c r="D151" s="302">
        <v>7.8195930518128107E-2</v>
      </c>
      <c r="E151" s="302">
        <f t="shared" si="70"/>
        <v>0.85681653102446897</v>
      </c>
      <c r="F151" s="303"/>
      <c r="G151" s="302">
        <v>0.49359193210085017</v>
      </c>
      <c r="H151" s="302">
        <v>0.24973853422439571</v>
      </c>
      <c r="I151" s="302">
        <v>8.5903165550926822E-2</v>
      </c>
      <c r="J151" s="302">
        <f t="shared" si="73"/>
        <v>0.82923363187617272</v>
      </c>
      <c r="K151" s="303"/>
      <c r="L151" s="302">
        <v>0.5845237431308109</v>
      </c>
      <c r="M151" s="302">
        <v>0.29639022827850786</v>
      </c>
      <c r="N151" s="302">
        <v>9.7338198008305413E-2</v>
      </c>
      <c r="O151" s="302">
        <f t="shared" si="72"/>
        <v>0.97825216941762427</v>
      </c>
    </row>
    <row r="152" spans="1:15" s="236" customFormat="1" x14ac:dyDescent="0.2">
      <c r="A152" s="237" t="str">
        <f>name!E$11</f>
        <v>Process, plant and machine operatives</v>
      </c>
      <c r="B152" s="302">
        <v>3.1777652964301222</v>
      </c>
      <c r="C152" s="302">
        <v>9.2147220875673702E-2</v>
      </c>
      <c r="D152" s="302">
        <v>0.64265959470220213</v>
      </c>
      <c r="E152" s="302">
        <f t="shared" si="70"/>
        <v>3.9125721120079979</v>
      </c>
      <c r="F152" s="303"/>
      <c r="G152" s="302">
        <v>2.4295010528520371</v>
      </c>
      <c r="H152" s="302">
        <v>0.10972504634185423</v>
      </c>
      <c r="I152" s="302">
        <v>0.77071065241013548</v>
      </c>
      <c r="J152" s="302">
        <f t="shared" si="73"/>
        <v>3.309936751604027</v>
      </c>
      <c r="K152" s="303"/>
      <c r="L152" s="302">
        <v>2.6765949005061049</v>
      </c>
      <c r="M152" s="302">
        <v>0.13487312861971168</v>
      </c>
      <c r="N152" s="302">
        <v>1.1154657163289996</v>
      </c>
      <c r="O152" s="302">
        <f t="shared" si="72"/>
        <v>3.9269337454548161</v>
      </c>
    </row>
    <row r="153" spans="1:15" s="236" customFormat="1" x14ac:dyDescent="0.2">
      <c r="A153" s="237" t="str">
        <f>name!E$12</f>
        <v>Elementary occupations</v>
      </c>
      <c r="B153" s="302">
        <v>1.3664728725874189</v>
      </c>
      <c r="C153" s="302">
        <v>0.38861491295064149</v>
      </c>
      <c r="D153" s="302">
        <v>0.70600952278071849</v>
      </c>
      <c r="E153" s="302">
        <f t="shared" si="70"/>
        <v>2.461097308318779</v>
      </c>
      <c r="F153" s="303"/>
      <c r="G153" s="302">
        <v>1.0212618042318462</v>
      </c>
      <c r="H153" s="302">
        <v>0.31152948956276594</v>
      </c>
      <c r="I153" s="302">
        <v>0.71736811245262</v>
      </c>
      <c r="J153" s="302">
        <f t="shared" si="73"/>
        <v>2.0501594062472321</v>
      </c>
      <c r="K153" s="303"/>
      <c r="L153" s="302">
        <v>0.77426680659451264</v>
      </c>
      <c r="M153" s="302">
        <v>0.23002239160815235</v>
      </c>
      <c r="N153" s="302">
        <v>0.96694796567976071</v>
      </c>
      <c r="O153" s="302">
        <f t="shared" si="72"/>
        <v>1.9712371638824258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20.284546430868186</v>
      </c>
      <c r="C155" s="311">
        <f t="shared" ref="C155:E155" si="74">SUM(C145:C153)</f>
        <v>3.4095039691239362</v>
      </c>
      <c r="D155" s="311">
        <f t="shared" si="74"/>
        <v>11.556949600007941</v>
      </c>
      <c r="E155" s="311">
        <f t="shared" si="74"/>
        <v>35.251000000000062</v>
      </c>
      <c r="F155" s="311"/>
      <c r="G155" s="311">
        <f t="shared" ref="G155:J155" si="75">SUM(G145:G153)</f>
        <v>19.515490977561214</v>
      </c>
      <c r="H155" s="311">
        <f t="shared" si="75"/>
        <v>3.2310369827437357</v>
      </c>
      <c r="I155" s="311">
        <f t="shared" si="75"/>
        <v>11.274472039695098</v>
      </c>
      <c r="J155" s="311">
        <f t="shared" si="75"/>
        <v>34.021000000000043</v>
      </c>
      <c r="K155" s="311"/>
      <c r="L155" s="311">
        <f t="shared" ref="L155:O155" si="76">SUM(L145:L153)</f>
        <v>19.813428499590216</v>
      </c>
      <c r="M155" s="311">
        <f t="shared" si="76"/>
        <v>3.5481694015116911</v>
      </c>
      <c r="N155" s="311">
        <f t="shared" si="76"/>
        <v>12.265402098898109</v>
      </c>
      <c r="O155" s="311">
        <f t="shared" si="76"/>
        <v>35.627000000000024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7.0707381830433373</v>
      </c>
      <c r="C162" s="302">
        <v>0.48573171433689472</v>
      </c>
      <c r="D162" s="302">
        <v>1.7912410256888287</v>
      </c>
      <c r="E162" s="302">
        <f>SUM(B162:D162)</f>
        <v>9.3477109230690605</v>
      </c>
      <c r="F162" s="303"/>
      <c r="G162" s="302">
        <v>8.0555124440335053</v>
      </c>
      <c r="H162" s="302">
        <v>0.80356493432879283</v>
      </c>
      <c r="I162" s="302">
        <v>2.61397004087388</v>
      </c>
      <c r="J162" s="302">
        <f>SUM(G162:I162)</f>
        <v>11.473047419236179</v>
      </c>
      <c r="K162" s="303"/>
      <c r="L162" s="302">
        <v>9.4409509710421897</v>
      </c>
      <c r="M162" s="302">
        <v>0.90090498728832658</v>
      </c>
      <c r="N162" s="302">
        <v>3.1876846910252454</v>
      </c>
      <c r="O162" s="302">
        <f>SUM(L162:N162)</f>
        <v>13.529540649355761</v>
      </c>
    </row>
    <row r="163" spans="1:15" s="236" customFormat="1" x14ac:dyDescent="0.2">
      <c r="A163" s="237" t="str">
        <f>name!E$5</f>
        <v>Professional occupations</v>
      </c>
      <c r="B163" s="302">
        <v>4.5003124098794753</v>
      </c>
      <c r="C163" s="302">
        <v>0.60115475835874732</v>
      </c>
      <c r="D163" s="302">
        <v>0.45144598425110138</v>
      </c>
      <c r="E163" s="302">
        <f t="shared" ref="E163:E170" si="77">SUM(B163:D163)</f>
        <v>5.5529131524893245</v>
      </c>
      <c r="F163" s="303"/>
      <c r="G163" s="302">
        <v>5.7993366447208148</v>
      </c>
      <c r="H163" s="302">
        <v>0.89691487547112503</v>
      </c>
      <c r="I163" s="302">
        <v>0.62814258787232502</v>
      </c>
      <c r="J163" s="302">
        <f t="shared" ref="J163:J165" si="78">SUM(G163:I163)</f>
        <v>7.3243941080642649</v>
      </c>
      <c r="K163" s="303"/>
      <c r="L163" s="302">
        <v>7.8180654854338831</v>
      </c>
      <c r="M163" s="302">
        <v>1.1016654031589332</v>
      </c>
      <c r="N163" s="302">
        <v>0.52484461860345222</v>
      </c>
      <c r="O163" s="302">
        <f t="shared" ref="O163:O170" si="79">SUM(L163:N163)</f>
        <v>9.4445755071962694</v>
      </c>
    </row>
    <row r="164" spans="1:15" s="236" customFormat="1" x14ac:dyDescent="0.2">
      <c r="A164" s="237" t="str">
        <f>name!E$6</f>
        <v>Associate professional occupations</v>
      </c>
      <c r="B164" s="302">
        <v>4.5985166322090532</v>
      </c>
      <c r="C164" s="302">
        <v>1.1291391863836122</v>
      </c>
      <c r="D164" s="302">
        <v>0.37651533033178292</v>
      </c>
      <c r="E164" s="302">
        <f t="shared" si="77"/>
        <v>6.1041711489244479</v>
      </c>
      <c r="F164" s="303"/>
      <c r="G164" s="302">
        <v>5.4818812979669014</v>
      </c>
      <c r="H164" s="302">
        <v>1.3809240394368902</v>
      </c>
      <c r="I164" s="302">
        <v>0.43491408034337131</v>
      </c>
      <c r="J164" s="302">
        <f t="shared" si="78"/>
        <v>7.2977194177471629</v>
      </c>
      <c r="K164" s="303"/>
      <c r="L164" s="302">
        <v>5.9785658085305684</v>
      </c>
      <c r="M164" s="302">
        <v>1.3050577178555369</v>
      </c>
      <c r="N164" s="302">
        <v>0.35659578162260613</v>
      </c>
      <c r="O164" s="302">
        <f t="shared" si="79"/>
        <v>7.6402193080087111</v>
      </c>
    </row>
    <row r="165" spans="1:15" s="236" customFormat="1" x14ac:dyDescent="0.2">
      <c r="A165" s="237" t="str">
        <f>name!E$7</f>
        <v>Administrative and secretarial occupations</v>
      </c>
      <c r="B165" s="302">
        <v>5.3497232762071016</v>
      </c>
      <c r="C165" s="302">
        <v>2.062423419804126</v>
      </c>
      <c r="D165" s="302">
        <v>0.19106863157790319</v>
      </c>
      <c r="E165" s="302">
        <f t="shared" si="77"/>
        <v>7.6032153275891305</v>
      </c>
      <c r="F165" s="303"/>
      <c r="G165" s="302">
        <v>5.6643960396838153</v>
      </c>
      <c r="H165" s="302">
        <v>2.2624676781316597</v>
      </c>
      <c r="I165" s="302">
        <v>0.18395468957252989</v>
      </c>
      <c r="J165" s="302">
        <f t="shared" si="78"/>
        <v>8.1108184073880061</v>
      </c>
      <c r="K165" s="303"/>
      <c r="L165" s="302">
        <v>6.0399541742402381</v>
      </c>
      <c r="M165" s="302">
        <v>2.0982690603112033</v>
      </c>
      <c r="N165" s="302">
        <v>0.18502539769121701</v>
      </c>
      <c r="O165" s="302">
        <f t="shared" si="79"/>
        <v>8.3232486322426578</v>
      </c>
    </row>
    <row r="166" spans="1:15" s="236" customFormat="1" x14ac:dyDescent="0.2">
      <c r="A166" s="237" t="str">
        <f>name!E$8</f>
        <v>Skilled trades occupations</v>
      </c>
      <c r="B166" s="302">
        <v>5.9100541776597417</v>
      </c>
      <c r="C166" s="302">
        <v>0.79435227245514639</v>
      </c>
      <c r="D166" s="302">
        <v>1.2287271788857215</v>
      </c>
      <c r="E166" s="302">
        <f t="shared" si="77"/>
        <v>7.9331336290006096</v>
      </c>
      <c r="F166" s="303"/>
      <c r="G166" s="302">
        <v>4.7513423268740649</v>
      </c>
      <c r="H166" s="302">
        <v>0.53128812013061033</v>
      </c>
      <c r="I166" s="302">
        <v>1.5984897646866569</v>
      </c>
      <c r="J166" s="302">
        <f>SUM(G166:I166)</f>
        <v>6.8811202116913321</v>
      </c>
      <c r="K166" s="303"/>
      <c r="L166" s="302">
        <v>4.6959485473461466</v>
      </c>
      <c r="M166" s="302">
        <v>0.55570617236674935</v>
      </c>
      <c r="N166" s="302">
        <v>1.8205907673933615</v>
      </c>
      <c r="O166" s="302">
        <f t="shared" si="79"/>
        <v>7.0722454871062572</v>
      </c>
    </row>
    <row r="167" spans="1:15" s="236" customFormat="1" x14ac:dyDescent="0.2">
      <c r="A167" s="237" t="str">
        <f>name!E$9</f>
        <v>Caring, leisure and other service occupations</v>
      </c>
      <c r="B167" s="302">
        <v>0.32327162450135422</v>
      </c>
      <c r="C167" s="302">
        <v>0.13286884490606007</v>
      </c>
      <c r="D167" s="302">
        <v>7.322107098371948E-2</v>
      </c>
      <c r="E167" s="302">
        <f t="shared" si="77"/>
        <v>0.5293615403911337</v>
      </c>
      <c r="F167" s="303"/>
      <c r="G167" s="302">
        <v>0.29423935497016318</v>
      </c>
      <c r="H167" s="302">
        <v>0.11689133447609304</v>
      </c>
      <c r="I167" s="302">
        <v>8.7632257693005505E-2</v>
      </c>
      <c r="J167" s="302">
        <f t="shared" ref="J167:J170" si="80">SUM(G167:I167)</f>
        <v>0.49876294713926173</v>
      </c>
      <c r="K167" s="303"/>
      <c r="L167" s="302">
        <v>0.40761178748063065</v>
      </c>
      <c r="M167" s="302">
        <v>9.8300877402398748E-2</v>
      </c>
      <c r="N167" s="302">
        <v>0.14995427093925656</v>
      </c>
      <c r="O167" s="302">
        <f t="shared" si="79"/>
        <v>0.65586693582228595</v>
      </c>
    </row>
    <row r="168" spans="1:15" s="236" customFormat="1" x14ac:dyDescent="0.2">
      <c r="A168" s="237" t="str">
        <f>name!E$10</f>
        <v>Sales and customer service occupations</v>
      </c>
      <c r="B168" s="302">
        <v>8.9025715435537354</v>
      </c>
      <c r="C168" s="302">
        <v>20.38244587767413</v>
      </c>
      <c r="D168" s="302">
        <v>1.2054683350259641</v>
      </c>
      <c r="E168" s="302">
        <f t="shared" si="77"/>
        <v>30.490485756253825</v>
      </c>
      <c r="F168" s="303"/>
      <c r="G168" s="302">
        <v>7.0734741867870943</v>
      </c>
      <c r="H168" s="302">
        <v>18.717883563537843</v>
      </c>
      <c r="I168" s="302">
        <v>0.96682290707576624</v>
      </c>
      <c r="J168" s="302">
        <f t="shared" si="80"/>
        <v>26.758180657400704</v>
      </c>
      <c r="K168" s="303"/>
      <c r="L168" s="302">
        <v>5.8375896880534546</v>
      </c>
      <c r="M168" s="302">
        <v>17.177080729102641</v>
      </c>
      <c r="N168" s="302">
        <v>0.75878272963370219</v>
      </c>
      <c r="O168" s="302">
        <f t="shared" si="79"/>
        <v>23.773453146789798</v>
      </c>
    </row>
    <row r="169" spans="1:15" s="236" customFormat="1" x14ac:dyDescent="0.2">
      <c r="A169" s="237" t="str">
        <f>name!E$11</f>
        <v>Process, plant and machine operatives</v>
      </c>
      <c r="B169" s="302">
        <v>5.536653877808325</v>
      </c>
      <c r="C169" s="302">
        <v>1.0719949088909091</v>
      </c>
      <c r="D169" s="302">
        <v>0.21334437009074458</v>
      </c>
      <c r="E169" s="302">
        <f t="shared" si="77"/>
        <v>6.8219931567899792</v>
      </c>
      <c r="F169" s="303"/>
      <c r="G169" s="302">
        <v>4.9507149562351005</v>
      </c>
      <c r="H169" s="302">
        <v>1.0686821414585124</v>
      </c>
      <c r="I169" s="302">
        <v>0.27560474524290357</v>
      </c>
      <c r="J169" s="302">
        <f t="shared" si="80"/>
        <v>6.2950018429365162</v>
      </c>
      <c r="K169" s="303"/>
      <c r="L169" s="302">
        <v>5.845717423190683</v>
      </c>
      <c r="M169" s="302">
        <v>1.5585957837173414</v>
      </c>
      <c r="N169" s="302">
        <v>0.30270401531997271</v>
      </c>
      <c r="O169" s="302">
        <f t="shared" si="79"/>
        <v>7.7070172222279965</v>
      </c>
    </row>
    <row r="170" spans="1:15" s="236" customFormat="1" x14ac:dyDescent="0.2">
      <c r="A170" s="237" t="str">
        <f>name!E$12</f>
        <v>Elementary occupations</v>
      </c>
      <c r="B170" s="302">
        <v>4.4729044901471227</v>
      </c>
      <c r="C170" s="302">
        <v>3.8329014980127942</v>
      </c>
      <c r="D170" s="302">
        <v>8.5209377332457245E-2</v>
      </c>
      <c r="E170" s="302">
        <f t="shared" si="77"/>
        <v>8.3910153654923754</v>
      </c>
      <c r="F170" s="303"/>
      <c r="G170" s="302">
        <v>3.5698755083664566</v>
      </c>
      <c r="H170" s="302">
        <v>3.1893664699848401</v>
      </c>
      <c r="I170" s="302">
        <v>9.1713010045344656E-2</v>
      </c>
      <c r="J170" s="302">
        <f t="shared" si="80"/>
        <v>6.8509549883966407</v>
      </c>
      <c r="K170" s="303"/>
      <c r="L170" s="302">
        <v>3.1611370838240371</v>
      </c>
      <c r="M170" s="302">
        <v>2.6370207621589716</v>
      </c>
      <c r="N170" s="302">
        <v>8.767526526719642E-2</v>
      </c>
      <c r="O170" s="302">
        <f t="shared" si="79"/>
        <v>5.8858331112502054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46.664746215009245</v>
      </c>
      <c r="C172" s="311">
        <f t="shared" ref="C172:E172" si="81">SUM(C162:C170)</f>
        <v>30.493012480822419</v>
      </c>
      <c r="D172" s="311">
        <f t="shared" si="81"/>
        <v>5.6162413041682235</v>
      </c>
      <c r="E172" s="311">
        <f t="shared" si="81"/>
        <v>82.773999999999901</v>
      </c>
      <c r="F172" s="311"/>
      <c r="G172" s="311">
        <f t="shared" ref="G172:J172" si="82">SUM(G162:G170)</f>
        <v>45.640772759637919</v>
      </c>
      <c r="H172" s="311">
        <f t="shared" si="82"/>
        <v>28.967983156956368</v>
      </c>
      <c r="I172" s="311">
        <f t="shared" si="82"/>
        <v>6.8812440834057824</v>
      </c>
      <c r="J172" s="311">
        <f t="shared" si="82"/>
        <v>81.490000000000066</v>
      </c>
      <c r="K172" s="311"/>
      <c r="L172" s="311">
        <f t="shared" ref="L172:O172" si="83">SUM(L162:L170)</f>
        <v>49.225540969141839</v>
      </c>
      <c r="M172" s="311">
        <f t="shared" si="83"/>
        <v>27.432601493362103</v>
      </c>
      <c r="N172" s="311">
        <f t="shared" si="83"/>
        <v>7.3738575374960105</v>
      </c>
      <c r="O172" s="311">
        <f t="shared" si="83"/>
        <v>84.031999999999954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1.6576408017566446</v>
      </c>
      <c r="C179" s="302">
        <v>8.7238495557121737E-2</v>
      </c>
      <c r="D179" s="302">
        <v>0.26152902153945207</v>
      </c>
      <c r="E179" s="302">
        <f>SUM(B179:D179)</f>
        <v>2.0064083188532185</v>
      </c>
      <c r="F179" s="303"/>
      <c r="G179" s="302">
        <v>2.0724199347572614</v>
      </c>
      <c r="H179" s="302">
        <v>0.18025568430391337</v>
      </c>
      <c r="I179" s="302">
        <v>0.41106550451244922</v>
      </c>
      <c r="J179" s="302">
        <f>SUM(G179:I179)</f>
        <v>2.6637411235736241</v>
      </c>
      <c r="K179" s="303"/>
      <c r="L179" s="302">
        <v>2.3926899326421709</v>
      </c>
      <c r="M179" s="302">
        <v>0.24750032953239856</v>
      </c>
      <c r="N179" s="302">
        <v>0.43150164255806905</v>
      </c>
      <c r="O179" s="302">
        <f>SUM(L179:N179)</f>
        <v>3.0716919047326385</v>
      </c>
    </row>
    <row r="180" spans="1:15" s="236" customFormat="1" x14ac:dyDescent="0.2">
      <c r="A180" s="237" t="str">
        <f>name!E$5</f>
        <v>Professional occupations</v>
      </c>
      <c r="B180" s="302">
        <v>1.2083238387078146</v>
      </c>
      <c r="C180" s="302">
        <v>6.5835932126109095E-2</v>
      </c>
      <c r="D180" s="302">
        <v>8.8642349101617487E-2</v>
      </c>
      <c r="E180" s="302">
        <f t="shared" ref="E180:E187" si="84">SUM(B180:D180)</f>
        <v>1.3628021199355411</v>
      </c>
      <c r="F180" s="303"/>
      <c r="G180" s="302">
        <v>1.7080031053967086</v>
      </c>
      <c r="H180" s="302">
        <v>0.1363964079010844</v>
      </c>
      <c r="I180" s="302">
        <v>0.11885039274915804</v>
      </c>
      <c r="J180" s="302">
        <f t="shared" ref="J180:J182" si="85">SUM(G180:I180)</f>
        <v>1.963249906046951</v>
      </c>
      <c r="K180" s="303"/>
      <c r="L180" s="302">
        <v>2.206005945713704</v>
      </c>
      <c r="M180" s="302">
        <v>0.20140880328190389</v>
      </c>
      <c r="N180" s="302">
        <v>0.10459469332261583</v>
      </c>
      <c r="O180" s="302">
        <f t="shared" ref="O180:O187" si="86">SUM(L180:N180)</f>
        <v>2.5120094423182238</v>
      </c>
    </row>
    <row r="181" spans="1:15" s="236" customFormat="1" x14ac:dyDescent="0.2">
      <c r="A181" s="237" t="str">
        <f>name!E$6</f>
        <v>Associate professional occupations</v>
      </c>
      <c r="B181" s="302">
        <v>1.2328411386391258</v>
      </c>
      <c r="C181" s="302">
        <v>0.12116877044764997</v>
      </c>
      <c r="D181" s="302">
        <v>5.0160716222364884E-2</v>
      </c>
      <c r="E181" s="302">
        <f t="shared" si="84"/>
        <v>1.4041706253091408</v>
      </c>
      <c r="F181" s="303"/>
      <c r="G181" s="302">
        <v>1.5515523527085868</v>
      </c>
      <c r="H181" s="302">
        <v>0.19593442284497051</v>
      </c>
      <c r="I181" s="302">
        <v>7.7396985774892249E-2</v>
      </c>
      <c r="J181" s="302">
        <f t="shared" si="85"/>
        <v>1.8248837613284494</v>
      </c>
      <c r="K181" s="303"/>
      <c r="L181" s="302">
        <v>1.5804181132567652</v>
      </c>
      <c r="M181" s="302">
        <v>0.23079238445624134</v>
      </c>
      <c r="N181" s="302">
        <v>6.7807273687450556E-2</v>
      </c>
      <c r="O181" s="302">
        <f t="shared" si="86"/>
        <v>1.8790177714004572</v>
      </c>
    </row>
    <row r="182" spans="1:15" s="236" customFormat="1" x14ac:dyDescent="0.2">
      <c r="A182" s="237" t="str">
        <f>name!E$7</f>
        <v>Administrative and secretarial occupations</v>
      </c>
      <c r="B182" s="302">
        <v>2.1531911745972243</v>
      </c>
      <c r="C182" s="302">
        <v>0.79834726474436368</v>
      </c>
      <c r="D182" s="302">
        <v>3.5861748034194806E-2</v>
      </c>
      <c r="E182" s="302">
        <f t="shared" si="84"/>
        <v>2.9874001873757829</v>
      </c>
      <c r="F182" s="303"/>
      <c r="G182" s="302">
        <v>2.5088899916234286</v>
      </c>
      <c r="H182" s="302">
        <v>0.99177428429578984</v>
      </c>
      <c r="I182" s="302">
        <v>9.7430083213285043E-2</v>
      </c>
      <c r="J182" s="302">
        <f t="shared" si="85"/>
        <v>3.5980943591325034</v>
      </c>
      <c r="K182" s="303"/>
      <c r="L182" s="302">
        <v>2.57071741146832</v>
      </c>
      <c r="M182" s="302">
        <v>0.92147327766097209</v>
      </c>
      <c r="N182" s="302">
        <v>6.9754177300278691E-2</v>
      </c>
      <c r="O182" s="302">
        <f t="shared" si="86"/>
        <v>3.5619448664295708</v>
      </c>
    </row>
    <row r="183" spans="1:15" s="236" customFormat="1" x14ac:dyDescent="0.2">
      <c r="A183" s="237" t="str">
        <f>name!E$8</f>
        <v>Skilled trades occupations</v>
      </c>
      <c r="B183" s="302">
        <v>1.0582928132286604</v>
      </c>
      <c r="C183" s="302">
        <v>0.18395324877790925</v>
      </c>
      <c r="D183" s="302">
        <v>0.32693282129866535</v>
      </c>
      <c r="E183" s="302">
        <f t="shared" si="84"/>
        <v>1.5691788833052349</v>
      </c>
      <c r="F183" s="303"/>
      <c r="G183" s="302">
        <v>0.90143730957200419</v>
      </c>
      <c r="H183" s="302">
        <v>0.24714752331984113</v>
      </c>
      <c r="I183" s="302">
        <v>0.26974275845089929</v>
      </c>
      <c r="J183" s="302">
        <f>SUM(G183:I183)</f>
        <v>1.4183275913427447</v>
      </c>
      <c r="K183" s="303"/>
      <c r="L183" s="302">
        <v>0.74259331155534736</v>
      </c>
      <c r="M183" s="302">
        <v>0.33736245929568565</v>
      </c>
      <c r="N183" s="302">
        <v>0.26753156127267014</v>
      </c>
      <c r="O183" s="302">
        <f t="shared" si="86"/>
        <v>1.3474873321237031</v>
      </c>
    </row>
    <row r="184" spans="1:15" s="236" customFormat="1" x14ac:dyDescent="0.2">
      <c r="A184" s="237" t="str">
        <f>name!E$9</f>
        <v>Caring, leisure and other service occupations</v>
      </c>
      <c r="B184" s="302">
        <v>0.66043864551387987</v>
      </c>
      <c r="C184" s="302">
        <v>0.34727065014321051</v>
      </c>
      <c r="D184" s="302">
        <v>5.9442387740381276E-2</v>
      </c>
      <c r="E184" s="302">
        <f t="shared" si="84"/>
        <v>1.0671516833974717</v>
      </c>
      <c r="F184" s="303"/>
      <c r="G184" s="302">
        <v>0.6825807512366503</v>
      </c>
      <c r="H184" s="302">
        <v>0.37693134399743478</v>
      </c>
      <c r="I184" s="302">
        <v>9.651964994798197E-2</v>
      </c>
      <c r="J184" s="302">
        <f t="shared" ref="J184:J187" si="87">SUM(G184:I184)</f>
        <v>1.156031745182067</v>
      </c>
      <c r="K184" s="303"/>
      <c r="L184" s="302">
        <v>0.72820553955499967</v>
      </c>
      <c r="M184" s="302">
        <v>0.39081798619576102</v>
      </c>
      <c r="N184" s="302">
        <v>0.1110211982315607</v>
      </c>
      <c r="O184" s="302">
        <f t="shared" si="86"/>
        <v>1.2300447239823213</v>
      </c>
    </row>
    <row r="185" spans="1:15" s="236" customFormat="1" x14ac:dyDescent="0.2">
      <c r="A185" s="237" t="str">
        <f>name!E$10</f>
        <v>Sales and customer service occupations</v>
      </c>
      <c r="B185" s="302">
        <v>0.70969315552437118</v>
      </c>
      <c r="C185" s="302">
        <v>0.571412952234572</v>
      </c>
      <c r="D185" s="302">
        <v>0.11934906987072197</v>
      </c>
      <c r="E185" s="302">
        <f t="shared" si="84"/>
        <v>1.4004551776296652</v>
      </c>
      <c r="F185" s="303"/>
      <c r="G185" s="302">
        <v>0.79838343276826462</v>
      </c>
      <c r="H185" s="302">
        <v>0.76229750170526511</v>
      </c>
      <c r="I185" s="302">
        <v>0.14552359381816365</v>
      </c>
      <c r="J185" s="302">
        <f t="shared" si="87"/>
        <v>1.7062045282916933</v>
      </c>
      <c r="K185" s="303"/>
      <c r="L185" s="302">
        <v>0.98848070230749108</v>
      </c>
      <c r="M185" s="302">
        <v>0.93122687592186026</v>
      </c>
      <c r="N185" s="302">
        <v>0.13626385084092338</v>
      </c>
      <c r="O185" s="302">
        <f t="shared" si="86"/>
        <v>2.0559714290702749</v>
      </c>
    </row>
    <row r="186" spans="1:15" s="236" customFormat="1" x14ac:dyDescent="0.2">
      <c r="A186" s="237" t="str">
        <f>name!E$11</f>
        <v>Process, plant and machine operatives</v>
      </c>
      <c r="B186" s="302">
        <v>7.1671496791814047</v>
      </c>
      <c r="C186" s="302">
        <v>0.65795519032316563</v>
      </c>
      <c r="D186" s="302">
        <v>2.1395805606882563</v>
      </c>
      <c r="E186" s="302">
        <f t="shared" si="84"/>
        <v>9.9646854301928265</v>
      </c>
      <c r="F186" s="303"/>
      <c r="G186" s="302">
        <v>6.5346130730967573</v>
      </c>
      <c r="H186" s="302">
        <v>1.0102961551505629</v>
      </c>
      <c r="I186" s="302">
        <v>2.6934989122809574</v>
      </c>
      <c r="J186" s="302">
        <f t="shared" si="87"/>
        <v>10.238408140528279</v>
      </c>
      <c r="K186" s="303"/>
      <c r="L186" s="302">
        <v>6.6639541661955883</v>
      </c>
      <c r="M186" s="302">
        <v>1.2586114876351675</v>
      </c>
      <c r="N186" s="302">
        <v>2.8460750274048539</v>
      </c>
      <c r="O186" s="302">
        <f t="shared" si="86"/>
        <v>10.76864068123561</v>
      </c>
    </row>
    <row r="187" spans="1:15" s="236" customFormat="1" x14ac:dyDescent="0.2">
      <c r="A187" s="237" t="str">
        <f>name!E$12</f>
        <v>Elementary occupations</v>
      </c>
      <c r="B187" s="302">
        <v>3.6118557743804667</v>
      </c>
      <c r="C187" s="302">
        <v>0.63389362347608935</v>
      </c>
      <c r="D187" s="302">
        <v>7.7998176144549639E-2</v>
      </c>
      <c r="E187" s="302">
        <f t="shared" si="84"/>
        <v>4.3237475740011053</v>
      </c>
      <c r="F187" s="303"/>
      <c r="G187" s="302">
        <v>3.1729764527464166</v>
      </c>
      <c r="H187" s="302">
        <v>0.73564366872363429</v>
      </c>
      <c r="I187" s="302">
        <v>0.10743872310369576</v>
      </c>
      <c r="J187" s="302">
        <f t="shared" si="87"/>
        <v>4.0160588445737471</v>
      </c>
      <c r="K187" s="303"/>
      <c r="L187" s="302">
        <v>2.7383619603640175</v>
      </c>
      <c r="M187" s="302">
        <v>0.71268373748174763</v>
      </c>
      <c r="N187" s="302">
        <v>0.10614615086155736</v>
      </c>
      <c r="O187" s="302">
        <f t="shared" si="86"/>
        <v>3.5571918487073222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19.459427021529592</v>
      </c>
      <c r="C189" s="311">
        <f t="shared" ref="C189:E189" si="88">SUM(C179:C187)</f>
        <v>3.4670761278301914</v>
      </c>
      <c r="D189" s="311">
        <f t="shared" si="88"/>
        <v>3.1594968506402035</v>
      </c>
      <c r="E189" s="311">
        <f t="shared" si="88"/>
        <v>26.085999999999984</v>
      </c>
      <c r="F189" s="311"/>
      <c r="G189" s="311">
        <f t="shared" ref="G189:J189" si="89">SUM(G179:G187)</f>
        <v>19.930856403906077</v>
      </c>
      <c r="H189" s="311">
        <f t="shared" si="89"/>
        <v>4.6366769922424966</v>
      </c>
      <c r="I189" s="311">
        <f t="shared" si="89"/>
        <v>4.0174666038514832</v>
      </c>
      <c r="J189" s="311">
        <f t="shared" si="89"/>
        <v>28.585000000000058</v>
      </c>
      <c r="K189" s="311"/>
      <c r="L189" s="311">
        <f t="shared" ref="L189:O189" si="90">SUM(L179:L187)</f>
        <v>20.611427083058405</v>
      </c>
      <c r="M189" s="311">
        <f t="shared" si="90"/>
        <v>5.2318773414617388</v>
      </c>
      <c r="N189" s="311">
        <f t="shared" si="90"/>
        <v>4.1406955754799801</v>
      </c>
      <c r="O189" s="311">
        <f t="shared" si="90"/>
        <v>29.984000000000123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1.9744899500535851</v>
      </c>
      <c r="C196" s="302">
        <v>0.99513730081255225</v>
      </c>
      <c r="D196" s="302">
        <v>1.2138239653241141</v>
      </c>
      <c r="E196" s="302">
        <f>SUM(B196:D196)</f>
        <v>4.1834512161902513</v>
      </c>
      <c r="F196" s="303"/>
      <c r="G196" s="302">
        <v>2.5129193084502535</v>
      </c>
      <c r="H196" s="302">
        <v>1.4673307126525816</v>
      </c>
      <c r="I196" s="302">
        <v>0.65921068600488486</v>
      </c>
      <c r="J196" s="302">
        <f>SUM(G196:I196)</f>
        <v>4.6394607071077196</v>
      </c>
      <c r="K196" s="303"/>
      <c r="L196" s="302">
        <v>2.8533798885086905</v>
      </c>
      <c r="M196" s="302">
        <v>2.5616202010287483</v>
      </c>
      <c r="N196" s="302">
        <v>0.75697328301810329</v>
      </c>
      <c r="O196" s="302">
        <f>SUM(L196:N196)</f>
        <v>6.1719733725555423</v>
      </c>
    </row>
    <row r="197" spans="1:15" s="236" customFormat="1" x14ac:dyDescent="0.2">
      <c r="A197" s="237" t="str">
        <f>name!E$5</f>
        <v>Professional occupations</v>
      </c>
      <c r="B197" s="302">
        <v>0.58039194498858315</v>
      </c>
      <c r="C197" s="302">
        <v>0.24516925782532017</v>
      </c>
      <c r="D197" s="302">
        <v>8.561568685241025E-2</v>
      </c>
      <c r="E197" s="302">
        <f t="shared" ref="E197:E204" si="91">SUM(B197:D197)</f>
        <v>0.91117688966631361</v>
      </c>
      <c r="F197" s="303"/>
      <c r="G197" s="302">
        <v>0.91794594037413135</v>
      </c>
      <c r="H197" s="302">
        <v>0.43042154033436147</v>
      </c>
      <c r="I197" s="302">
        <v>4.2989482962358126E-2</v>
      </c>
      <c r="J197" s="302">
        <f t="shared" ref="J197:J199" si="92">SUM(G197:I197)</f>
        <v>1.3913569636708509</v>
      </c>
      <c r="K197" s="303"/>
      <c r="L197" s="302">
        <v>0.96544285613747016</v>
      </c>
      <c r="M197" s="302">
        <v>0.59308731690202665</v>
      </c>
      <c r="N197" s="302">
        <v>2.2144649657102094E-2</v>
      </c>
      <c r="O197" s="302">
        <f t="shared" ref="O197:O204" si="93">SUM(L197:N197)</f>
        <v>1.5806748226965988</v>
      </c>
    </row>
    <row r="198" spans="1:15" s="236" customFormat="1" x14ac:dyDescent="0.2">
      <c r="A198" s="237" t="str">
        <f>name!E$6</f>
        <v>Associate professional occupations</v>
      </c>
      <c r="B198" s="302">
        <v>0.44874577055816423</v>
      </c>
      <c r="C198" s="302">
        <v>0.50584834690566405</v>
      </c>
      <c r="D198" s="302">
        <v>5.9061110671481051E-2</v>
      </c>
      <c r="E198" s="302">
        <f t="shared" si="91"/>
        <v>1.0136552281353093</v>
      </c>
      <c r="F198" s="303"/>
      <c r="G198" s="302">
        <v>0.64515050309805755</v>
      </c>
      <c r="H198" s="302">
        <v>0.67409344293156825</v>
      </c>
      <c r="I198" s="302">
        <v>2.5148252204305568E-2</v>
      </c>
      <c r="J198" s="302">
        <f t="shared" si="92"/>
        <v>1.3443921982339315</v>
      </c>
      <c r="K198" s="303"/>
      <c r="L198" s="302">
        <v>0.64294931978441727</v>
      </c>
      <c r="M198" s="302">
        <v>0.72283798111520825</v>
      </c>
      <c r="N198" s="302">
        <v>1.9873653684849467E-2</v>
      </c>
      <c r="O198" s="302">
        <f t="shared" si="93"/>
        <v>1.3856609545844749</v>
      </c>
    </row>
    <row r="199" spans="1:15" s="236" customFormat="1" x14ac:dyDescent="0.2">
      <c r="A199" s="237" t="str">
        <f>name!E$7</f>
        <v>Administrative and secretarial occupations</v>
      </c>
      <c r="B199" s="302">
        <v>0.94345560100003334</v>
      </c>
      <c r="C199" s="302">
        <v>0.74109927119976415</v>
      </c>
      <c r="D199" s="302">
        <v>3.4755678407582632E-2</v>
      </c>
      <c r="E199" s="302">
        <f t="shared" si="91"/>
        <v>1.7193105506073803</v>
      </c>
      <c r="F199" s="303"/>
      <c r="G199" s="302">
        <v>1.1801456243229405</v>
      </c>
      <c r="H199" s="302">
        <v>0.90111360001367424</v>
      </c>
      <c r="I199" s="302">
        <v>1.4536774747354271E-2</v>
      </c>
      <c r="J199" s="302">
        <f t="shared" si="92"/>
        <v>2.0957959990839692</v>
      </c>
      <c r="K199" s="303"/>
      <c r="L199" s="302">
        <v>1.2525780444204346</v>
      </c>
      <c r="M199" s="302">
        <v>1.082678538233671</v>
      </c>
      <c r="N199" s="302">
        <v>1.4097349037640124E-2</v>
      </c>
      <c r="O199" s="302">
        <f t="shared" si="93"/>
        <v>2.3493539316917458</v>
      </c>
    </row>
    <row r="200" spans="1:15" s="236" customFormat="1" x14ac:dyDescent="0.2">
      <c r="A200" s="237" t="str">
        <f>name!E$8</f>
        <v>Skilled trades occupations</v>
      </c>
      <c r="B200" s="302">
        <v>1.193052489967436</v>
      </c>
      <c r="C200" s="302">
        <v>2.1654112255137061</v>
      </c>
      <c r="D200" s="302">
        <v>0.37758704779650293</v>
      </c>
      <c r="E200" s="302">
        <f t="shared" si="91"/>
        <v>3.7360507632776452</v>
      </c>
      <c r="F200" s="303"/>
      <c r="G200" s="302">
        <v>1.1544234264465283</v>
      </c>
      <c r="H200" s="302">
        <v>1.6620680142326196</v>
      </c>
      <c r="I200" s="302">
        <v>0.19914682845691159</v>
      </c>
      <c r="J200" s="302">
        <f>SUM(G200:I200)</f>
        <v>3.0156382691360597</v>
      </c>
      <c r="K200" s="303"/>
      <c r="L200" s="302">
        <v>0.80914153288410806</v>
      </c>
      <c r="M200" s="302">
        <v>1.548096820278015</v>
      </c>
      <c r="N200" s="302">
        <v>0.24809293182723843</v>
      </c>
      <c r="O200" s="302">
        <f t="shared" si="93"/>
        <v>2.6053312849893615</v>
      </c>
    </row>
    <row r="201" spans="1:15" s="236" customFormat="1" x14ac:dyDescent="0.2">
      <c r="A201" s="237" t="str">
        <f>name!E$9</f>
        <v>Caring, leisure and other service occupations</v>
      </c>
      <c r="B201" s="302">
        <v>0.62547197396118315</v>
      </c>
      <c r="C201" s="302">
        <v>0.74010353424199016</v>
      </c>
      <c r="D201" s="302">
        <v>0.10932015412778825</v>
      </c>
      <c r="E201" s="302">
        <f t="shared" si="91"/>
        <v>1.4748956623309615</v>
      </c>
      <c r="F201" s="303"/>
      <c r="G201" s="302">
        <v>0.72561020872570881</v>
      </c>
      <c r="H201" s="302">
        <v>0.78514190201466905</v>
      </c>
      <c r="I201" s="302">
        <v>7.1996883979823387E-2</v>
      </c>
      <c r="J201" s="302">
        <f t="shared" ref="J201:J204" si="94">SUM(G201:I201)</f>
        <v>1.5827489947202011</v>
      </c>
      <c r="K201" s="303"/>
      <c r="L201" s="302">
        <v>0.80657588703972594</v>
      </c>
      <c r="M201" s="302">
        <v>0.83033031536409374</v>
      </c>
      <c r="N201" s="302">
        <v>0.1133099923305161</v>
      </c>
      <c r="O201" s="302">
        <f t="shared" si="93"/>
        <v>1.7502161947343358</v>
      </c>
    </row>
    <row r="202" spans="1:15" s="236" customFormat="1" x14ac:dyDescent="0.2">
      <c r="A202" s="237" t="str">
        <f>name!E$10</f>
        <v>Sales and customer service occupations</v>
      </c>
      <c r="B202" s="302">
        <v>0.63202559452626705</v>
      </c>
      <c r="C202" s="302">
        <v>2.291056556892451</v>
      </c>
      <c r="D202" s="302">
        <v>0.51368864928175362</v>
      </c>
      <c r="E202" s="302">
        <f t="shared" si="91"/>
        <v>3.4367708007004714</v>
      </c>
      <c r="F202" s="303"/>
      <c r="G202" s="302">
        <v>0.71307602034988249</v>
      </c>
      <c r="H202" s="302">
        <v>2.507267200048811</v>
      </c>
      <c r="I202" s="302">
        <v>0.17178829955637795</v>
      </c>
      <c r="J202" s="302">
        <f t="shared" si="94"/>
        <v>3.3921315199550715</v>
      </c>
      <c r="K202" s="303"/>
      <c r="L202" s="302">
        <v>0.8147569631712932</v>
      </c>
      <c r="M202" s="302">
        <v>3.3786231082707077</v>
      </c>
      <c r="N202" s="302">
        <v>0.13029340347386204</v>
      </c>
      <c r="O202" s="302">
        <f t="shared" si="93"/>
        <v>4.3236734749158634</v>
      </c>
    </row>
    <row r="203" spans="1:15" s="236" customFormat="1" x14ac:dyDescent="0.2">
      <c r="A203" s="237" t="str">
        <f>name!E$11</f>
        <v>Process, plant and machine operatives</v>
      </c>
      <c r="B203" s="302">
        <v>0.25712262000020386</v>
      </c>
      <c r="C203" s="302">
        <v>1.3431197899179379</v>
      </c>
      <c r="D203" s="302">
        <v>4.8951170428219427E-2</v>
      </c>
      <c r="E203" s="302">
        <f t="shared" si="91"/>
        <v>1.6491935803463613</v>
      </c>
      <c r="F203" s="303"/>
      <c r="G203" s="302">
        <v>0.23484321545707504</v>
      </c>
      <c r="H203" s="302">
        <v>1.2415000180990778</v>
      </c>
      <c r="I203" s="302">
        <v>1.7107552493963653E-2</v>
      </c>
      <c r="J203" s="302">
        <f t="shared" si="94"/>
        <v>1.4934507860501165</v>
      </c>
      <c r="K203" s="303"/>
      <c r="L203" s="302">
        <v>0.30901789543342112</v>
      </c>
      <c r="M203" s="302">
        <v>1.6900229946812688</v>
      </c>
      <c r="N203" s="302">
        <v>3.1222987229130333E-2</v>
      </c>
      <c r="O203" s="302">
        <f t="shared" si="93"/>
        <v>2.0302638773438204</v>
      </c>
    </row>
    <row r="204" spans="1:15" s="236" customFormat="1" x14ac:dyDescent="0.2">
      <c r="A204" s="237" t="str">
        <f>name!E$12</f>
        <v>Elementary occupations</v>
      </c>
      <c r="B204" s="302">
        <v>4.7178737058953022</v>
      </c>
      <c r="C204" s="302">
        <v>11.023352442976993</v>
      </c>
      <c r="D204" s="302">
        <v>0.28126915987299167</v>
      </c>
      <c r="E204" s="302">
        <f t="shared" si="91"/>
        <v>16.022495308745288</v>
      </c>
      <c r="F204" s="303"/>
      <c r="G204" s="302">
        <v>4.416086643714479</v>
      </c>
      <c r="H204" s="302">
        <v>10.610927354339921</v>
      </c>
      <c r="I204" s="302">
        <v>8.1010563987616357E-2</v>
      </c>
      <c r="J204" s="302">
        <f t="shared" si="94"/>
        <v>15.108024562042017</v>
      </c>
      <c r="K204" s="303"/>
      <c r="L204" s="302">
        <v>5.4030518896363597</v>
      </c>
      <c r="M204" s="302">
        <v>9.6808909060798971</v>
      </c>
      <c r="N204" s="302">
        <v>0.16290929077195809</v>
      </c>
      <c r="O204" s="302">
        <f t="shared" si="93"/>
        <v>15.246852086488216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11.372629650950758</v>
      </c>
      <c r="C206" s="311">
        <f t="shared" ref="C206:E206" si="95">SUM(C196:C204)</f>
        <v>20.050297726286381</v>
      </c>
      <c r="D206" s="311">
        <f t="shared" si="95"/>
        <v>2.7240726227628436</v>
      </c>
      <c r="E206" s="311">
        <f t="shared" si="95"/>
        <v>34.146999999999977</v>
      </c>
      <c r="F206" s="311"/>
      <c r="G206" s="311">
        <f t="shared" ref="G206:J206" si="96">SUM(G196:G204)</f>
        <v>12.500200890939057</v>
      </c>
      <c r="H206" s="311">
        <f t="shared" si="96"/>
        <v>20.279863784667285</v>
      </c>
      <c r="I206" s="311">
        <f t="shared" si="96"/>
        <v>1.2829353243935959</v>
      </c>
      <c r="J206" s="311">
        <f t="shared" si="96"/>
        <v>34.062999999999938</v>
      </c>
      <c r="K206" s="311"/>
      <c r="L206" s="311">
        <f t="shared" ref="L206:O206" si="97">SUM(L196:L204)</f>
        <v>13.856894277015922</v>
      </c>
      <c r="M206" s="311">
        <f t="shared" si="97"/>
        <v>22.088188181953633</v>
      </c>
      <c r="N206" s="311">
        <f t="shared" si="97"/>
        <v>1.4989175410303999</v>
      </c>
      <c r="O206" s="311">
        <f t="shared" si="97"/>
        <v>37.44399999999996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0.12434643020384763</v>
      </c>
      <c r="C213" s="302">
        <v>2.3662490921464246E-2</v>
      </c>
      <c r="D213" s="302">
        <v>0.15757867124618535</v>
      </c>
      <c r="E213" s="302">
        <f>SUM(B213:D213)</f>
        <v>0.30558759237149724</v>
      </c>
      <c r="F213" s="303"/>
      <c r="G213" s="302">
        <v>0.15113753465181212</v>
      </c>
      <c r="H213" s="302">
        <v>6.0635555937258709E-2</v>
      </c>
      <c r="I213" s="302">
        <v>8.9240573658030953E-2</v>
      </c>
      <c r="J213" s="302">
        <f>SUM(G213:I213)</f>
        <v>0.3010136642471018</v>
      </c>
      <c r="K213" s="303"/>
      <c r="L213" s="302">
        <v>0.15370527181002686</v>
      </c>
      <c r="M213" s="302">
        <v>8.2706389861265675E-2</v>
      </c>
      <c r="N213" s="302">
        <v>9.9567523438760838E-2</v>
      </c>
      <c r="O213" s="302">
        <f>SUM(L213:N213)</f>
        <v>0.33597918511005337</v>
      </c>
    </row>
    <row r="214" spans="1:15" s="236" customFormat="1" x14ac:dyDescent="0.2">
      <c r="A214" s="237" t="str">
        <f>name!E$5</f>
        <v>Professional occupations</v>
      </c>
      <c r="B214" s="302">
        <v>0.18696811854570053</v>
      </c>
      <c r="C214" s="302">
        <v>3.0137625232620216E-2</v>
      </c>
      <c r="D214" s="302">
        <v>0.20096330113707064</v>
      </c>
      <c r="E214" s="302">
        <f t="shared" ref="E214:E221" si="98">SUM(B214:D214)</f>
        <v>0.41806904491539143</v>
      </c>
      <c r="F214" s="303"/>
      <c r="G214" s="302">
        <v>0.25513801954496679</v>
      </c>
      <c r="H214" s="302">
        <v>9.1019811300329018E-2</v>
      </c>
      <c r="I214" s="302">
        <v>9.9439389223943866E-2</v>
      </c>
      <c r="J214" s="302">
        <f t="shared" ref="J214:J216" si="99">SUM(G214:I214)</f>
        <v>0.44559722006923969</v>
      </c>
      <c r="K214" s="303"/>
      <c r="L214" s="302">
        <v>0.28342680617395205</v>
      </c>
      <c r="M214" s="302">
        <v>0.13159165038338699</v>
      </c>
      <c r="N214" s="302">
        <v>7.9760700170661128E-2</v>
      </c>
      <c r="O214" s="302">
        <f t="shared" ref="O214:O221" si="100">SUM(L214:N214)</f>
        <v>0.49477915672800016</v>
      </c>
    </row>
    <row r="215" spans="1:15" s="236" customFormat="1" x14ac:dyDescent="0.2">
      <c r="A215" s="237" t="str">
        <f>name!E$6</f>
        <v>Associate professional occupations</v>
      </c>
      <c r="B215" s="302">
        <v>0.12018435129119431</v>
      </c>
      <c r="C215" s="302">
        <v>4.0900523263794356E-2</v>
      </c>
      <c r="D215" s="302">
        <v>0.2893557115075201</v>
      </c>
      <c r="E215" s="302">
        <f t="shared" si="98"/>
        <v>0.45044058606250875</v>
      </c>
      <c r="F215" s="303"/>
      <c r="G215" s="302">
        <v>0.14224905542674504</v>
      </c>
      <c r="H215" s="302">
        <v>9.6984413798650526E-2</v>
      </c>
      <c r="I215" s="302">
        <v>0.20471915637021598</v>
      </c>
      <c r="J215" s="302">
        <f t="shared" si="99"/>
        <v>0.44395262559561155</v>
      </c>
      <c r="K215" s="303"/>
      <c r="L215" s="302">
        <v>0.13592874007857048</v>
      </c>
      <c r="M215" s="302">
        <v>9.9913289214674392E-2</v>
      </c>
      <c r="N215" s="302">
        <v>0.20085841655521039</v>
      </c>
      <c r="O215" s="302">
        <f t="shared" si="100"/>
        <v>0.43670044584845524</v>
      </c>
    </row>
    <row r="216" spans="1:15" s="236" customFormat="1" x14ac:dyDescent="0.2">
      <c r="A216" s="237" t="str">
        <f>name!E$7</f>
        <v>Administrative and secretarial occupations</v>
      </c>
      <c r="B216" s="302">
        <v>0.10698962769744012</v>
      </c>
      <c r="C216" s="302">
        <v>9.2652452196998858E-2</v>
      </c>
      <c r="D216" s="302">
        <v>3.2603114683865696E-2</v>
      </c>
      <c r="E216" s="302">
        <f t="shared" si="98"/>
        <v>0.2322451945783047</v>
      </c>
      <c r="F216" s="303"/>
      <c r="G216" s="302">
        <v>8.6756726582563781E-2</v>
      </c>
      <c r="H216" s="302">
        <v>0.20807498689302326</v>
      </c>
      <c r="I216" s="302">
        <v>2.3853436630122567E-2</v>
      </c>
      <c r="J216" s="302">
        <f t="shared" si="99"/>
        <v>0.31868515010570958</v>
      </c>
      <c r="K216" s="303"/>
      <c r="L216" s="302">
        <v>7.196187499847409E-2</v>
      </c>
      <c r="M216" s="302">
        <v>0.19746398228320503</v>
      </c>
      <c r="N216" s="302">
        <v>2.0906571621037991E-2</v>
      </c>
      <c r="O216" s="302">
        <f t="shared" si="100"/>
        <v>0.2903324289027171</v>
      </c>
    </row>
    <row r="217" spans="1:15" s="236" customFormat="1" x14ac:dyDescent="0.2">
      <c r="A217" s="237" t="str">
        <f>name!E$8</f>
        <v>Skilled trades occupations</v>
      </c>
      <c r="B217" s="302">
        <v>5.9370361384151679E-2</v>
      </c>
      <c r="C217" s="302">
        <v>1.9575746992347855E-2</v>
      </c>
      <c r="D217" s="302">
        <v>0.10535780949920789</v>
      </c>
      <c r="E217" s="302">
        <f t="shared" si="98"/>
        <v>0.18430391787570743</v>
      </c>
      <c r="F217" s="303"/>
      <c r="G217" s="302">
        <v>5.3587284406068907E-2</v>
      </c>
      <c r="H217" s="302">
        <v>2.6874505754731031E-2</v>
      </c>
      <c r="I217" s="302">
        <v>4.9992095982639241E-2</v>
      </c>
      <c r="J217" s="302">
        <f>SUM(G217:I217)</f>
        <v>0.13045388614343917</v>
      </c>
      <c r="K217" s="303"/>
      <c r="L217" s="302">
        <v>3.0706407841873035E-2</v>
      </c>
      <c r="M217" s="302">
        <v>3.8070709675934428E-2</v>
      </c>
      <c r="N217" s="302">
        <v>5.1150328005586644E-2</v>
      </c>
      <c r="O217" s="302">
        <f t="shared" si="100"/>
        <v>0.1199274455233941</v>
      </c>
    </row>
    <row r="218" spans="1:15" s="236" customFormat="1" x14ac:dyDescent="0.2">
      <c r="A218" s="237" t="str">
        <f>name!E$9</f>
        <v>Caring, leisure and other service occupations</v>
      </c>
      <c r="B218" s="302">
        <v>3.60833764201339E-2</v>
      </c>
      <c r="C218" s="302">
        <v>3.7776182981530522E-2</v>
      </c>
      <c r="D218" s="302">
        <v>1.8906266925239789E-2</v>
      </c>
      <c r="E218" s="302">
        <f t="shared" si="98"/>
        <v>9.2765826326904208E-2</v>
      </c>
      <c r="F218" s="303"/>
      <c r="G218" s="302">
        <v>1.9068283896778421E-2</v>
      </c>
      <c r="H218" s="302">
        <v>8.9422924318587713E-2</v>
      </c>
      <c r="I218" s="302">
        <v>1.7272158052695465E-2</v>
      </c>
      <c r="J218" s="302">
        <f t="shared" ref="J218:J221" si="101">SUM(G218:I218)</f>
        <v>0.12576336626806159</v>
      </c>
      <c r="K218" s="303"/>
      <c r="L218" s="302">
        <v>2.2036255513843327E-2</v>
      </c>
      <c r="M218" s="302">
        <v>9.2132935777032687E-2</v>
      </c>
      <c r="N218" s="302">
        <v>1.8566534189566809E-2</v>
      </c>
      <c r="O218" s="302">
        <f t="shared" si="100"/>
        <v>0.13273572548044282</v>
      </c>
    </row>
    <row r="219" spans="1:15" s="236" customFormat="1" x14ac:dyDescent="0.2">
      <c r="A219" s="237" t="str">
        <f>name!E$10</f>
        <v>Sales and customer service occupations</v>
      </c>
      <c r="B219" s="302">
        <v>4.6889205996232801E-2</v>
      </c>
      <c r="C219" s="302">
        <v>3.0726247219346709E-2</v>
      </c>
      <c r="D219" s="302">
        <v>3.3266711997617375E-2</v>
      </c>
      <c r="E219" s="302">
        <f t="shared" si="98"/>
        <v>0.11088216521319688</v>
      </c>
      <c r="F219" s="303"/>
      <c r="G219" s="302">
        <v>4.1445580294335947E-2</v>
      </c>
      <c r="H219" s="302">
        <v>6.0244299190234954E-2</v>
      </c>
      <c r="I219" s="302">
        <v>1.5189525915765095E-2</v>
      </c>
      <c r="J219" s="302">
        <f t="shared" si="101"/>
        <v>0.11687940540033599</v>
      </c>
      <c r="K219" s="303"/>
      <c r="L219" s="302">
        <v>4.6726341549482318E-2</v>
      </c>
      <c r="M219" s="302">
        <v>6.5414256203983681E-2</v>
      </c>
      <c r="N219" s="302">
        <v>1.5338282410967871E-2</v>
      </c>
      <c r="O219" s="302">
        <f t="shared" si="100"/>
        <v>0.12747888016443387</v>
      </c>
    </row>
    <row r="220" spans="1:15" s="236" customFormat="1" x14ac:dyDescent="0.2">
      <c r="A220" s="237" t="str">
        <f>name!E$11</f>
        <v>Process, plant and machine operatives</v>
      </c>
      <c r="B220" s="302">
        <v>2.6389163553597612E-2</v>
      </c>
      <c r="C220" s="302">
        <v>1.7971022307262299E-2</v>
      </c>
      <c r="D220" s="302">
        <v>1.9028341816863609E-2</v>
      </c>
      <c r="E220" s="302">
        <f t="shared" si="98"/>
        <v>6.3388527677723516E-2</v>
      </c>
      <c r="F220" s="303"/>
      <c r="G220" s="302">
        <v>2.4639549040544498E-2</v>
      </c>
      <c r="H220" s="302">
        <v>2.6010195788796601E-2</v>
      </c>
      <c r="I220" s="302">
        <v>1.0317900774251156E-2</v>
      </c>
      <c r="J220" s="302">
        <f t="shared" si="101"/>
        <v>6.0967645603592253E-2</v>
      </c>
      <c r="K220" s="303"/>
      <c r="L220" s="302">
        <v>2.6370049564354795E-2</v>
      </c>
      <c r="M220" s="302">
        <v>3.3103018975764988E-2</v>
      </c>
      <c r="N220" s="302">
        <v>7.5449127101159148E-3</v>
      </c>
      <c r="O220" s="302">
        <f t="shared" si="100"/>
        <v>6.7017981250235698E-2</v>
      </c>
    </row>
    <row r="221" spans="1:15" s="236" customFormat="1" x14ac:dyDescent="0.2">
      <c r="A221" s="237" t="str">
        <f>name!E$12</f>
        <v>Elementary occupations</v>
      </c>
      <c r="B221" s="302">
        <v>8.5636195498970405E-2</v>
      </c>
      <c r="C221" s="302">
        <v>0.1201408782830959</v>
      </c>
      <c r="D221" s="302">
        <v>2.4540071196700049E-2</v>
      </c>
      <c r="E221" s="302">
        <f t="shared" si="98"/>
        <v>0.23031714497876635</v>
      </c>
      <c r="F221" s="303"/>
      <c r="G221" s="302">
        <v>6.3451577262717107E-2</v>
      </c>
      <c r="H221" s="302">
        <v>0.1845784459189122</v>
      </c>
      <c r="I221" s="302">
        <v>1.0657013385280916E-2</v>
      </c>
      <c r="J221" s="302">
        <f t="shared" si="101"/>
        <v>0.25868703656691022</v>
      </c>
      <c r="K221" s="303"/>
      <c r="L221" s="302">
        <v>5.1861311558409409E-2</v>
      </c>
      <c r="M221" s="302">
        <v>0.13674919056459378</v>
      </c>
      <c r="N221" s="302">
        <v>1.1438248869265045E-2</v>
      </c>
      <c r="O221" s="302">
        <f t="shared" si="100"/>
        <v>0.20004875099226821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0.79285683059126899</v>
      </c>
      <c r="C223" s="311">
        <f t="shared" ref="C223:E223" si="102">SUM(C213:C221)</f>
        <v>0.41354316939846092</v>
      </c>
      <c r="D223" s="311">
        <f t="shared" si="102"/>
        <v>0.88160000001027061</v>
      </c>
      <c r="E223" s="311">
        <f t="shared" si="102"/>
        <v>2.0880000000000005</v>
      </c>
      <c r="F223" s="311"/>
      <c r="G223" s="311">
        <f t="shared" ref="G223:J223" si="103">SUM(G213:G221)</f>
        <v>0.83747361110653251</v>
      </c>
      <c r="H223" s="311">
        <f t="shared" si="103"/>
        <v>0.84384513890052393</v>
      </c>
      <c r="I223" s="311">
        <f t="shared" si="103"/>
        <v>0.52068124999294529</v>
      </c>
      <c r="J223" s="311">
        <f t="shared" si="103"/>
        <v>2.2020000000000017</v>
      </c>
      <c r="K223" s="311"/>
      <c r="L223" s="311">
        <f t="shared" ref="L223:O223" si="104">SUM(L213:L221)</f>
        <v>0.82272305908898646</v>
      </c>
      <c r="M223" s="311">
        <f t="shared" si="104"/>
        <v>0.87714542293984166</v>
      </c>
      <c r="N223" s="311">
        <f t="shared" si="104"/>
        <v>0.50513151797117262</v>
      </c>
      <c r="O223" s="311">
        <f t="shared" si="104"/>
        <v>2.2050000000000005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0.69276049036652854</v>
      </c>
      <c r="C230" s="302">
        <v>6.0780259841788732E-2</v>
      </c>
      <c r="D230" s="302">
        <v>9.4391177081600108E-2</v>
      </c>
      <c r="E230" s="302">
        <f>SUM(B230:D230)</f>
        <v>0.84793192728991729</v>
      </c>
      <c r="F230" s="303"/>
      <c r="G230" s="302">
        <v>0.74565586476088686</v>
      </c>
      <c r="H230" s="302">
        <v>0.10087902630774077</v>
      </c>
      <c r="I230" s="302">
        <v>4.3425220275131245E-2</v>
      </c>
      <c r="J230" s="302">
        <f>SUM(G230:I230)</f>
        <v>0.88996011134375896</v>
      </c>
      <c r="K230" s="303"/>
      <c r="L230" s="302">
        <v>0.83601904364364499</v>
      </c>
      <c r="M230" s="302">
        <v>0.12267399782727853</v>
      </c>
      <c r="N230" s="302">
        <v>4.9675282819844437E-2</v>
      </c>
      <c r="O230" s="302">
        <f>SUM(L230:N230)</f>
        <v>1.0083683242907679</v>
      </c>
    </row>
    <row r="231" spans="1:15" s="236" customFormat="1" x14ac:dyDescent="0.2">
      <c r="A231" s="237" t="str">
        <f>name!E$5</f>
        <v>Professional occupations</v>
      </c>
      <c r="B231" s="302">
        <v>1.9889964649819512</v>
      </c>
      <c r="C231" s="302">
        <v>7.2322350992761172E-2</v>
      </c>
      <c r="D231" s="302">
        <v>0.2255160856816783</v>
      </c>
      <c r="E231" s="302">
        <f t="shared" ref="E231:E238" si="105">SUM(B231:D231)</f>
        <v>2.2868349016563907</v>
      </c>
      <c r="F231" s="303"/>
      <c r="G231" s="302">
        <v>2.3985369772589147</v>
      </c>
      <c r="H231" s="302">
        <v>0.11878134703448055</v>
      </c>
      <c r="I231" s="302">
        <v>9.3312171418024531E-2</v>
      </c>
      <c r="J231" s="302">
        <f t="shared" ref="J231:J233" si="106">SUM(G231:I231)</f>
        <v>2.6106304957114199</v>
      </c>
      <c r="K231" s="303"/>
      <c r="L231" s="302">
        <v>3.0044437776413107</v>
      </c>
      <c r="M231" s="302">
        <v>0.15493430969268379</v>
      </c>
      <c r="N231" s="302">
        <v>9.725981189222685E-2</v>
      </c>
      <c r="O231" s="302">
        <f t="shared" ref="O231:O238" si="107">SUM(L231:N231)</f>
        <v>3.2566378992262215</v>
      </c>
    </row>
    <row r="232" spans="1:15" s="236" customFormat="1" x14ac:dyDescent="0.2">
      <c r="A232" s="237" t="str">
        <f>name!E$6</f>
        <v>Associate professional occupations</v>
      </c>
      <c r="B232" s="302">
        <v>0.66154228096611034</v>
      </c>
      <c r="C232" s="302">
        <v>6.3205420446494992E-2</v>
      </c>
      <c r="D232" s="302">
        <v>0.11271006306826427</v>
      </c>
      <c r="E232" s="302">
        <f t="shared" si="105"/>
        <v>0.83745776448086962</v>
      </c>
      <c r="F232" s="303"/>
      <c r="G232" s="302">
        <v>0.71770973429446461</v>
      </c>
      <c r="H232" s="302">
        <v>8.1528550182581788E-2</v>
      </c>
      <c r="I232" s="302">
        <v>5.4537824430025784E-2</v>
      </c>
      <c r="J232" s="302">
        <f t="shared" si="106"/>
        <v>0.85377610890707212</v>
      </c>
      <c r="K232" s="303"/>
      <c r="L232" s="302">
        <v>0.78054279924986136</v>
      </c>
      <c r="M232" s="302">
        <v>8.5707534463208987E-2</v>
      </c>
      <c r="N232" s="302">
        <v>6.464747218636932E-2</v>
      </c>
      <c r="O232" s="302">
        <f t="shared" si="107"/>
        <v>0.93089780589943971</v>
      </c>
    </row>
    <row r="233" spans="1:15" s="236" customFormat="1" x14ac:dyDescent="0.2">
      <c r="A233" s="237" t="str">
        <f>name!E$7</f>
        <v>Administrative and secretarial occupations</v>
      </c>
      <c r="B233" s="302">
        <v>0.26159503375752985</v>
      </c>
      <c r="C233" s="302">
        <v>0.12901871742919815</v>
      </c>
      <c r="D233" s="302">
        <v>2.0442774663602861E-2</v>
      </c>
      <c r="E233" s="302">
        <f t="shared" si="105"/>
        <v>0.41105652585033087</v>
      </c>
      <c r="F233" s="303"/>
      <c r="G233" s="302">
        <v>0.21051855989403731</v>
      </c>
      <c r="H233" s="302">
        <v>0.14147002435025852</v>
      </c>
      <c r="I233" s="302">
        <v>9.7261509473019099E-3</v>
      </c>
      <c r="J233" s="302">
        <f t="shared" si="106"/>
        <v>0.36171473519159769</v>
      </c>
      <c r="K233" s="303"/>
      <c r="L233" s="302">
        <v>0.18089160550291272</v>
      </c>
      <c r="M233" s="302">
        <v>0.12650532317589488</v>
      </c>
      <c r="N233" s="302">
        <v>6.5127660820438991E-3</v>
      </c>
      <c r="O233" s="302">
        <f t="shared" si="107"/>
        <v>0.31390969476085151</v>
      </c>
    </row>
    <row r="234" spans="1:15" s="236" customFormat="1" x14ac:dyDescent="0.2">
      <c r="A234" s="237" t="str">
        <f>name!E$8</f>
        <v>Skilled trades occupations</v>
      </c>
      <c r="B234" s="302">
        <v>0.26982265184887028</v>
      </c>
      <c r="C234" s="302">
        <v>2.4790317347932429E-2</v>
      </c>
      <c r="D234" s="302">
        <v>8.301060401421767E-2</v>
      </c>
      <c r="E234" s="302">
        <f t="shared" si="105"/>
        <v>0.37762357321102036</v>
      </c>
      <c r="F234" s="303"/>
      <c r="G234" s="302">
        <v>0.23570318453345945</v>
      </c>
      <c r="H234" s="302">
        <v>1.7982468321119983E-2</v>
      </c>
      <c r="I234" s="302">
        <v>2.6888827149594854E-2</v>
      </c>
      <c r="J234" s="302">
        <f>SUM(G234:I234)</f>
        <v>0.28057448000417429</v>
      </c>
      <c r="K234" s="303"/>
      <c r="L234" s="302">
        <v>0.17871137559778327</v>
      </c>
      <c r="M234" s="302">
        <v>2.3674224678031885E-2</v>
      </c>
      <c r="N234" s="302">
        <v>4.8102858295564467E-2</v>
      </c>
      <c r="O234" s="302">
        <f t="shared" si="107"/>
        <v>0.25048845857137964</v>
      </c>
    </row>
    <row r="235" spans="1:15" s="236" customFormat="1" x14ac:dyDescent="0.2">
      <c r="A235" s="237" t="str">
        <f>name!E$9</f>
        <v>Caring, leisure and other service occupations</v>
      </c>
      <c r="B235" s="302">
        <v>0.10523322381199197</v>
      </c>
      <c r="C235" s="302">
        <v>2.2976152232185017E-2</v>
      </c>
      <c r="D235" s="302">
        <v>1.3117609731254398E-2</v>
      </c>
      <c r="E235" s="302">
        <f t="shared" si="105"/>
        <v>0.14132698577543137</v>
      </c>
      <c r="F235" s="303"/>
      <c r="G235" s="302">
        <v>9.2588949066984311E-2</v>
      </c>
      <c r="H235" s="302">
        <v>2.5564942862088595E-2</v>
      </c>
      <c r="I235" s="302">
        <v>8.0835113784197346E-3</v>
      </c>
      <c r="J235" s="302">
        <f t="shared" ref="J235:J238" si="108">SUM(G235:I235)</f>
        <v>0.12623740330749264</v>
      </c>
      <c r="K235" s="303"/>
      <c r="L235" s="302">
        <v>0.13842411287449882</v>
      </c>
      <c r="M235" s="302">
        <v>3.1911611274755169E-2</v>
      </c>
      <c r="N235" s="302">
        <v>1.3557717987166078E-2</v>
      </c>
      <c r="O235" s="302">
        <f t="shared" si="107"/>
        <v>0.18389344213642006</v>
      </c>
    </row>
    <row r="236" spans="1:15" s="236" customFormat="1" x14ac:dyDescent="0.2">
      <c r="A236" s="237" t="str">
        <f>name!E$10</f>
        <v>Sales and customer service occupations</v>
      </c>
      <c r="B236" s="302">
        <v>0.14114482027698064</v>
      </c>
      <c r="C236" s="302">
        <v>0.10902227278360775</v>
      </c>
      <c r="D236" s="302">
        <v>1.2584829100837205E-2</v>
      </c>
      <c r="E236" s="302">
        <f t="shared" si="105"/>
        <v>0.26275192216142557</v>
      </c>
      <c r="F236" s="303"/>
      <c r="G236" s="302">
        <v>0.1185167844135267</v>
      </c>
      <c r="H236" s="302">
        <v>7.228264937362304E-2</v>
      </c>
      <c r="I236" s="302">
        <v>4.1897483303086408E-3</v>
      </c>
      <c r="J236" s="302">
        <f t="shared" si="108"/>
        <v>0.19498918211745839</v>
      </c>
      <c r="K236" s="303"/>
      <c r="L236" s="302">
        <v>0.15810392205286417</v>
      </c>
      <c r="M236" s="302">
        <v>9.614464208932369E-2</v>
      </c>
      <c r="N236" s="302">
        <v>5.5887379819869118E-3</v>
      </c>
      <c r="O236" s="302">
        <f t="shared" si="107"/>
        <v>0.25983730212417477</v>
      </c>
    </row>
    <row r="237" spans="1:15" s="236" customFormat="1" x14ac:dyDescent="0.2">
      <c r="A237" s="237" t="str">
        <f>name!E$11</f>
        <v>Process, plant and machine operatives</v>
      </c>
      <c r="B237" s="302">
        <v>2.8052954896366281E-2</v>
      </c>
      <c r="C237" s="302">
        <v>1.924569557332708E-2</v>
      </c>
      <c r="D237" s="302">
        <v>2.0777006175351928E-2</v>
      </c>
      <c r="E237" s="302">
        <f t="shared" si="105"/>
        <v>6.8075656645045293E-2</v>
      </c>
      <c r="F237" s="303"/>
      <c r="G237" s="302">
        <v>2.0994854468196187E-2</v>
      </c>
      <c r="H237" s="302">
        <v>2.015155072180316E-2</v>
      </c>
      <c r="I237" s="302">
        <v>8.6651111768747107E-3</v>
      </c>
      <c r="J237" s="302">
        <f t="shared" si="108"/>
        <v>4.9811516366874059E-2</v>
      </c>
      <c r="K237" s="303"/>
      <c r="L237" s="302">
        <v>2.287411602827983E-2</v>
      </c>
      <c r="M237" s="302">
        <v>2.6668366021591134E-2</v>
      </c>
      <c r="N237" s="302">
        <v>1.3547436457101238E-2</v>
      </c>
      <c r="O237" s="302">
        <f t="shared" si="107"/>
        <v>6.3089918506972209E-2</v>
      </c>
    </row>
    <row r="238" spans="1:15" s="236" customFormat="1" x14ac:dyDescent="0.2">
      <c r="A238" s="237" t="str">
        <f>name!E$12</f>
        <v>Elementary occupations</v>
      </c>
      <c r="B238" s="302">
        <v>6.8783761902947965E-2</v>
      </c>
      <c r="C238" s="302">
        <v>3.9818207072071926E-2</v>
      </c>
      <c r="D238" s="302">
        <v>2.4338773954562264E-2</v>
      </c>
      <c r="E238" s="302">
        <f t="shared" si="105"/>
        <v>0.13294074292958216</v>
      </c>
      <c r="F238" s="303"/>
      <c r="G238" s="302">
        <v>5.6179389429142801E-2</v>
      </c>
      <c r="H238" s="302">
        <v>3.5945895753142436E-2</v>
      </c>
      <c r="I238" s="302">
        <v>9.1806818678587514E-3</v>
      </c>
      <c r="J238" s="302">
        <f t="shared" si="108"/>
        <v>0.101305967050144</v>
      </c>
      <c r="K238" s="303"/>
      <c r="L238" s="302">
        <v>5.6027284612202452E-2</v>
      </c>
      <c r="M238" s="302">
        <v>2.9483753649154645E-2</v>
      </c>
      <c r="N238" s="302">
        <v>1.3366116222410648E-2</v>
      </c>
      <c r="O238" s="302">
        <f t="shared" si="107"/>
        <v>9.8877154483767743E-2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4.2179316828092768</v>
      </c>
      <c r="C240" s="311">
        <f t="shared" ref="C240:E240" si="109">SUM(C230:C238)</f>
        <v>0.5411793937193673</v>
      </c>
      <c r="D240" s="311">
        <f t="shared" si="109"/>
        <v>0.60688892347136902</v>
      </c>
      <c r="E240" s="311">
        <f t="shared" si="109"/>
        <v>5.366000000000013</v>
      </c>
      <c r="F240" s="311"/>
      <c r="G240" s="311">
        <f t="shared" ref="G240:J240" si="110">SUM(G230:G238)</f>
        <v>4.5964042981196132</v>
      </c>
      <c r="H240" s="311">
        <f t="shared" si="110"/>
        <v>0.61458645490683883</v>
      </c>
      <c r="I240" s="311">
        <f t="shared" si="110"/>
        <v>0.25800924697354016</v>
      </c>
      <c r="J240" s="311">
        <f t="shared" si="110"/>
        <v>5.4689999999999914</v>
      </c>
      <c r="K240" s="311"/>
      <c r="L240" s="311">
        <f t="shared" ref="L240:O240" si="111">SUM(L230:L238)</f>
        <v>5.3560380372033576</v>
      </c>
      <c r="M240" s="311">
        <f t="shared" si="111"/>
        <v>0.69770376287192293</v>
      </c>
      <c r="N240" s="311">
        <f t="shared" si="111"/>
        <v>0.31225819992471382</v>
      </c>
      <c r="O240" s="311">
        <f t="shared" si="111"/>
        <v>6.3659999999999952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0.82202778549041222</v>
      </c>
      <c r="C247" s="302">
        <v>7.6388077742427604E-2</v>
      </c>
      <c r="D247" s="302">
        <v>0.19092074841577517</v>
      </c>
      <c r="E247" s="302">
        <f>SUM(B247:D247)</f>
        <v>1.0893366116486149</v>
      </c>
      <c r="F247" s="303"/>
      <c r="G247" s="302">
        <v>0.74961494895347591</v>
      </c>
      <c r="H247" s="302">
        <v>8.4705486142154673E-2</v>
      </c>
      <c r="I247" s="302">
        <v>8.9076191668903473E-2</v>
      </c>
      <c r="J247" s="302">
        <f>SUM(G247:I247)</f>
        <v>0.92339662676453405</v>
      </c>
      <c r="K247" s="303"/>
      <c r="L247" s="302">
        <v>0.68754224358858129</v>
      </c>
      <c r="M247" s="302">
        <v>9.5191338467795983E-2</v>
      </c>
      <c r="N247" s="302">
        <v>9.780484063634827E-2</v>
      </c>
      <c r="O247" s="302">
        <f>SUM(L247:N247)</f>
        <v>0.88053842269272553</v>
      </c>
    </row>
    <row r="248" spans="1:15" s="236" customFormat="1" x14ac:dyDescent="0.2">
      <c r="A248" s="237" t="str">
        <f>name!E$5</f>
        <v>Professional occupations</v>
      </c>
      <c r="B248" s="302">
        <v>0.92806087108138879</v>
      </c>
      <c r="C248" s="302">
        <v>5.7279533034099286E-2</v>
      </c>
      <c r="D248" s="302">
        <v>0.20480996069810031</v>
      </c>
      <c r="E248" s="302">
        <f t="shared" ref="E248:E255" si="112">SUM(B248:D248)</f>
        <v>1.1901503648135883</v>
      </c>
      <c r="F248" s="303"/>
      <c r="G248" s="302">
        <v>1.0087310357470556</v>
      </c>
      <c r="H248" s="302">
        <v>6.0171289432262125E-2</v>
      </c>
      <c r="I248" s="302">
        <v>9.4051661226725716E-2</v>
      </c>
      <c r="J248" s="302">
        <f t="shared" ref="J248:J250" si="113">SUM(G248:I248)</f>
        <v>1.1629539864060434</v>
      </c>
      <c r="K248" s="303"/>
      <c r="L248" s="302">
        <v>1.1640361804401178</v>
      </c>
      <c r="M248" s="302">
        <v>6.6237969236760008E-2</v>
      </c>
      <c r="N248" s="302">
        <v>9.3173745194593885E-2</v>
      </c>
      <c r="O248" s="302">
        <f t="shared" ref="O248:O255" si="114">SUM(L248:N248)</f>
        <v>1.3234478948714719</v>
      </c>
    </row>
    <row r="249" spans="1:15" s="236" customFormat="1" x14ac:dyDescent="0.2">
      <c r="A249" s="237" t="str">
        <f>name!E$6</f>
        <v>Associate professional occupations</v>
      </c>
      <c r="B249" s="302">
        <v>0.95358242654267611</v>
      </c>
      <c r="C249" s="302">
        <v>0.13020421990945602</v>
      </c>
      <c r="D249" s="302">
        <v>0.26813382433511301</v>
      </c>
      <c r="E249" s="302">
        <f t="shared" si="112"/>
        <v>1.3519204707872452</v>
      </c>
      <c r="F249" s="303"/>
      <c r="G249" s="302">
        <v>0.90166315064190261</v>
      </c>
      <c r="H249" s="302">
        <v>0.10272347910787404</v>
      </c>
      <c r="I249" s="302">
        <v>0.13924981493576338</v>
      </c>
      <c r="J249" s="302">
        <f t="shared" si="113"/>
        <v>1.1436364446855398</v>
      </c>
      <c r="K249" s="303"/>
      <c r="L249" s="302">
        <v>0.78751129279472021</v>
      </c>
      <c r="M249" s="302">
        <v>0.10437125152844738</v>
      </c>
      <c r="N249" s="302">
        <v>0.12967224375231229</v>
      </c>
      <c r="O249" s="302">
        <f t="shared" si="114"/>
        <v>1.0215547880754798</v>
      </c>
    </row>
    <row r="250" spans="1:15" s="236" customFormat="1" x14ac:dyDescent="0.2">
      <c r="A250" s="237" t="str">
        <f>name!E$7</f>
        <v>Administrative and secretarial occupations</v>
      </c>
      <c r="B250" s="302">
        <v>1.0101150238071157</v>
      </c>
      <c r="C250" s="302">
        <v>0.63449533078338405</v>
      </c>
      <c r="D250" s="302">
        <v>8.0846589612045425E-2</v>
      </c>
      <c r="E250" s="302">
        <f t="shared" si="112"/>
        <v>1.7254569442025451</v>
      </c>
      <c r="F250" s="303"/>
      <c r="G250" s="302">
        <v>0.76332475926751109</v>
      </c>
      <c r="H250" s="302">
        <v>0.39894483137013992</v>
      </c>
      <c r="I250" s="302">
        <v>3.4439229427659E-2</v>
      </c>
      <c r="J250" s="302">
        <f t="shared" si="113"/>
        <v>1.19670882006531</v>
      </c>
      <c r="K250" s="303"/>
      <c r="L250" s="302">
        <v>0.53036294168029241</v>
      </c>
      <c r="M250" s="302">
        <v>0.30578296966880292</v>
      </c>
      <c r="N250" s="302">
        <v>2.4135830388289738E-2</v>
      </c>
      <c r="O250" s="302">
        <f t="shared" si="114"/>
        <v>0.86028174173738503</v>
      </c>
    </row>
    <row r="251" spans="1:15" s="236" customFormat="1" x14ac:dyDescent="0.2">
      <c r="A251" s="237" t="str">
        <f>name!E$8</f>
        <v>Skilled trades occupations</v>
      </c>
      <c r="B251" s="302">
        <v>5.9279649252641328E-2</v>
      </c>
      <c r="C251" s="302">
        <v>1.2983286165434711E-2</v>
      </c>
      <c r="D251" s="302">
        <v>6.2160347976148389E-2</v>
      </c>
      <c r="E251" s="302">
        <f t="shared" si="112"/>
        <v>0.13442328339422444</v>
      </c>
      <c r="F251" s="303"/>
      <c r="G251" s="302">
        <v>4.0169090130855831E-2</v>
      </c>
      <c r="H251" s="302">
        <v>7.677466919466391E-3</v>
      </c>
      <c r="I251" s="302">
        <v>2.4980256914414033E-2</v>
      </c>
      <c r="J251" s="302">
        <f>SUM(G251:I251)</f>
        <v>7.2826813964736253E-2</v>
      </c>
      <c r="K251" s="303"/>
      <c r="L251" s="302">
        <v>3.645907480730233E-2</v>
      </c>
      <c r="M251" s="302">
        <v>8.4451127402886839E-3</v>
      </c>
      <c r="N251" s="302">
        <v>2.6784191086376623E-2</v>
      </c>
      <c r="O251" s="302">
        <f t="shared" si="114"/>
        <v>7.1688378633967639E-2</v>
      </c>
    </row>
    <row r="252" spans="1:15" s="236" customFormat="1" x14ac:dyDescent="0.2">
      <c r="A252" s="237" t="str">
        <f>name!E$9</f>
        <v>Caring, leisure and other service occupations</v>
      </c>
      <c r="B252" s="302">
        <v>2.3007832240793499E-2</v>
      </c>
      <c r="C252" s="302">
        <v>4.1498248651496506E-3</v>
      </c>
      <c r="D252" s="302">
        <v>3.8515927179716129E-2</v>
      </c>
      <c r="E252" s="302">
        <f t="shared" si="112"/>
        <v>6.5673584285659281E-2</v>
      </c>
      <c r="F252" s="303"/>
      <c r="G252" s="302">
        <v>2.4995219599456081E-2</v>
      </c>
      <c r="H252" s="302">
        <v>3.161377061131196E-3</v>
      </c>
      <c r="I252" s="302">
        <v>1.6547566206072221E-2</v>
      </c>
      <c r="J252" s="302">
        <f t="shared" ref="J252:J255" si="115">SUM(G252:I252)</f>
        <v>4.47041628666595E-2</v>
      </c>
      <c r="K252" s="303"/>
      <c r="L252" s="302">
        <v>2.7189858279127153E-2</v>
      </c>
      <c r="M252" s="302">
        <v>2.5848514384748185E-3</v>
      </c>
      <c r="N252" s="302">
        <v>2.3619909139402467E-2</v>
      </c>
      <c r="O252" s="302">
        <f t="shared" si="114"/>
        <v>5.3394618857004437E-2</v>
      </c>
    </row>
    <row r="253" spans="1:15" s="236" customFormat="1" x14ac:dyDescent="0.2">
      <c r="A253" s="237" t="str">
        <f>name!E$10</f>
        <v>Sales and customer service occupations</v>
      </c>
      <c r="B253" s="302">
        <v>0.21825861583653158</v>
      </c>
      <c r="C253" s="302">
        <v>0.14140752295545056</v>
      </c>
      <c r="D253" s="302">
        <v>0.10467993596116659</v>
      </c>
      <c r="E253" s="302">
        <f t="shared" si="112"/>
        <v>0.46434607475314876</v>
      </c>
      <c r="F253" s="303"/>
      <c r="G253" s="302">
        <v>0.17299342925991534</v>
      </c>
      <c r="H253" s="302">
        <v>0.11243172545020239</v>
      </c>
      <c r="I253" s="302">
        <v>3.2503143269641585E-2</v>
      </c>
      <c r="J253" s="302">
        <f t="shared" si="115"/>
        <v>0.31792829797975936</v>
      </c>
      <c r="K253" s="303"/>
      <c r="L253" s="302">
        <v>0.17127719538834851</v>
      </c>
      <c r="M253" s="302">
        <v>0.12937104524746676</v>
      </c>
      <c r="N253" s="302">
        <v>2.626265923288355E-2</v>
      </c>
      <c r="O253" s="302">
        <f t="shared" si="114"/>
        <v>0.32691089986869887</v>
      </c>
    </row>
    <row r="254" spans="1:15" s="236" customFormat="1" x14ac:dyDescent="0.2">
      <c r="A254" s="237" t="str">
        <f>name!E$11</f>
        <v>Process, plant and machine operatives</v>
      </c>
      <c r="B254" s="302">
        <v>2.083100559615482E-2</v>
      </c>
      <c r="C254" s="302">
        <v>3.163480449156415E-3</v>
      </c>
      <c r="D254" s="302">
        <v>2.6496200623295073E-2</v>
      </c>
      <c r="E254" s="302">
        <f t="shared" si="112"/>
        <v>5.0490686668606309E-2</v>
      </c>
      <c r="F254" s="303"/>
      <c r="G254" s="302">
        <v>1.3966247814942946E-2</v>
      </c>
      <c r="H254" s="302">
        <v>2.9173511492660196E-3</v>
      </c>
      <c r="I254" s="302">
        <v>2.0870517411131388E-2</v>
      </c>
      <c r="J254" s="302">
        <f t="shared" si="115"/>
        <v>3.7754116375340353E-2</v>
      </c>
      <c r="K254" s="303"/>
      <c r="L254" s="302">
        <v>1.4231013362317708E-2</v>
      </c>
      <c r="M254" s="302">
        <v>4.4465096578216326E-3</v>
      </c>
      <c r="N254" s="302">
        <v>3.0108430057308809E-2</v>
      </c>
      <c r="O254" s="302">
        <f t="shared" si="114"/>
        <v>4.8785953077448152E-2</v>
      </c>
    </row>
    <row r="255" spans="1:15" s="236" customFormat="1" x14ac:dyDescent="0.2">
      <c r="A255" s="237" t="str">
        <f>name!E$12</f>
        <v>Elementary occupations</v>
      </c>
      <c r="B255" s="302">
        <v>4.4493019179053912E-2</v>
      </c>
      <c r="C255" s="302">
        <v>1.5380462107503762E-2</v>
      </c>
      <c r="D255" s="302">
        <v>3.8328498159808599E-2</v>
      </c>
      <c r="E255" s="302">
        <f t="shared" si="112"/>
        <v>9.8201979446366272E-2</v>
      </c>
      <c r="F255" s="303"/>
      <c r="G255" s="302">
        <v>3.0662427713894106E-2</v>
      </c>
      <c r="H255" s="302">
        <v>9.471023046928255E-3</v>
      </c>
      <c r="I255" s="302">
        <v>1.2957280131248137E-2</v>
      </c>
      <c r="J255" s="302">
        <f t="shared" si="115"/>
        <v>5.3090730892070503E-2</v>
      </c>
      <c r="K255" s="303"/>
      <c r="L255" s="302">
        <v>2.6354799497340844E-2</v>
      </c>
      <c r="M255" s="302">
        <v>6.7255175520295396E-3</v>
      </c>
      <c r="N255" s="302">
        <v>1.631698513644202E-2</v>
      </c>
      <c r="O255" s="302">
        <f t="shared" si="114"/>
        <v>4.9397302185812397E-2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4.0796562290267682</v>
      </c>
      <c r="C257" s="311">
        <f t="shared" ref="C257:E257" si="116">SUM(C247:C255)</f>
        <v>1.0754517380120621</v>
      </c>
      <c r="D257" s="311">
        <f t="shared" si="116"/>
        <v>1.0148920329611686</v>
      </c>
      <c r="E257" s="311">
        <f t="shared" si="116"/>
        <v>6.1699999999999982</v>
      </c>
      <c r="F257" s="311"/>
      <c r="G257" s="311">
        <f t="shared" ref="G257:J257" si="117">SUM(G247:G255)</f>
        <v>3.7061203091290094</v>
      </c>
      <c r="H257" s="311">
        <f t="shared" si="117"/>
        <v>0.78220402967942504</v>
      </c>
      <c r="I257" s="311">
        <f t="shared" si="117"/>
        <v>0.4646756611915589</v>
      </c>
      <c r="J257" s="311">
        <f t="shared" si="117"/>
        <v>4.9529999999999923</v>
      </c>
      <c r="K257" s="311"/>
      <c r="L257" s="311">
        <f t="shared" ref="L257:O257" si="118">SUM(L247:L255)</f>
        <v>3.4449645998381482</v>
      </c>
      <c r="M257" s="311">
        <f t="shared" si="118"/>
        <v>0.72315656553788787</v>
      </c>
      <c r="N257" s="311">
        <f t="shared" si="118"/>
        <v>0.46787883462395768</v>
      </c>
      <c r="O257" s="311">
        <f t="shared" si="118"/>
        <v>4.635999999999993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0.73338290839668907</v>
      </c>
      <c r="C264" s="302">
        <v>0.11734069808796768</v>
      </c>
      <c r="D264" s="302">
        <v>0.34140437879390539</v>
      </c>
      <c r="E264" s="302">
        <f>SUM(B264:D264)</f>
        <v>1.192127985278562</v>
      </c>
      <c r="F264" s="303"/>
      <c r="G264" s="302">
        <v>1.07099648283617</v>
      </c>
      <c r="H264" s="302">
        <v>0.18411562754586203</v>
      </c>
      <c r="I264" s="302">
        <v>0.67773689950113203</v>
      </c>
      <c r="J264" s="302">
        <f>SUM(G264:I264)</f>
        <v>1.9328490098831641</v>
      </c>
      <c r="K264" s="303"/>
      <c r="L264" s="302">
        <v>1.1836058826935307</v>
      </c>
      <c r="M264" s="302">
        <v>0.19474680806374484</v>
      </c>
      <c r="N264" s="302">
        <v>0.90709827036676483</v>
      </c>
      <c r="O264" s="302">
        <f>SUM(L264:N264)</f>
        <v>2.2854509611240403</v>
      </c>
    </row>
    <row r="265" spans="1:15" s="236" customFormat="1" x14ac:dyDescent="0.2">
      <c r="A265" s="237" t="str">
        <f>name!E$5</f>
        <v>Professional occupations</v>
      </c>
      <c r="B265" s="302">
        <v>0.69298674540859018</v>
      </c>
      <c r="C265" s="302">
        <v>0.13058518980950584</v>
      </c>
      <c r="D265" s="302">
        <v>5.4376815599041221E-2</v>
      </c>
      <c r="E265" s="302">
        <f t="shared" ref="E265:E272" si="119">SUM(B265:D265)</f>
        <v>0.87794875081713719</v>
      </c>
      <c r="F265" s="303"/>
      <c r="G265" s="302">
        <v>1.174225437157181</v>
      </c>
      <c r="H265" s="302">
        <v>0.17003600951395134</v>
      </c>
      <c r="I265" s="302">
        <v>0.10350491636748689</v>
      </c>
      <c r="J265" s="302">
        <f t="shared" ref="J265:J267" si="120">SUM(G265:I265)</f>
        <v>1.4477663630386191</v>
      </c>
      <c r="K265" s="303"/>
      <c r="L265" s="302">
        <v>1.3526941721724135</v>
      </c>
      <c r="M265" s="302">
        <v>0.18876356134091726</v>
      </c>
      <c r="N265" s="302">
        <v>5.0820635343374929E-2</v>
      </c>
      <c r="O265" s="302">
        <f t="shared" ref="O265:O272" si="121">SUM(L265:N265)</f>
        <v>1.5922783688567057</v>
      </c>
    </row>
    <row r="266" spans="1:15" s="236" customFormat="1" x14ac:dyDescent="0.2">
      <c r="A266" s="237" t="str">
        <f>name!E$6</f>
        <v>Associate professional occupations</v>
      </c>
      <c r="B266" s="302">
        <v>0.58015584242287255</v>
      </c>
      <c r="C266" s="302">
        <v>0.15917219008854327</v>
      </c>
      <c r="D266" s="302">
        <v>5.4030901261423202E-2</v>
      </c>
      <c r="E266" s="302">
        <f t="shared" si="119"/>
        <v>0.79335893377283895</v>
      </c>
      <c r="F266" s="303"/>
      <c r="G266" s="302">
        <v>0.89489549161059889</v>
      </c>
      <c r="H266" s="302">
        <v>0.1959606870046138</v>
      </c>
      <c r="I266" s="302">
        <v>8.8861749713402979E-2</v>
      </c>
      <c r="J266" s="302">
        <f t="shared" si="120"/>
        <v>1.1797179283286157</v>
      </c>
      <c r="K266" s="303"/>
      <c r="L266" s="302">
        <v>0.90383934378455955</v>
      </c>
      <c r="M266" s="302">
        <v>0.19319008437388174</v>
      </c>
      <c r="N266" s="302">
        <v>5.258242826245467E-2</v>
      </c>
      <c r="O266" s="302">
        <f t="shared" si="121"/>
        <v>1.1496118564208959</v>
      </c>
    </row>
    <row r="267" spans="1:15" s="236" customFormat="1" x14ac:dyDescent="0.2">
      <c r="A267" s="237" t="str">
        <f>name!E$7</f>
        <v>Administrative and secretarial occupations</v>
      </c>
      <c r="B267" s="302">
        <v>0.55226947537407411</v>
      </c>
      <c r="C267" s="302">
        <v>0.74594390329690596</v>
      </c>
      <c r="D267" s="302">
        <v>4.0060530995013929E-2</v>
      </c>
      <c r="E267" s="302">
        <f t="shared" si="119"/>
        <v>1.3382739096659939</v>
      </c>
      <c r="F267" s="303"/>
      <c r="G267" s="302">
        <v>0.74740132088113498</v>
      </c>
      <c r="H267" s="302">
        <v>0.55604346583589281</v>
      </c>
      <c r="I267" s="302">
        <v>2.4881095612268801E-2</v>
      </c>
      <c r="J267" s="302">
        <f t="shared" si="120"/>
        <v>1.3283258823292965</v>
      </c>
      <c r="K267" s="303"/>
      <c r="L267" s="302">
        <v>0.55649272332801714</v>
      </c>
      <c r="M267" s="302">
        <v>0.41569085273706163</v>
      </c>
      <c r="N267" s="302">
        <v>2.2941443996249776E-2</v>
      </c>
      <c r="O267" s="302">
        <f t="shared" si="121"/>
        <v>0.99512502006132852</v>
      </c>
    </row>
    <row r="268" spans="1:15" s="236" customFormat="1" x14ac:dyDescent="0.2">
      <c r="A268" s="237" t="str">
        <f>name!E$8</f>
        <v>Skilled trades occupations</v>
      </c>
      <c r="B268" s="302">
        <v>0.30176868888420483</v>
      </c>
      <c r="C268" s="302">
        <v>3.2585494307272894E-2</v>
      </c>
      <c r="D268" s="302">
        <v>0.12116006104389039</v>
      </c>
      <c r="E268" s="302">
        <f t="shared" si="119"/>
        <v>0.45551424423536807</v>
      </c>
      <c r="F268" s="303"/>
      <c r="G268" s="302">
        <v>0.32065686431946111</v>
      </c>
      <c r="H268" s="302">
        <v>3.528299818631582E-2</v>
      </c>
      <c r="I268" s="302">
        <v>0.1920483544944582</v>
      </c>
      <c r="J268" s="302">
        <f>SUM(G268:I268)</f>
        <v>0.54798821700023514</v>
      </c>
      <c r="K268" s="303"/>
      <c r="L268" s="302">
        <v>0.3637309090610879</v>
      </c>
      <c r="M268" s="302">
        <v>5.3929193842473168E-2</v>
      </c>
      <c r="N268" s="302">
        <v>0.17279963549036695</v>
      </c>
      <c r="O268" s="302">
        <f t="shared" si="121"/>
        <v>0.59045973839392807</v>
      </c>
    </row>
    <row r="269" spans="1:15" s="236" customFormat="1" x14ac:dyDescent="0.2">
      <c r="A269" s="237" t="str">
        <f>name!E$9</f>
        <v>Caring, leisure and other service occupations</v>
      </c>
      <c r="B269" s="302">
        <v>0.11879196030142575</v>
      </c>
      <c r="C269" s="302">
        <v>7.1138364533015974E-2</v>
      </c>
      <c r="D269" s="302">
        <v>2.1715959772288299E-2</v>
      </c>
      <c r="E269" s="302">
        <f t="shared" si="119"/>
        <v>0.21164628460673002</v>
      </c>
      <c r="F269" s="303"/>
      <c r="G269" s="302">
        <v>0.15894319668549722</v>
      </c>
      <c r="H269" s="302">
        <v>5.9314837301523489E-2</v>
      </c>
      <c r="I269" s="302">
        <v>3.7339229170066268E-2</v>
      </c>
      <c r="J269" s="302">
        <f t="shared" ref="J269:J272" si="122">SUM(G269:I269)</f>
        <v>0.25559726315708697</v>
      </c>
      <c r="K269" s="303"/>
      <c r="L269" s="302">
        <v>0.17812334021757723</v>
      </c>
      <c r="M269" s="302">
        <v>5.4413653265242307E-2</v>
      </c>
      <c r="N269" s="302">
        <v>6.0953001766653039E-2</v>
      </c>
      <c r="O269" s="302">
        <f t="shared" si="121"/>
        <v>0.29348999524947256</v>
      </c>
    </row>
    <row r="270" spans="1:15" s="236" customFormat="1" x14ac:dyDescent="0.2">
      <c r="A270" s="237" t="str">
        <f>name!E$10</f>
        <v>Sales and customer service occupations</v>
      </c>
      <c r="B270" s="302">
        <v>0.33414641022529984</v>
      </c>
      <c r="C270" s="302">
        <v>0.14158471786419213</v>
      </c>
      <c r="D270" s="302">
        <v>8.9258778800472074E-2</v>
      </c>
      <c r="E270" s="302">
        <f t="shared" si="119"/>
        <v>0.56498990688996409</v>
      </c>
      <c r="F270" s="303"/>
      <c r="G270" s="302">
        <v>0.40783452365170331</v>
      </c>
      <c r="H270" s="302">
        <v>0.13590114252508381</v>
      </c>
      <c r="I270" s="302">
        <v>0.1386734488163438</v>
      </c>
      <c r="J270" s="302">
        <f t="shared" si="122"/>
        <v>0.68240911499313095</v>
      </c>
      <c r="K270" s="303"/>
      <c r="L270" s="302">
        <v>0.39025294243233749</v>
      </c>
      <c r="M270" s="302">
        <v>0.12496807980448262</v>
      </c>
      <c r="N270" s="302">
        <v>0.12888168633631097</v>
      </c>
      <c r="O270" s="302">
        <f t="shared" si="121"/>
        <v>0.64410270857313101</v>
      </c>
    </row>
    <row r="271" spans="1:15" s="236" customFormat="1" x14ac:dyDescent="0.2">
      <c r="A271" s="237" t="str">
        <f>name!E$11</f>
        <v>Process, plant and machine operatives</v>
      </c>
      <c r="B271" s="302">
        <v>9.126182218420846E-2</v>
      </c>
      <c r="C271" s="302">
        <v>5.5271310074897339E-3</v>
      </c>
      <c r="D271" s="302">
        <v>3.1749881368264418E-3</v>
      </c>
      <c r="E271" s="302">
        <f t="shared" si="119"/>
        <v>9.9963941328524639E-2</v>
      </c>
      <c r="F271" s="303"/>
      <c r="G271" s="302">
        <v>9.1036736027492196E-2</v>
      </c>
      <c r="H271" s="302">
        <v>8.1324980394055293E-3</v>
      </c>
      <c r="I271" s="302">
        <v>8.7866143341779959E-3</v>
      </c>
      <c r="J271" s="302">
        <f t="shared" si="122"/>
        <v>0.10795584840107572</v>
      </c>
      <c r="K271" s="303"/>
      <c r="L271" s="302">
        <v>7.533666475170922E-2</v>
      </c>
      <c r="M271" s="302">
        <v>7.5153481964522449E-3</v>
      </c>
      <c r="N271" s="302">
        <v>7.4685328541233467E-3</v>
      </c>
      <c r="O271" s="302">
        <f t="shared" si="121"/>
        <v>9.032054580228481E-2</v>
      </c>
    </row>
    <row r="272" spans="1:15" s="236" customFormat="1" x14ac:dyDescent="0.2">
      <c r="A272" s="237" t="str">
        <f>name!E$12</f>
        <v>Elementary occupations</v>
      </c>
      <c r="B272" s="302">
        <v>0.10665365396845632</v>
      </c>
      <c r="C272" s="302">
        <v>9.6266609032542666E-2</v>
      </c>
      <c r="D272" s="302">
        <v>1.5255780403887543E-2</v>
      </c>
      <c r="E272" s="302">
        <f t="shared" si="119"/>
        <v>0.2181760434048865</v>
      </c>
      <c r="F272" s="303"/>
      <c r="G272" s="302">
        <v>0.11703766799868018</v>
      </c>
      <c r="H272" s="302">
        <v>6.2427360533455135E-2</v>
      </c>
      <c r="I272" s="302">
        <v>1.09253443366261E-2</v>
      </c>
      <c r="J272" s="302">
        <f t="shared" si="122"/>
        <v>0.1903903728687614</v>
      </c>
      <c r="K272" s="303"/>
      <c r="L272" s="302">
        <v>0.10359988498897389</v>
      </c>
      <c r="M272" s="302">
        <v>1.4357448139111455E-2</v>
      </c>
      <c r="N272" s="302">
        <v>9.2034723901333292E-3</v>
      </c>
      <c r="O272" s="302">
        <f t="shared" si="121"/>
        <v>0.12716080551821868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3.5114175071658216</v>
      </c>
      <c r="C274" s="311">
        <f t="shared" ref="C274:E274" si="123">SUM(C264:C272)</f>
        <v>1.5001442980274364</v>
      </c>
      <c r="D274" s="311">
        <f t="shared" si="123"/>
        <v>0.74043819480674855</v>
      </c>
      <c r="E274" s="311">
        <f t="shared" si="123"/>
        <v>5.7520000000000051</v>
      </c>
      <c r="F274" s="311"/>
      <c r="G274" s="311">
        <f t="shared" ref="G274:J274" si="124">SUM(G264:G272)</f>
        <v>4.983027721167919</v>
      </c>
      <c r="H274" s="311">
        <f t="shared" si="124"/>
        <v>1.4072146264861038</v>
      </c>
      <c r="I274" s="311">
        <f t="shared" si="124"/>
        <v>1.2827576523459632</v>
      </c>
      <c r="J274" s="311">
        <f t="shared" si="124"/>
        <v>7.6729999999999858</v>
      </c>
      <c r="K274" s="311"/>
      <c r="L274" s="311">
        <f t="shared" ref="L274:O274" si="125">SUM(L264:L272)</f>
        <v>5.107675863430206</v>
      </c>
      <c r="M274" s="311">
        <f t="shared" si="125"/>
        <v>1.2475750297633674</v>
      </c>
      <c r="N274" s="311">
        <f t="shared" si="125"/>
        <v>1.4127491068064317</v>
      </c>
      <c r="O274" s="311">
        <f t="shared" si="125"/>
        <v>7.7680000000000051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2.2970246513042518</v>
      </c>
      <c r="C281" s="302">
        <v>0.41198398962369714</v>
      </c>
      <c r="D281" s="302">
        <v>0.91936399169294292</v>
      </c>
      <c r="E281" s="302">
        <f>SUM(B281:D281)</f>
        <v>3.6283726326208918</v>
      </c>
      <c r="F281" s="303"/>
      <c r="G281" s="302">
        <v>2.6257674258628101</v>
      </c>
      <c r="H281" s="302">
        <v>0.70413589639549901</v>
      </c>
      <c r="I281" s="302">
        <v>0.98798977892984796</v>
      </c>
      <c r="J281" s="302">
        <f>SUM(G281:I281)</f>
        <v>4.3178931011881572</v>
      </c>
      <c r="K281" s="303"/>
      <c r="L281" s="302">
        <v>2.7701752868275267</v>
      </c>
      <c r="M281" s="302">
        <v>0.89829115923168357</v>
      </c>
      <c r="N281" s="302">
        <v>1.2443272270596692</v>
      </c>
      <c r="O281" s="302">
        <f>SUM(L281:N281)</f>
        <v>4.9127936731188795</v>
      </c>
    </row>
    <row r="282" spans="1:15" s="236" customFormat="1" x14ac:dyDescent="0.2">
      <c r="A282" s="237" t="str">
        <f>name!E$5</f>
        <v>Professional occupations</v>
      </c>
      <c r="B282" s="302">
        <v>6.1858052054868224</v>
      </c>
      <c r="C282" s="302">
        <v>0.84687117115348709</v>
      </c>
      <c r="D282" s="302">
        <v>2.352774209546034</v>
      </c>
      <c r="E282" s="302">
        <f t="shared" ref="E282:E289" si="126">SUM(B282:D282)</f>
        <v>9.3854505861863444</v>
      </c>
      <c r="F282" s="303"/>
      <c r="G282" s="302">
        <v>8.377372476406558</v>
      </c>
      <c r="H282" s="302">
        <v>1.4750931573132038</v>
      </c>
      <c r="I282" s="302">
        <v>2.1269314631395622</v>
      </c>
      <c r="J282" s="302">
        <f t="shared" ref="J282:J284" si="127">SUM(G282:I282)</f>
        <v>11.979397096859323</v>
      </c>
      <c r="K282" s="303"/>
      <c r="L282" s="302">
        <v>10.336970261342508</v>
      </c>
      <c r="M282" s="302">
        <v>1.9246934394644155</v>
      </c>
      <c r="N282" s="302">
        <v>2.3209231754695607</v>
      </c>
      <c r="O282" s="302">
        <f t="shared" ref="O282:O289" si="128">SUM(L282:N282)</f>
        <v>14.582586876276485</v>
      </c>
    </row>
    <row r="283" spans="1:15" s="236" customFormat="1" x14ac:dyDescent="0.2">
      <c r="A283" s="237" t="str">
        <f>name!E$6</f>
        <v>Associate professional occupations</v>
      </c>
      <c r="B283" s="302">
        <v>2.8025951127658453</v>
      </c>
      <c r="C283" s="302">
        <v>0.61031642800982377</v>
      </c>
      <c r="D283" s="302">
        <v>0.98522662508480086</v>
      </c>
      <c r="E283" s="302">
        <f t="shared" si="126"/>
        <v>4.3981381658604697</v>
      </c>
      <c r="F283" s="303"/>
      <c r="G283" s="302">
        <v>3.4462029688216664</v>
      </c>
      <c r="H283" s="302">
        <v>0.87366179032792635</v>
      </c>
      <c r="I283" s="302">
        <v>0.96359479234302758</v>
      </c>
      <c r="J283" s="302">
        <f t="shared" si="127"/>
        <v>5.2834595514926201</v>
      </c>
      <c r="K283" s="303"/>
      <c r="L283" s="302">
        <v>3.4782879006511247</v>
      </c>
      <c r="M283" s="302">
        <v>1.0057665434080361</v>
      </c>
      <c r="N283" s="302">
        <v>1.1697557386949149</v>
      </c>
      <c r="O283" s="302">
        <f t="shared" si="128"/>
        <v>5.653810182754075</v>
      </c>
    </row>
    <row r="284" spans="1:15" s="236" customFormat="1" x14ac:dyDescent="0.2">
      <c r="A284" s="237" t="str">
        <f>name!E$7</f>
        <v>Administrative and secretarial occupations</v>
      </c>
      <c r="B284" s="302">
        <v>2.2926756281298513</v>
      </c>
      <c r="C284" s="302">
        <v>2.0209198621688333</v>
      </c>
      <c r="D284" s="302">
        <v>0.51612876796127294</v>
      </c>
      <c r="E284" s="302">
        <f t="shared" si="126"/>
        <v>4.829724258259958</v>
      </c>
      <c r="F284" s="303"/>
      <c r="G284" s="302">
        <v>2.5574259564571493</v>
      </c>
      <c r="H284" s="302">
        <v>2.4929119962841568</v>
      </c>
      <c r="I284" s="302">
        <v>0.66121880504592678</v>
      </c>
      <c r="J284" s="302">
        <f t="shared" si="127"/>
        <v>5.7115567577872328</v>
      </c>
      <c r="K284" s="303"/>
      <c r="L284" s="302">
        <v>1.7523952634445583</v>
      </c>
      <c r="M284" s="302">
        <v>2.4474331761331833</v>
      </c>
      <c r="N284" s="302">
        <v>0.62346031216562225</v>
      </c>
      <c r="O284" s="302">
        <f t="shared" si="128"/>
        <v>4.8232887517433634</v>
      </c>
    </row>
    <row r="285" spans="1:15" s="236" customFormat="1" x14ac:dyDescent="0.2">
      <c r="A285" s="237" t="str">
        <f>name!E$8</f>
        <v>Skilled trades occupations</v>
      </c>
      <c r="B285" s="302">
        <v>0.61396461999277863</v>
      </c>
      <c r="C285" s="302">
        <v>0.14709985472567044</v>
      </c>
      <c r="D285" s="302">
        <v>0.26115213051803277</v>
      </c>
      <c r="E285" s="302">
        <f t="shared" si="126"/>
        <v>1.0222166052364818</v>
      </c>
      <c r="F285" s="303"/>
      <c r="G285" s="302">
        <v>0.48726987772473385</v>
      </c>
      <c r="H285" s="302">
        <v>8.9366317646574905E-2</v>
      </c>
      <c r="I285" s="302">
        <v>0.20752286279213977</v>
      </c>
      <c r="J285" s="302">
        <f>SUM(G285:I285)</f>
        <v>0.78415905816344855</v>
      </c>
      <c r="K285" s="303"/>
      <c r="L285" s="302">
        <v>0.44649480112538004</v>
      </c>
      <c r="M285" s="302">
        <v>0.12642706288205352</v>
      </c>
      <c r="N285" s="302">
        <v>0.29553908498048875</v>
      </c>
      <c r="O285" s="302">
        <f t="shared" si="128"/>
        <v>0.86846094898792237</v>
      </c>
    </row>
    <row r="286" spans="1:15" s="236" customFormat="1" x14ac:dyDescent="0.2">
      <c r="A286" s="237" t="str">
        <f>name!E$9</f>
        <v>Caring, leisure and other service occupations</v>
      </c>
      <c r="B286" s="302">
        <v>0.2239803222498728</v>
      </c>
      <c r="C286" s="302">
        <v>0.15684370235946118</v>
      </c>
      <c r="D286" s="302">
        <v>0.22012618195074657</v>
      </c>
      <c r="E286" s="302">
        <f t="shared" si="126"/>
        <v>0.60095020656008047</v>
      </c>
      <c r="F286" s="303"/>
      <c r="G286" s="302">
        <v>0.30012575972083794</v>
      </c>
      <c r="H286" s="302">
        <v>0.2506158410181305</v>
      </c>
      <c r="I286" s="302">
        <v>0.37070043452032042</v>
      </c>
      <c r="J286" s="302">
        <f t="shared" ref="J286:J289" si="129">SUM(G286:I286)</f>
        <v>0.92144203525928892</v>
      </c>
      <c r="K286" s="303"/>
      <c r="L286" s="302">
        <v>0.36766517061977594</v>
      </c>
      <c r="M286" s="302">
        <v>0.30608308496305042</v>
      </c>
      <c r="N286" s="302">
        <v>0.53528908714128098</v>
      </c>
      <c r="O286" s="302">
        <f t="shared" si="128"/>
        <v>1.2090373427241072</v>
      </c>
    </row>
    <row r="287" spans="1:15" s="236" customFormat="1" x14ac:dyDescent="0.2">
      <c r="A287" s="237" t="str">
        <f>name!E$10</f>
        <v>Sales and customer service occupations</v>
      </c>
      <c r="B287" s="302">
        <v>0.46051462543241473</v>
      </c>
      <c r="C287" s="302">
        <v>0.30839450890799619</v>
      </c>
      <c r="D287" s="302">
        <v>0.21434979360731987</v>
      </c>
      <c r="E287" s="302">
        <f t="shared" si="126"/>
        <v>0.98325892794773073</v>
      </c>
      <c r="F287" s="303"/>
      <c r="G287" s="302">
        <v>0.49007743163550627</v>
      </c>
      <c r="H287" s="302">
        <v>0.35841454678250345</v>
      </c>
      <c r="I287" s="302">
        <v>0.1620789438576313</v>
      </c>
      <c r="J287" s="302">
        <f t="shared" si="129"/>
        <v>1.0105709222756409</v>
      </c>
      <c r="K287" s="303"/>
      <c r="L287" s="302">
        <v>0.50343589200996441</v>
      </c>
      <c r="M287" s="302">
        <v>0.45122188490594023</v>
      </c>
      <c r="N287" s="302">
        <v>0.16841085518343374</v>
      </c>
      <c r="O287" s="302">
        <f t="shared" si="128"/>
        <v>1.1230686320993384</v>
      </c>
    </row>
    <row r="288" spans="1:15" s="236" customFormat="1" x14ac:dyDescent="0.2">
      <c r="A288" s="237" t="str">
        <f>name!E$11</f>
        <v>Process, plant and machine operatives</v>
      </c>
      <c r="B288" s="302">
        <v>0.28493345881232113</v>
      </c>
      <c r="C288" s="302">
        <v>9.9395884975568408E-2</v>
      </c>
      <c r="D288" s="302">
        <v>5.6192369940375755E-2</v>
      </c>
      <c r="E288" s="302">
        <f t="shared" si="126"/>
        <v>0.44052171372826526</v>
      </c>
      <c r="F288" s="303"/>
      <c r="G288" s="302">
        <v>0.20541646782685991</v>
      </c>
      <c r="H288" s="302">
        <v>8.7314849998749985E-2</v>
      </c>
      <c r="I288" s="302">
        <v>4.7725200557524321E-2</v>
      </c>
      <c r="J288" s="302">
        <f t="shared" si="129"/>
        <v>0.34045651838313423</v>
      </c>
      <c r="K288" s="303"/>
      <c r="L288" s="302">
        <v>0.19583753776063809</v>
      </c>
      <c r="M288" s="302">
        <v>0.10907794921580445</v>
      </c>
      <c r="N288" s="302">
        <v>6.1188037084509123E-2</v>
      </c>
      <c r="O288" s="302">
        <f t="shared" si="128"/>
        <v>0.3661035240609517</v>
      </c>
    </row>
    <row r="289" spans="1:15" s="236" customFormat="1" x14ac:dyDescent="0.2">
      <c r="A289" s="237" t="str">
        <f>name!E$12</f>
        <v>Elementary occupations</v>
      </c>
      <c r="B289" s="302">
        <v>0.46214043891750972</v>
      </c>
      <c r="C289" s="302">
        <v>0.35688477601233232</v>
      </c>
      <c r="D289" s="302">
        <v>0.17634168866996477</v>
      </c>
      <c r="E289" s="302">
        <f t="shared" si="126"/>
        <v>0.99536690359980684</v>
      </c>
      <c r="F289" s="303"/>
      <c r="G289" s="302">
        <v>0.40554096345254398</v>
      </c>
      <c r="H289" s="302">
        <v>0.32078846020161644</v>
      </c>
      <c r="I289" s="302">
        <v>0.16673553493697987</v>
      </c>
      <c r="J289" s="302">
        <f t="shared" si="129"/>
        <v>0.89306495859114032</v>
      </c>
      <c r="K289" s="303"/>
      <c r="L289" s="302">
        <v>0.36175540077977403</v>
      </c>
      <c r="M289" s="302">
        <v>0.20080051111738317</v>
      </c>
      <c r="N289" s="302">
        <v>0.21729415633768717</v>
      </c>
      <c r="O289" s="302">
        <f t="shared" si="128"/>
        <v>0.77985006823484437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15.623634063091666</v>
      </c>
      <c r="C291" s="311">
        <f t="shared" ref="C291:E291" si="130">SUM(C281:C289)</f>
        <v>4.9587101779368714</v>
      </c>
      <c r="D291" s="311">
        <f t="shared" si="130"/>
        <v>5.7016557589714907</v>
      </c>
      <c r="E291" s="311">
        <f t="shared" si="130"/>
        <v>26.284000000000031</v>
      </c>
      <c r="F291" s="311"/>
      <c r="G291" s="311">
        <f t="shared" ref="G291:J291" si="131">SUM(G281:G289)</f>
        <v>18.895199327908667</v>
      </c>
      <c r="H291" s="311">
        <f t="shared" si="131"/>
        <v>6.6523028559683608</v>
      </c>
      <c r="I291" s="311">
        <f t="shared" si="131"/>
        <v>5.6944978161229605</v>
      </c>
      <c r="J291" s="311">
        <f t="shared" si="131"/>
        <v>31.241999999999987</v>
      </c>
      <c r="K291" s="311"/>
      <c r="L291" s="311">
        <f t="shared" ref="L291:O291" si="132">SUM(L281:L289)</f>
        <v>20.213017514561251</v>
      </c>
      <c r="M291" s="311">
        <f t="shared" si="132"/>
        <v>7.4697948113215498</v>
      </c>
      <c r="N291" s="311">
        <f t="shared" si="132"/>
        <v>6.6361876741171688</v>
      </c>
      <c r="O291" s="311">
        <f t="shared" si="132"/>
        <v>34.318999999999967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2.8530741018207055</v>
      </c>
      <c r="C298" s="302">
        <v>0.41995877308513313</v>
      </c>
      <c r="D298" s="302">
        <v>0.79958099001278282</v>
      </c>
      <c r="E298" s="302">
        <f>SUM(B298:D298)</f>
        <v>4.0726138649186217</v>
      </c>
      <c r="F298" s="303"/>
      <c r="G298" s="302">
        <v>3.2813168317298249</v>
      </c>
      <c r="H298" s="302">
        <v>0.67571907651496876</v>
      </c>
      <c r="I298" s="302">
        <v>1.0776265791846245</v>
      </c>
      <c r="J298" s="302">
        <f>SUM(G298:I298)</f>
        <v>5.0346624874294177</v>
      </c>
      <c r="K298" s="303"/>
      <c r="L298" s="302">
        <v>3.8469656153781648</v>
      </c>
      <c r="M298" s="302">
        <v>0.82213333991873427</v>
      </c>
      <c r="N298" s="302">
        <v>1.4435890726823708</v>
      </c>
      <c r="O298" s="302">
        <f>SUM(L298:N298)</f>
        <v>6.1126880279792699</v>
      </c>
    </row>
    <row r="299" spans="1:15" s="236" customFormat="1" x14ac:dyDescent="0.2">
      <c r="A299" s="237" t="str">
        <f>name!E$5</f>
        <v>Professional occupations</v>
      </c>
      <c r="B299" s="302">
        <v>3.1126751906913634</v>
      </c>
      <c r="C299" s="302">
        <v>0.53040591234495937</v>
      </c>
      <c r="D299" s="302">
        <v>0.32983930213819562</v>
      </c>
      <c r="E299" s="302">
        <f t="shared" ref="E299:E306" si="133">SUM(B299:D299)</f>
        <v>3.9729204051745186</v>
      </c>
      <c r="F299" s="303"/>
      <c r="G299" s="302">
        <v>4.0354940615362302</v>
      </c>
      <c r="H299" s="302">
        <v>0.85381157862839785</v>
      </c>
      <c r="I299" s="302">
        <v>0.41509600174953537</v>
      </c>
      <c r="J299" s="302">
        <f t="shared" ref="J299:J301" si="134">SUM(G299:I299)</f>
        <v>5.304401641914164</v>
      </c>
      <c r="K299" s="303"/>
      <c r="L299" s="302">
        <v>5.5021490297024771</v>
      </c>
      <c r="M299" s="302">
        <v>1.2609057547931342</v>
      </c>
      <c r="N299" s="302">
        <v>0.3454619756872826</v>
      </c>
      <c r="O299" s="302">
        <f t="shared" ref="O299:O306" si="135">SUM(L299:N299)</f>
        <v>7.1085167601828934</v>
      </c>
    </row>
    <row r="300" spans="1:15" s="236" customFormat="1" x14ac:dyDescent="0.2">
      <c r="A300" s="237" t="str">
        <f>name!E$6</f>
        <v>Associate professional occupations</v>
      </c>
      <c r="B300" s="302">
        <v>3.7164441971885602</v>
      </c>
      <c r="C300" s="302">
        <v>0.84346704980827769</v>
      </c>
      <c r="D300" s="302">
        <v>0.80006571085787714</v>
      </c>
      <c r="E300" s="302">
        <f t="shared" si="133"/>
        <v>5.3599769578547152</v>
      </c>
      <c r="F300" s="303"/>
      <c r="G300" s="302">
        <v>4.2327910901417791</v>
      </c>
      <c r="H300" s="302">
        <v>1.1148475806136475</v>
      </c>
      <c r="I300" s="302">
        <v>0.96497076211631994</v>
      </c>
      <c r="J300" s="302">
        <f t="shared" si="134"/>
        <v>6.3126094328717457</v>
      </c>
      <c r="K300" s="303"/>
      <c r="L300" s="302">
        <v>4.4732867018637084</v>
      </c>
      <c r="M300" s="302">
        <v>1.3749243245145744</v>
      </c>
      <c r="N300" s="302">
        <v>0.9626407056935179</v>
      </c>
      <c r="O300" s="302">
        <f t="shared" si="135"/>
        <v>6.8108517320718009</v>
      </c>
    </row>
    <row r="301" spans="1:15" s="236" customFormat="1" x14ac:dyDescent="0.2">
      <c r="A301" s="237" t="str">
        <f>name!E$7</f>
        <v>Administrative and secretarial occupations</v>
      </c>
      <c r="B301" s="302">
        <v>2.7827041210947914</v>
      </c>
      <c r="C301" s="302">
        <v>1.781833183531194</v>
      </c>
      <c r="D301" s="302">
        <v>0.17232524158874413</v>
      </c>
      <c r="E301" s="302">
        <f t="shared" si="133"/>
        <v>4.7368625462147298</v>
      </c>
      <c r="F301" s="303"/>
      <c r="G301" s="302">
        <v>2.5580335843249995</v>
      </c>
      <c r="H301" s="302">
        <v>1.8917318433466634</v>
      </c>
      <c r="I301" s="302">
        <v>0.2098378228131319</v>
      </c>
      <c r="J301" s="302">
        <f t="shared" si="134"/>
        <v>4.6596032504847944</v>
      </c>
      <c r="K301" s="303"/>
      <c r="L301" s="302">
        <v>2.2410530204674823</v>
      </c>
      <c r="M301" s="302">
        <v>2.1239856633975291</v>
      </c>
      <c r="N301" s="302">
        <v>0.20233799832400928</v>
      </c>
      <c r="O301" s="302">
        <f t="shared" si="135"/>
        <v>4.5673766821890203</v>
      </c>
    </row>
    <row r="302" spans="1:15" s="236" customFormat="1" x14ac:dyDescent="0.2">
      <c r="A302" s="237" t="str">
        <f>name!E$8</f>
        <v>Skilled trades occupations</v>
      </c>
      <c r="B302" s="302">
        <v>1.1542915912738414</v>
      </c>
      <c r="C302" s="302">
        <v>0.29710242340764004</v>
      </c>
      <c r="D302" s="302">
        <v>0.31378672039117</v>
      </c>
      <c r="E302" s="302">
        <f t="shared" si="133"/>
        <v>1.7651807350726514</v>
      </c>
      <c r="F302" s="303"/>
      <c r="G302" s="302">
        <v>1.0317009018017265</v>
      </c>
      <c r="H302" s="302">
        <v>0.24695212102325723</v>
      </c>
      <c r="I302" s="302">
        <v>0.36175526818502801</v>
      </c>
      <c r="J302" s="302">
        <f>SUM(G302:I302)</f>
        <v>1.6404082910100117</v>
      </c>
      <c r="K302" s="303"/>
      <c r="L302" s="302">
        <v>1.0215582275201203</v>
      </c>
      <c r="M302" s="302">
        <v>0.36711167397260969</v>
      </c>
      <c r="N302" s="302">
        <v>0.43606309042310376</v>
      </c>
      <c r="O302" s="302">
        <f t="shared" si="135"/>
        <v>1.8247329919158337</v>
      </c>
    </row>
    <row r="303" spans="1:15" s="236" customFormat="1" x14ac:dyDescent="0.2">
      <c r="A303" s="237" t="str">
        <f>name!E$9</f>
        <v>Caring, leisure and other service occupations</v>
      </c>
      <c r="B303" s="302">
        <v>1.5313621499959154</v>
      </c>
      <c r="C303" s="302">
        <v>1.4285751932322739</v>
      </c>
      <c r="D303" s="302">
        <v>0.38818586108666231</v>
      </c>
      <c r="E303" s="302">
        <f t="shared" si="133"/>
        <v>3.3481232043148514</v>
      </c>
      <c r="F303" s="303"/>
      <c r="G303" s="302">
        <v>1.459466176261125</v>
      </c>
      <c r="H303" s="302">
        <v>1.5601485474309702</v>
      </c>
      <c r="I303" s="302">
        <v>0.52784503926391468</v>
      </c>
      <c r="J303" s="302">
        <f t="shared" ref="J303:J306" si="136">SUM(G303:I303)</f>
        <v>3.5474597629560103</v>
      </c>
      <c r="K303" s="303"/>
      <c r="L303" s="302">
        <v>1.9421845378716667</v>
      </c>
      <c r="M303" s="302">
        <v>1.989756107144262</v>
      </c>
      <c r="N303" s="302">
        <v>0.65718623516292562</v>
      </c>
      <c r="O303" s="302">
        <f t="shared" si="135"/>
        <v>4.5891268801788545</v>
      </c>
    </row>
    <row r="304" spans="1:15" s="236" customFormat="1" x14ac:dyDescent="0.2">
      <c r="A304" s="237" t="str">
        <f>name!E$10</f>
        <v>Sales and customer service occupations</v>
      </c>
      <c r="B304" s="302">
        <v>1.2538298471972749</v>
      </c>
      <c r="C304" s="302">
        <v>0.98005887829760785</v>
      </c>
      <c r="D304" s="302">
        <v>0.23274166269021801</v>
      </c>
      <c r="E304" s="302">
        <f t="shared" si="133"/>
        <v>2.4666303881851008</v>
      </c>
      <c r="F304" s="303"/>
      <c r="G304" s="302">
        <v>1.1677798699250188</v>
      </c>
      <c r="H304" s="302">
        <v>1.126779540586625</v>
      </c>
      <c r="I304" s="302">
        <v>0.23852024080267428</v>
      </c>
      <c r="J304" s="302">
        <f t="shared" si="136"/>
        <v>2.5330796513143179</v>
      </c>
      <c r="K304" s="303"/>
      <c r="L304" s="302">
        <v>1.4086901233704308</v>
      </c>
      <c r="M304" s="302">
        <v>1.7421641132206462</v>
      </c>
      <c r="N304" s="302">
        <v>0.21626286087728763</v>
      </c>
      <c r="O304" s="302">
        <f t="shared" si="135"/>
        <v>3.3671170974683649</v>
      </c>
    </row>
    <row r="305" spans="1:15" s="236" customFormat="1" x14ac:dyDescent="0.2">
      <c r="A305" s="237" t="str">
        <f>name!E$11</f>
        <v>Process, plant and machine operatives</v>
      </c>
      <c r="B305" s="302">
        <v>1.4515947457156564</v>
      </c>
      <c r="C305" s="302">
        <v>0.54267041875452471</v>
      </c>
      <c r="D305" s="302">
        <v>3.9609856757788421E-2</v>
      </c>
      <c r="E305" s="302">
        <f t="shared" si="133"/>
        <v>2.0338750212279693</v>
      </c>
      <c r="F305" s="303"/>
      <c r="G305" s="302">
        <v>1.2474801504182458</v>
      </c>
      <c r="H305" s="302">
        <v>0.68243765487148378</v>
      </c>
      <c r="I305" s="302">
        <v>5.7562232426069559E-2</v>
      </c>
      <c r="J305" s="302">
        <f t="shared" si="136"/>
        <v>1.9874800377157993</v>
      </c>
      <c r="K305" s="303"/>
      <c r="L305" s="302">
        <v>1.2927050885788549</v>
      </c>
      <c r="M305" s="302">
        <v>0.77528660709354313</v>
      </c>
      <c r="N305" s="302">
        <v>5.3970971683358612E-2</v>
      </c>
      <c r="O305" s="302">
        <f t="shared" si="135"/>
        <v>2.1219626673557568</v>
      </c>
    </row>
    <row r="306" spans="1:15" s="236" customFormat="1" x14ac:dyDescent="0.2">
      <c r="A306" s="237" t="str">
        <f>name!E$12</f>
        <v>Elementary occupations</v>
      </c>
      <c r="B306" s="302">
        <v>6.4985448806928376</v>
      </c>
      <c r="C306" s="302">
        <v>4.8983631480281895</v>
      </c>
      <c r="D306" s="302">
        <v>0.67490884831582565</v>
      </c>
      <c r="E306" s="302">
        <f t="shared" si="133"/>
        <v>12.071816877036852</v>
      </c>
      <c r="F306" s="303"/>
      <c r="G306" s="302">
        <v>5.4582535114222681</v>
      </c>
      <c r="H306" s="302">
        <v>4.4715383916569493</v>
      </c>
      <c r="I306" s="302">
        <v>0.6255035412244665</v>
      </c>
      <c r="J306" s="302">
        <f t="shared" si="136"/>
        <v>10.555295444303683</v>
      </c>
      <c r="K306" s="303"/>
      <c r="L306" s="302">
        <v>6.6629136793885717</v>
      </c>
      <c r="M306" s="302">
        <v>3.5178881581845403</v>
      </c>
      <c r="N306" s="302">
        <v>0.75882532308505868</v>
      </c>
      <c r="O306" s="302">
        <f t="shared" si="135"/>
        <v>10.939627160658171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24.354520825670946</v>
      </c>
      <c r="C308" s="311">
        <f t="shared" ref="C308:E308" si="137">SUM(C298:C306)</f>
        <v>11.722434980489801</v>
      </c>
      <c r="D308" s="311">
        <f t="shared" si="137"/>
        <v>3.751044193839264</v>
      </c>
      <c r="E308" s="311">
        <f t="shared" si="137"/>
        <v>39.828000000000017</v>
      </c>
      <c r="F308" s="311"/>
      <c r="G308" s="311">
        <f t="shared" ref="G308:J308" si="138">SUM(G298:G306)</f>
        <v>24.472316177561215</v>
      </c>
      <c r="H308" s="311">
        <f t="shared" si="138"/>
        <v>12.623966334672962</v>
      </c>
      <c r="I308" s="311">
        <f t="shared" si="138"/>
        <v>4.4787174877657634</v>
      </c>
      <c r="J308" s="311">
        <f t="shared" si="138"/>
        <v>41.574999999999939</v>
      </c>
      <c r="K308" s="311"/>
      <c r="L308" s="311">
        <f t="shared" ref="L308:O308" si="139">SUM(L298:L306)</f>
        <v>28.391506024141478</v>
      </c>
      <c r="M308" s="311">
        <f t="shared" si="139"/>
        <v>13.974155742239573</v>
      </c>
      <c r="N308" s="311">
        <f t="shared" si="139"/>
        <v>5.0763382336189151</v>
      </c>
      <c r="O308" s="311">
        <f t="shared" si="139"/>
        <v>47.441999999999972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1.0571289309878691</v>
      </c>
      <c r="C315" s="302">
        <v>0.35506718167971818</v>
      </c>
      <c r="D315" s="302">
        <v>4.1143029440325288E-2</v>
      </c>
      <c r="E315" s="302">
        <f>SUM(B315:D315)</f>
        <v>1.4533391421079125</v>
      </c>
      <c r="F315" s="303"/>
      <c r="G315" s="302">
        <v>1.0943514102233405</v>
      </c>
      <c r="H315" s="302">
        <v>0.45786668378052686</v>
      </c>
      <c r="I315" s="302">
        <v>6.393846218536145E-2</v>
      </c>
      <c r="J315" s="302">
        <f>SUM(G315:I315)</f>
        <v>1.6161565561892286</v>
      </c>
      <c r="K315" s="303"/>
      <c r="L315" s="302">
        <v>1.0852351703248522</v>
      </c>
      <c r="M315" s="302">
        <v>0.60191502188782553</v>
      </c>
      <c r="N315" s="302">
        <v>7.1336510436498871E-2</v>
      </c>
      <c r="O315" s="302">
        <f>SUM(L315:N315)</f>
        <v>1.7584867026491766</v>
      </c>
    </row>
    <row r="316" spans="1:15" s="236" customFormat="1" x14ac:dyDescent="0.2">
      <c r="A316" s="237" t="str">
        <f>name!E$5</f>
        <v>Professional occupations</v>
      </c>
      <c r="B316" s="302">
        <v>2.4261087742846312</v>
      </c>
      <c r="C316" s="302">
        <v>1.0898908658174196</v>
      </c>
      <c r="D316" s="302">
        <v>0.17282858407229576</v>
      </c>
      <c r="E316" s="302">
        <f t="shared" ref="E316:E323" si="140">SUM(B316:D316)</f>
        <v>3.6888282241743466</v>
      </c>
      <c r="F316" s="303"/>
      <c r="G316" s="302">
        <v>2.8953838692664933</v>
      </c>
      <c r="H316" s="302">
        <v>1.3097631928629863</v>
      </c>
      <c r="I316" s="302">
        <v>0.23582502100845334</v>
      </c>
      <c r="J316" s="302">
        <f t="shared" ref="J316:J318" si="141">SUM(G316:I316)</f>
        <v>4.4409720831379325</v>
      </c>
      <c r="K316" s="303"/>
      <c r="L316" s="302">
        <v>3.3337747378856628</v>
      </c>
      <c r="M316" s="302">
        <v>1.8025172621868966</v>
      </c>
      <c r="N316" s="302">
        <v>0.20183617541022184</v>
      </c>
      <c r="O316" s="302">
        <f t="shared" ref="O316:O323" si="142">SUM(L316:N316)</f>
        <v>5.3381281754827814</v>
      </c>
    </row>
    <row r="317" spans="1:15" s="236" customFormat="1" x14ac:dyDescent="0.2">
      <c r="A317" s="237" t="str">
        <f>name!E$6</f>
        <v>Associate professional occupations</v>
      </c>
      <c r="B317" s="302">
        <v>4.8360736938307127</v>
      </c>
      <c r="C317" s="302">
        <v>1.1828551083566003</v>
      </c>
      <c r="D317" s="302">
        <v>4.1806994505540422E-2</v>
      </c>
      <c r="E317" s="302">
        <f t="shared" si="140"/>
        <v>6.0607357966928532</v>
      </c>
      <c r="F317" s="303"/>
      <c r="G317" s="302">
        <v>5.0094411712719813</v>
      </c>
      <c r="H317" s="302">
        <v>1.1430391665143707</v>
      </c>
      <c r="I317" s="302">
        <v>8.2638651230740184E-2</v>
      </c>
      <c r="J317" s="302">
        <f t="shared" si="141"/>
        <v>6.2351189890170922</v>
      </c>
      <c r="K317" s="303"/>
      <c r="L317" s="302">
        <v>5.6874901002941689</v>
      </c>
      <c r="M317" s="302">
        <v>1.3405484417919862</v>
      </c>
      <c r="N317" s="302">
        <v>7.2686373105663407E-2</v>
      </c>
      <c r="O317" s="302">
        <f t="shared" si="142"/>
        <v>7.1007249151918188</v>
      </c>
    </row>
    <row r="318" spans="1:15" s="236" customFormat="1" x14ac:dyDescent="0.2">
      <c r="A318" s="237" t="str">
        <f>name!E$7</f>
        <v>Administrative and secretarial occupations</v>
      </c>
      <c r="B318" s="302">
        <v>1.7781984836394924</v>
      </c>
      <c r="C318" s="302">
        <v>2.3440461215306096</v>
      </c>
      <c r="D318" s="302">
        <v>9.6323521860625285E-3</v>
      </c>
      <c r="E318" s="302">
        <f t="shared" si="140"/>
        <v>4.1318769573561642</v>
      </c>
      <c r="F318" s="303"/>
      <c r="G318" s="302">
        <v>1.5770433915693249</v>
      </c>
      <c r="H318" s="302">
        <v>2.0114564366258265</v>
      </c>
      <c r="I318" s="302">
        <v>2.8312681786081751E-2</v>
      </c>
      <c r="J318" s="302">
        <f t="shared" si="141"/>
        <v>3.6168125099812332</v>
      </c>
      <c r="K318" s="303"/>
      <c r="L318" s="302">
        <v>0.85911127284952149</v>
      </c>
      <c r="M318" s="302">
        <v>1.6126855291175126</v>
      </c>
      <c r="N318" s="302">
        <v>1.2255316193589249E-2</v>
      </c>
      <c r="O318" s="302">
        <f t="shared" si="142"/>
        <v>2.4840521181606232</v>
      </c>
    </row>
    <row r="319" spans="1:15" s="236" customFormat="1" x14ac:dyDescent="0.2">
      <c r="A319" s="237" t="str">
        <f>name!E$8</f>
        <v>Skilled trades occupations</v>
      </c>
      <c r="B319" s="302">
        <v>0.11014742379069734</v>
      </c>
      <c r="C319" s="302">
        <v>2.6443759551185553E-2</v>
      </c>
      <c r="D319" s="302">
        <v>1.7353028178771244E-2</v>
      </c>
      <c r="E319" s="302">
        <f t="shared" si="140"/>
        <v>0.15394421152065413</v>
      </c>
      <c r="F319" s="303"/>
      <c r="G319" s="302">
        <v>8.5669265257145577E-2</v>
      </c>
      <c r="H319" s="302">
        <v>2.1840331903582384E-2</v>
      </c>
      <c r="I319" s="302">
        <v>9.3633089292000232E-3</v>
      </c>
      <c r="J319" s="302">
        <f>SUM(G319:I319)</f>
        <v>0.11687290608992798</v>
      </c>
      <c r="K319" s="303"/>
      <c r="L319" s="302">
        <v>8.7840153536040924E-2</v>
      </c>
      <c r="M319" s="302">
        <v>5.7361915262629057E-2</v>
      </c>
      <c r="N319" s="302">
        <v>1.3459447845880183E-2</v>
      </c>
      <c r="O319" s="302">
        <f t="shared" si="142"/>
        <v>0.15866151664455017</v>
      </c>
    </row>
    <row r="320" spans="1:15" s="236" customFormat="1" x14ac:dyDescent="0.2">
      <c r="A320" s="237" t="str">
        <f>name!E$9</f>
        <v>Caring, leisure and other service occupations</v>
      </c>
      <c r="B320" s="302">
        <v>0.52774230194161098</v>
      </c>
      <c r="C320" s="302">
        <v>0.57999156161176024</v>
      </c>
      <c r="D320" s="302">
        <v>6.787121153384733E-3</v>
      </c>
      <c r="E320" s="302">
        <f t="shared" si="140"/>
        <v>1.1145209847067559</v>
      </c>
      <c r="F320" s="303"/>
      <c r="G320" s="302">
        <v>0.47961452277832428</v>
      </c>
      <c r="H320" s="302">
        <v>0.50986527124193137</v>
      </c>
      <c r="I320" s="302">
        <v>4.9523295867967353E-2</v>
      </c>
      <c r="J320" s="302">
        <f t="shared" ref="J320:J323" si="143">SUM(G320:I320)</f>
        <v>1.039003089888223</v>
      </c>
      <c r="K320" s="303"/>
      <c r="L320" s="302">
        <v>0.52620830307429822</v>
      </c>
      <c r="M320" s="302">
        <v>0.56909749939809895</v>
      </c>
      <c r="N320" s="302">
        <v>4.3385922022827358E-2</v>
      </c>
      <c r="O320" s="302">
        <f t="shared" si="142"/>
        <v>1.1386917244952246</v>
      </c>
    </row>
    <row r="321" spans="1:15" s="236" customFormat="1" x14ac:dyDescent="0.2">
      <c r="A321" s="237" t="str">
        <f>name!E$10</f>
        <v>Sales and customer service occupations</v>
      </c>
      <c r="B321" s="302">
        <v>0.17888144888370025</v>
      </c>
      <c r="C321" s="302">
        <v>0.21282708289787483</v>
      </c>
      <c r="D321" s="302">
        <v>5.5192056654908639E-3</v>
      </c>
      <c r="E321" s="302">
        <f t="shared" si="140"/>
        <v>0.39722773744706591</v>
      </c>
      <c r="F321" s="303"/>
      <c r="G321" s="302">
        <v>0.16293505872402966</v>
      </c>
      <c r="H321" s="302">
        <v>0.2026675294081049</v>
      </c>
      <c r="I321" s="302">
        <v>1.1522559095833957E-2</v>
      </c>
      <c r="J321" s="302">
        <f t="shared" si="143"/>
        <v>0.37712514722796847</v>
      </c>
      <c r="K321" s="303"/>
      <c r="L321" s="302">
        <v>0.16794312166074837</v>
      </c>
      <c r="M321" s="302">
        <v>0.26214414416438703</v>
      </c>
      <c r="N321" s="302">
        <v>1.3958305819646568E-2</v>
      </c>
      <c r="O321" s="302">
        <f t="shared" si="142"/>
        <v>0.44404557164478198</v>
      </c>
    </row>
    <row r="322" spans="1:15" s="236" customFormat="1" x14ac:dyDescent="0.2">
      <c r="A322" s="237" t="str">
        <f>name!E$11</f>
        <v>Process, plant and machine operatives</v>
      </c>
      <c r="B322" s="302">
        <v>3.6471212641279449E-2</v>
      </c>
      <c r="C322" s="302">
        <v>5.3245060260404882E-2</v>
      </c>
      <c r="D322" s="302">
        <v>2.0118602376410907E-3</v>
      </c>
      <c r="E322" s="302">
        <f t="shared" si="140"/>
        <v>9.1728133139325416E-2</v>
      </c>
      <c r="F322" s="303"/>
      <c r="G322" s="302">
        <v>2.576148953352965E-2</v>
      </c>
      <c r="H322" s="302">
        <v>3.73674857062107E-2</v>
      </c>
      <c r="I322" s="302">
        <v>7.7547954876326479E-3</v>
      </c>
      <c r="J322" s="302">
        <f t="shared" si="143"/>
        <v>7.0883770727372994E-2</v>
      </c>
      <c r="K322" s="303"/>
      <c r="L322" s="302">
        <v>1.7596819215191226E-2</v>
      </c>
      <c r="M322" s="302">
        <v>6.2353473057461202E-2</v>
      </c>
      <c r="N322" s="302">
        <v>1.8525859939181787E-2</v>
      </c>
      <c r="O322" s="302">
        <f t="shared" si="142"/>
        <v>9.8476152211834228E-2</v>
      </c>
    </row>
    <row r="323" spans="1:15" s="236" customFormat="1" x14ac:dyDescent="0.2">
      <c r="A323" s="237" t="str">
        <f>name!E$12</f>
        <v>Elementary occupations</v>
      </c>
      <c r="B323" s="302">
        <v>0.31641779317993191</v>
      </c>
      <c r="C323" s="302">
        <v>0.2986388354109264</v>
      </c>
      <c r="D323" s="302">
        <v>2.7421842640730377E-3</v>
      </c>
      <c r="E323" s="302">
        <f t="shared" si="140"/>
        <v>0.61779881285493132</v>
      </c>
      <c r="F323" s="303"/>
      <c r="G323" s="302">
        <v>0.24035941699310992</v>
      </c>
      <c r="H323" s="302">
        <v>0.20718004776447022</v>
      </c>
      <c r="I323" s="302">
        <v>9.0515482983423309E-2</v>
      </c>
      <c r="J323" s="302">
        <f t="shared" si="143"/>
        <v>0.53805494774100338</v>
      </c>
      <c r="K323" s="303"/>
      <c r="L323" s="302">
        <v>0.20400705299531233</v>
      </c>
      <c r="M323" s="302">
        <v>0.18745825228912302</v>
      </c>
      <c r="N323" s="302">
        <v>0.17826781823476406</v>
      </c>
      <c r="O323" s="302">
        <f t="shared" si="142"/>
        <v>0.56973312351919936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11.267170063179927</v>
      </c>
      <c r="C325" s="311">
        <f t="shared" ref="C325:E325" si="144">SUM(C315:C323)</f>
        <v>6.1430055771165009</v>
      </c>
      <c r="D325" s="311">
        <f t="shared" si="144"/>
        <v>0.29982435970358501</v>
      </c>
      <c r="E325" s="311">
        <f t="shared" si="144"/>
        <v>17.710000000000008</v>
      </c>
      <c r="F325" s="311"/>
      <c r="G325" s="311">
        <f t="shared" ref="G325:J325" si="145">SUM(G315:G323)</f>
        <v>11.570559595617278</v>
      </c>
      <c r="H325" s="311">
        <f t="shared" si="145"/>
        <v>5.9010461458080101</v>
      </c>
      <c r="I325" s="311">
        <f t="shared" si="145"/>
        <v>0.57939425857469395</v>
      </c>
      <c r="J325" s="311">
        <f t="shared" si="145"/>
        <v>18.050999999999981</v>
      </c>
      <c r="K325" s="311"/>
      <c r="L325" s="311">
        <f t="shared" ref="L325:O325" si="146">SUM(L315:L323)</f>
        <v>11.969206731835795</v>
      </c>
      <c r="M325" s="311">
        <f t="shared" si="146"/>
        <v>6.496081539155921</v>
      </c>
      <c r="N325" s="311">
        <f t="shared" si="146"/>
        <v>0.62571172900827332</v>
      </c>
      <c r="O325" s="311">
        <f t="shared" si="146"/>
        <v>19.09099999999999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0.63439604053641929</v>
      </c>
      <c r="C332" s="302">
        <v>0.24546825902449387</v>
      </c>
      <c r="D332" s="302">
        <v>0.34064150024290352</v>
      </c>
      <c r="E332" s="302">
        <f>SUM(B332:D332)</f>
        <v>1.2205057998038167</v>
      </c>
      <c r="F332" s="303"/>
      <c r="G332" s="302">
        <v>0.55899145705344411</v>
      </c>
      <c r="H332" s="302">
        <v>0.33453640835350928</v>
      </c>
      <c r="I332" s="302">
        <v>0.42570071628492817</v>
      </c>
      <c r="J332" s="302">
        <f>SUM(G332:I332)</f>
        <v>1.3192285816918816</v>
      </c>
      <c r="K332" s="303"/>
      <c r="L332" s="302">
        <v>0.55730085528704332</v>
      </c>
      <c r="M332" s="302">
        <v>0.37098076261963558</v>
      </c>
      <c r="N332" s="302">
        <v>0.48132154252336579</v>
      </c>
      <c r="O332" s="302">
        <f>SUM(L332:N332)</f>
        <v>1.4096031604300445</v>
      </c>
    </row>
    <row r="333" spans="1:15" s="236" customFormat="1" x14ac:dyDescent="0.2">
      <c r="A333" s="237" t="str">
        <f>name!E$5</f>
        <v>Professional occupations</v>
      </c>
      <c r="B333" s="302">
        <v>11.872977043044315</v>
      </c>
      <c r="C333" s="302">
        <v>5.4128566637642486</v>
      </c>
      <c r="D333" s="302">
        <v>1.4746208436874289</v>
      </c>
      <c r="E333" s="302">
        <f t="shared" ref="E333:E340" si="147">SUM(B333:D333)</f>
        <v>18.760454550495993</v>
      </c>
      <c r="F333" s="303"/>
      <c r="G333" s="302">
        <v>11.064455649167011</v>
      </c>
      <c r="H333" s="302">
        <v>6.2426713760292767</v>
      </c>
      <c r="I333" s="302">
        <v>2.0314602485499726</v>
      </c>
      <c r="J333" s="302">
        <f t="shared" ref="J333:J335" si="148">SUM(G333:I333)</f>
        <v>19.33858727374626</v>
      </c>
      <c r="K333" s="303"/>
      <c r="L333" s="302">
        <v>11.039181943944589</v>
      </c>
      <c r="M333" s="302">
        <v>7.0415763268078937</v>
      </c>
      <c r="N333" s="302">
        <v>2.0042540351623539</v>
      </c>
      <c r="O333" s="302">
        <f t="shared" ref="O333:O340" si="149">SUM(L333:N333)</f>
        <v>20.085012305914837</v>
      </c>
    </row>
    <row r="334" spans="1:15" s="236" customFormat="1" x14ac:dyDescent="0.2">
      <c r="A334" s="237" t="str">
        <f>name!E$6</f>
        <v>Associate professional occupations</v>
      </c>
      <c r="B334" s="302">
        <v>1.5641910472453693</v>
      </c>
      <c r="C334" s="302">
        <v>1.3674029773541352</v>
      </c>
      <c r="D334" s="302">
        <v>0.76325863403118788</v>
      </c>
      <c r="E334" s="302">
        <f t="shared" si="147"/>
        <v>3.6948526586306922</v>
      </c>
      <c r="F334" s="303"/>
      <c r="G334" s="302">
        <v>1.4658671989450289</v>
      </c>
      <c r="H334" s="302">
        <v>1.5699703470261921</v>
      </c>
      <c r="I334" s="302">
        <v>0.73448326485301674</v>
      </c>
      <c r="J334" s="302">
        <f t="shared" si="148"/>
        <v>3.7703208108242379</v>
      </c>
      <c r="K334" s="303"/>
      <c r="L334" s="302">
        <v>1.3691887661827549</v>
      </c>
      <c r="M334" s="302">
        <v>1.5005995588039998</v>
      </c>
      <c r="N334" s="302">
        <v>0.69536981060593139</v>
      </c>
      <c r="O334" s="302">
        <f t="shared" si="149"/>
        <v>3.5651581355926858</v>
      </c>
    </row>
    <row r="335" spans="1:15" s="236" customFormat="1" x14ac:dyDescent="0.2">
      <c r="A335" s="237" t="str">
        <f>name!E$7</f>
        <v>Administrative and secretarial occupations</v>
      </c>
      <c r="B335" s="302">
        <v>0.9292903157854675</v>
      </c>
      <c r="C335" s="302">
        <v>1.7695013708301528</v>
      </c>
      <c r="D335" s="302">
        <v>0.14032771255584758</v>
      </c>
      <c r="E335" s="302">
        <f t="shared" si="147"/>
        <v>2.8391193991714681</v>
      </c>
      <c r="F335" s="303"/>
      <c r="G335" s="302">
        <v>0.71050693754133931</v>
      </c>
      <c r="H335" s="302">
        <v>1.5682041970722012</v>
      </c>
      <c r="I335" s="302">
        <v>0.13928061728245447</v>
      </c>
      <c r="J335" s="302">
        <f t="shared" si="148"/>
        <v>2.4179917518959946</v>
      </c>
      <c r="K335" s="303"/>
      <c r="L335" s="302">
        <v>0.36943381090701338</v>
      </c>
      <c r="M335" s="302">
        <v>0.76564813530996245</v>
      </c>
      <c r="N335" s="302">
        <v>0.11685114905748814</v>
      </c>
      <c r="O335" s="302">
        <f t="shared" si="149"/>
        <v>1.2519330952744641</v>
      </c>
    </row>
    <row r="336" spans="1:15" s="236" customFormat="1" x14ac:dyDescent="0.2">
      <c r="A336" s="237" t="str">
        <f>name!E$8</f>
        <v>Skilled trades occupations</v>
      </c>
      <c r="B336" s="302">
        <v>0.3385853866205768</v>
      </c>
      <c r="C336" s="302">
        <v>0.28362237273200025</v>
      </c>
      <c r="D336" s="302">
        <v>5.1578986375681382E-2</v>
      </c>
      <c r="E336" s="302">
        <f t="shared" si="147"/>
        <v>0.67378674572825836</v>
      </c>
      <c r="F336" s="303"/>
      <c r="G336" s="302">
        <v>0.21315160367125485</v>
      </c>
      <c r="H336" s="302">
        <v>0.20050619408461437</v>
      </c>
      <c r="I336" s="302">
        <v>5.735149616993291E-2</v>
      </c>
      <c r="J336" s="302">
        <f>SUM(G336:I336)</f>
        <v>0.4710092939258021</v>
      </c>
      <c r="K336" s="303"/>
      <c r="L336" s="302">
        <v>0.14002967735319966</v>
      </c>
      <c r="M336" s="302">
        <v>8.770901965270439E-2</v>
      </c>
      <c r="N336" s="302">
        <v>9.2168941522554254E-2</v>
      </c>
      <c r="O336" s="302">
        <f t="shared" si="149"/>
        <v>0.31990763852845827</v>
      </c>
    </row>
    <row r="337" spans="1:15" s="236" customFormat="1" x14ac:dyDescent="0.2">
      <c r="A337" s="237" t="str">
        <f>name!E$9</f>
        <v>Caring, leisure and other service occupations</v>
      </c>
      <c r="B337" s="302">
        <v>6.1824144452128005</v>
      </c>
      <c r="C337" s="302">
        <v>7.5526566862776248</v>
      </c>
      <c r="D337" s="302">
        <v>0.23807765665199504</v>
      </c>
      <c r="E337" s="302">
        <f t="shared" si="147"/>
        <v>13.973148788142421</v>
      </c>
      <c r="F337" s="303"/>
      <c r="G337" s="302">
        <v>4.9770671220243932</v>
      </c>
      <c r="H337" s="302">
        <v>7.1280593541174051</v>
      </c>
      <c r="I337" s="302">
        <v>0.29396981519200471</v>
      </c>
      <c r="J337" s="302">
        <f t="shared" ref="J337:J340" si="150">SUM(G337:I337)</f>
        <v>12.399096291333803</v>
      </c>
      <c r="K337" s="303"/>
      <c r="L337" s="302">
        <v>5.8733320000303575</v>
      </c>
      <c r="M337" s="302">
        <v>7.0349211196492458</v>
      </c>
      <c r="N337" s="302">
        <v>0.3739172243570737</v>
      </c>
      <c r="O337" s="302">
        <f t="shared" si="149"/>
        <v>13.282170344036677</v>
      </c>
    </row>
    <row r="338" spans="1:15" s="236" customFormat="1" x14ac:dyDescent="0.2">
      <c r="A338" s="237" t="str">
        <f>name!E$10</f>
        <v>Sales and customer service occupations</v>
      </c>
      <c r="B338" s="302">
        <v>9.6080040704429145E-2</v>
      </c>
      <c r="C338" s="302">
        <v>0.13479098990440611</v>
      </c>
      <c r="D338" s="302">
        <v>5.6117205397264829E-2</v>
      </c>
      <c r="E338" s="302">
        <f t="shared" si="147"/>
        <v>0.28698823600610007</v>
      </c>
      <c r="F338" s="303"/>
      <c r="G338" s="302">
        <v>7.3810899733592242E-2</v>
      </c>
      <c r="H338" s="302">
        <v>0.12497312328398767</v>
      </c>
      <c r="I338" s="302">
        <v>4.6726584447257934E-2</v>
      </c>
      <c r="J338" s="302">
        <f t="shared" si="150"/>
        <v>0.24551060746483785</v>
      </c>
      <c r="K338" s="303"/>
      <c r="L338" s="302">
        <v>7.6434255486868274E-2</v>
      </c>
      <c r="M338" s="302">
        <v>0.11694322367258674</v>
      </c>
      <c r="N338" s="302">
        <v>5.1704802106220936E-2</v>
      </c>
      <c r="O338" s="302">
        <f t="shared" si="149"/>
        <v>0.24508228126567597</v>
      </c>
    </row>
    <row r="339" spans="1:15" s="236" customFormat="1" x14ac:dyDescent="0.2">
      <c r="A339" s="237" t="str">
        <f>name!E$11</f>
        <v>Process, plant and machine operatives</v>
      </c>
      <c r="B339" s="302">
        <v>5.6558729743086344E-2</v>
      </c>
      <c r="C339" s="302">
        <v>9.5070092837944181E-2</v>
      </c>
      <c r="D339" s="302">
        <v>0.55127390142357968</v>
      </c>
      <c r="E339" s="302">
        <f t="shared" si="147"/>
        <v>0.70290272400461018</v>
      </c>
      <c r="F339" s="303"/>
      <c r="G339" s="302">
        <v>3.3916038637110575E-2</v>
      </c>
      <c r="H339" s="302">
        <v>7.9228926896353913E-2</v>
      </c>
      <c r="I339" s="302">
        <v>0.61669938368634825</v>
      </c>
      <c r="J339" s="302">
        <f t="shared" si="150"/>
        <v>0.72984434921981278</v>
      </c>
      <c r="K339" s="303"/>
      <c r="L339" s="302">
        <v>2.6212485965069286E-2</v>
      </c>
      <c r="M339" s="302">
        <v>9.2964482798504708E-2</v>
      </c>
      <c r="N339" s="302">
        <v>0.61259120162994807</v>
      </c>
      <c r="O339" s="302">
        <f t="shared" si="149"/>
        <v>0.73176817039352204</v>
      </c>
    </row>
    <row r="340" spans="1:15" s="236" customFormat="1" x14ac:dyDescent="0.2">
      <c r="A340" s="237" t="str">
        <f>name!E$12</f>
        <v>Elementary occupations</v>
      </c>
      <c r="B340" s="302">
        <v>0.60035759894990393</v>
      </c>
      <c r="C340" s="302">
        <v>2.6378722697290216</v>
      </c>
      <c r="D340" s="302">
        <v>1.3011229337716384E-2</v>
      </c>
      <c r="E340" s="302">
        <f t="shared" si="147"/>
        <v>3.2512410980166422</v>
      </c>
      <c r="F340" s="303"/>
      <c r="G340" s="302">
        <v>0.41158867580884578</v>
      </c>
      <c r="H340" s="302">
        <v>1.9704043926302641</v>
      </c>
      <c r="I340" s="302">
        <v>1.141797145824542E-2</v>
      </c>
      <c r="J340" s="302">
        <f t="shared" si="150"/>
        <v>2.3934110398973556</v>
      </c>
      <c r="K340" s="303"/>
      <c r="L340" s="302">
        <v>0.46819703475695634</v>
      </c>
      <c r="M340" s="302">
        <v>1.1584508081976785</v>
      </c>
      <c r="N340" s="302">
        <v>9.7170256090066635E-3</v>
      </c>
      <c r="O340" s="302">
        <f t="shared" si="149"/>
        <v>1.6363648685636416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22.274850647842371</v>
      </c>
      <c r="C342" s="311">
        <f t="shared" ref="C342:E342" si="151">SUM(C332:C340)</f>
        <v>19.499241682454027</v>
      </c>
      <c r="D342" s="311">
        <f t="shared" si="151"/>
        <v>3.6289076697036053</v>
      </c>
      <c r="E342" s="311">
        <f t="shared" si="151"/>
        <v>45.403000000000006</v>
      </c>
      <c r="F342" s="311"/>
      <c r="G342" s="311">
        <f t="shared" ref="G342:J342" si="152">SUM(G332:G340)</f>
        <v>19.509355582582018</v>
      </c>
      <c r="H342" s="311">
        <f t="shared" si="152"/>
        <v>19.218554319493801</v>
      </c>
      <c r="I342" s="311">
        <f t="shared" si="152"/>
        <v>4.3570900979241607</v>
      </c>
      <c r="J342" s="311">
        <f t="shared" si="152"/>
        <v>43.084999999999987</v>
      </c>
      <c r="K342" s="311"/>
      <c r="L342" s="311">
        <f t="shared" ref="L342:O342" si="153">SUM(L332:L340)</f>
        <v>19.919310829913851</v>
      </c>
      <c r="M342" s="311">
        <f t="shared" si="153"/>
        <v>18.169793437512208</v>
      </c>
      <c r="N342" s="311">
        <f t="shared" si="153"/>
        <v>4.437895732573943</v>
      </c>
      <c r="O342" s="311">
        <f t="shared" si="153"/>
        <v>42.527000000000001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1.6016796058980451</v>
      </c>
      <c r="C349" s="302">
        <v>0.54908027599095521</v>
      </c>
      <c r="D349" s="302">
        <v>0.34313153124938206</v>
      </c>
      <c r="E349" s="302">
        <f>SUM(B349:D349)</f>
        <v>2.4938914131383823</v>
      </c>
      <c r="F349" s="303"/>
      <c r="G349" s="302">
        <v>1.8343940701624497</v>
      </c>
      <c r="H349" s="302">
        <v>0.7299444078737688</v>
      </c>
      <c r="I349" s="302">
        <v>0.3320042151668719</v>
      </c>
      <c r="J349" s="302">
        <f>SUM(G349:I349)</f>
        <v>2.8963426932030902</v>
      </c>
      <c r="K349" s="303"/>
      <c r="L349" s="302">
        <v>2.186688384568984</v>
      </c>
      <c r="M349" s="302">
        <v>0.86264814452563143</v>
      </c>
      <c r="N349" s="302">
        <v>0.39163440296932156</v>
      </c>
      <c r="O349" s="302">
        <f>SUM(L349:N349)</f>
        <v>3.4409709320639372</v>
      </c>
    </row>
    <row r="350" spans="1:15" s="236" customFormat="1" x14ac:dyDescent="0.2">
      <c r="A350" s="237" t="str">
        <f>name!E$5</f>
        <v>Professional occupations</v>
      </c>
      <c r="B350" s="302">
        <v>10.053960439031361</v>
      </c>
      <c r="C350" s="302">
        <v>5.2147084364914873</v>
      </c>
      <c r="D350" s="302">
        <v>1.8718827726374612</v>
      </c>
      <c r="E350" s="302">
        <f t="shared" ref="E350:E357" si="154">SUM(B350:D350)</f>
        <v>17.140551648160312</v>
      </c>
      <c r="F350" s="303"/>
      <c r="G350" s="302">
        <v>12.083624615364485</v>
      </c>
      <c r="H350" s="302">
        <v>5.9740217149896919</v>
      </c>
      <c r="I350" s="302">
        <v>1.8332813090835891</v>
      </c>
      <c r="J350" s="302">
        <f t="shared" ref="J350:J352" si="155">SUM(G350:I350)</f>
        <v>19.890927639437766</v>
      </c>
      <c r="K350" s="303"/>
      <c r="L350" s="302">
        <v>14.589058231998068</v>
      </c>
      <c r="M350" s="302">
        <v>6.9269147024276636</v>
      </c>
      <c r="N350" s="302">
        <v>2.2028590088029567</v>
      </c>
      <c r="O350" s="302">
        <f t="shared" ref="O350:O357" si="156">SUM(L350:N350)</f>
        <v>23.71883194322869</v>
      </c>
    </row>
    <row r="351" spans="1:15" s="236" customFormat="1" x14ac:dyDescent="0.2">
      <c r="A351" s="237" t="str">
        <f>name!E$6</f>
        <v>Associate professional occupations</v>
      </c>
      <c r="B351" s="302">
        <v>4.1709032532779462</v>
      </c>
      <c r="C351" s="302">
        <v>2.8607151155476402</v>
      </c>
      <c r="D351" s="302">
        <v>0.70841311886283587</v>
      </c>
      <c r="E351" s="302">
        <f t="shared" si="154"/>
        <v>7.7400314876884231</v>
      </c>
      <c r="F351" s="303"/>
      <c r="G351" s="302">
        <v>4.9219743450680689</v>
      </c>
      <c r="H351" s="302">
        <v>3.2508377451849499</v>
      </c>
      <c r="I351" s="302">
        <v>0.55989028570676436</v>
      </c>
      <c r="J351" s="302">
        <f t="shared" si="155"/>
        <v>8.7327023759597822</v>
      </c>
      <c r="K351" s="303"/>
      <c r="L351" s="302">
        <v>5.4253432830381776</v>
      </c>
      <c r="M351" s="302">
        <v>3.3967334009529537</v>
      </c>
      <c r="N351" s="302">
        <v>0.7509739251045453</v>
      </c>
      <c r="O351" s="302">
        <f t="shared" si="156"/>
        <v>9.5730506090956773</v>
      </c>
    </row>
    <row r="352" spans="1:15" s="236" customFormat="1" x14ac:dyDescent="0.2">
      <c r="A352" s="237" t="str">
        <f>name!E$7</f>
        <v>Administrative and secretarial occupations</v>
      </c>
      <c r="B352" s="302">
        <v>2.2106712281119636</v>
      </c>
      <c r="C352" s="302">
        <v>2.9782253663018774</v>
      </c>
      <c r="D352" s="302">
        <v>0.176378445719546</v>
      </c>
      <c r="E352" s="302">
        <f t="shared" si="154"/>
        <v>5.3652750401333869</v>
      </c>
      <c r="F352" s="303"/>
      <c r="G352" s="302">
        <v>2.1690220930789188</v>
      </c>
      <c r="H352" s="302">
        <v>2.6150963674861041</v>
      </c>
      <c r="I352" s="302">
        <v>0.11095120314710419</v>
      </c>
      <c r="J352" s="302">
        <f t="shared" si="155"/>
        <v>4.8950696637121274</v>
      </c>
      <c r="K352" s="303"/>
      <c r="L352" s="302">
        <v>1.8135456121844304</v>
      </c>
      <c r="M352" s="302">
        <v>1.1393216436011593</v>
      </c>
      <c r="N352" s="302">
        <v>8.39561678084213E-2</v>
      </c>
      <c r="O352" s="302">
        <f t="shared" si="156"/>
        <v>3.0368234235940106</v>
      </c>
    </row>
    <row r="353" spans="1:15" s="236" customFormat="1" x14ac:dyDescent="0.2">
      <c r="A353" s="237" t="str">
        <f>name!E$8</f>
        <v>Skilled trades occupations</v>
      </c>
      <c r="B353" s="302">
        <v>0.28558654083181317</v>
      </c>
      <c r="C353" s="302">
        <v>0.32253098227725668</v>
      </c>
      <c r="D353" s="302">
        <v>0.10805912013164519</v>
      </c>
      <c r="E353" s="302">
        <f t="shared" si="154"/>
        <v>0.71617664324071506</v>
      </c>
      <c r="F353" s="303"/>
      <c r="G353" s="302">
        <v>0.22819622442583687</v>
      </c>
      <c r="H353" s="302">
        <v>0.23368793662139081</v>
      </c>
      <c r="I353" s="302">
        <v>9.05319603222067E-2</v>
      </c>
      <c r="J353" s="302">
        <f>SUM(G353:I353)</f>
        <v>0.55241612136943441</v>
      </c>
      <c r="K353" s="303"/>
      <c r="L353" s="302">
        <v>0.12859213546570322</v>
      </c>
      <c r="M353" s="302">
        <v>0.15788647782768067</v>
      </c>
      <c r="N353" s="302">
        <v>0.12474580961812211</v>
      </c>
      <c r="O353" s="302">
        <f t="shared" si="156"/>
        <v>0.41122442291150596</v>
      </c>
    </row>
    <row r="354" spans="1:15" s="236" customFormat="1" x14ac:dyDescent="0.2">
      <c r="A354" s="237" t="str">
        <f>name!E$9</f>
        <v>Caring, leisure and other service occupations</v>
      </c>
      <c r="B354" s="302">
        <v>12.725932530902927</v>
      </c>
      <c r="C354" s="302">
        <v>12.04685440231226</v>
      </c>
      <c r="D354" s="302">
        <v>1.3928127422002234</v>
      </c>
      <c r="E354" s="302">
        <f t="shared" si="154"/>
        <v>26.165599675415411</v>
      </c>
      <c r="F354" s="303"/>
      <c r="G354" s="302">
        <v>13.311262291462789</v>
      </c>
      <c r="H354" s="302">
        <v>11.352480446033248</v>
      </c>
      <c r="I354" s="302">
        <v>1.3376402200502802</v>
      </c>
      <c r="J354" s="302">
        <f t="shared" ref="J354:J357" si="157">SUM(G354:I354)</f>
        <v>26.001382957546316</v>
      </c>
      <c r="K354" s="303"/>
      <c r="L354" s="302">
        <v>16.769317428857271</v>
      </c>
      <c r="M354" s="302">
        <v>12.62310470789806</v>
      </c>
      <c r="N354" s="302">
        <v>1.5619289295798655</v>
      </c>
      <c r="O354" s="302">
        <f t="shared" si="156"/>
        <v>30.954351066335192</v>
      </c>
    </row>
    <row r="355" spans="1:15" s="236" customFormat="1" x14ac:dyDescent="0.2">
      <c r="A355" s="237" t="str">
        <f>name!E$10</f>
        <v>Sales and customer service occupations</v>
      </c>
      <c r="B355" s="302">
        <v>0.3437859518629256</v>
      </c>
      <c r="C355" s="302">
        <v>0.37485280572246144</v>
      </c>
      <c r="D355" s="302">
        <v>6.856034512475262E-2</v>
      </c>
      <c r="E355" s="302">
        <f t="shared" si="154"/>
        <v>0.7871991027101396</v>
      </c>
      <c r="F355" s="303"/>
      <c r="G355" s="302">
        <v>0.33833323710985863</v>
      </c>
      <c r="H355" s="302">
        <v>0.33283685581456712</v>
      </c>
      <c r="I355" s="302">
        <v>3.7733640664119689E-2</v>
      </c>
      <c r="J355" s="302">
        <f t="shared" si="157"/>
        <v>0.70890373358854541</v>
      </c>
      <c r="K355" s="303"/>
      <c r="L355" s="302">
        <v>0.37026914634639602</v>
      </c>
      <c r="M355" s="302">
        <v>0.34917988453300114</v>
      </c>
      <c r="N355" s="302">
        <v>5.4437683042200938E-2</v>
      </c>
      <c r="O355" s="302">
        <f t="shared" si="156"/>
        <v>0.77388671392159814</v>
      </c>
    </row>
    <row r="356" spans="1:15" s="236" customFormat="1" x14ac:dyDescent="0.2">
      <c r="A356" s="237" t="str">
        <f>name!E$11</f>
        <v>Process, plant and machine operatives</v>
      </c>
      <c r="B356" s="302">
        <v>9.8380060500724106E-2</v>
      </c>
      <c r="C356" s="302">
        <v>0.23067424072300752</v>
      </c>
      <c r="D356" s="302">
        <v>1.350822459982182E-2</v>
      </c>
      <c r="E356" s="302">
        <f t="shared" si="154"/>
        <v>0.34256252582355345</v>
      </c>
      <c r="F356" s="303"/>
      <c r="G356" s="302">
        <v>7.8560891736981442E-2</v>
      </c>
      <c r="H356" s="302">
        <v>0.18869605490417171</v>
      </c>
      <c r="I356" s="302">
        <v>1.1182291030998857E-2</v>
      </c>
      <c r="J356" s="302">
        <f t="shared" si="157"/>
        <v>0.27843923767215206</v>
      </c>
      <c r="K356" s="303"/>
      <c r="L356" s="302">
        <v>3.5859922186319559E-2</v>
      </c>
      <c r="M356" s="302">
        <v>0.12589398349193243</v>
      </c>
      <c r="N356" s="302">
        <v>7.292999375720699E-3</v>
      </c>
      <c r="O356" s="302">
        <f t="shared" si="156"/>
        <v>0.16904690505397268</v>
      </c>
    </row>
    <row r="357" spans="1:15" s="236" customFormat="1" x14ac:dyDescent="0.2">
      <c r="A357" s="237" t="str">
        <f>name!E$12</f>
        <v>Elementary occupations</v>
      </c>
      <c r="B357" s="302">
        <v>0.3471477455863835</v>
      </c>
      <c r="C357" s="302">
        <v>1.5570396642624793</v>
      </c>
      <c r="D357" s="302">
        <v>3.2525053840737429E-2</v>
      </c>
      <c r="E357" s="302">
        <f t="shared" si="154"/>
        <v>1.9367124636896</v>
      </c>
      <c r="F357" s="303"/>
      <c r="G357" s="302">
        <v>0.30887029489798623</v>
      </c>
      <c r="H357" s="302">
        <v>1.1287059229347223</v>
      </c>
      <c r="I357" s="302">
        <v>1.623935967796461E-2</v>
      </c>
      <c r="J357" s="302">
        <f t="shared" si="157"/>
        <v>1.4538155775106731</v>
      </c>
      <c r="K357" s="303"/>
      <c r="L357" s="302">
        <v>0.15443375461598191</v>
      </c>
      <c r="M357" s="302">
        <v>0.77778036042436205</v>
      </c>
      <c r="N357" s="302">
        <v>6.5998687551320819E-3</v>
      </c>
      <c r="O357" s="302">
        <f t="shared" si="156"/>
        <v>0.93881398379547609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31.838047356004086</v>
      </c>
      <c r="C359" s="311">
        <f t="shared" ref="C359:E359" si="158">SUM(C349:C357)</f>
        <v>26.134681289629427</v>
      </c>
      <c r="D359" s="311">
        <f t="shared" si="158"/>
        <v>4.715271354366406</v>
      </c>
      <c r="E359" s="311">
        <f t="shared" si="158"/>
        <v>62.687999999999924</v>
      </c>
      <c r="F359" s="311"/>
      <c r="G359" s="311">
        <f t="shared" ref="G359:J359" si="159">SUM(G349:G357)</f>
        <v>35.274238063307372</v>
      </c>
      <c r="H359" s="311">
        <f t="shared" si="159"/>
        <v>25.80630745184261</v>
      </c>
      <c r="I359" s="311">
        <f t="shared" si="159"/>
        <v>4.329454484849899</v>
      </c>
      <c r="J359" s="311">
        <f t="shared" si="159"/>
        <v>65.409999999999883</v>
      </c>
      <c r="K359" s="311"/>
      <c r="L359" s="311">
        <f t="shared" ref="L359:O359" si="160">SUM(L349:L357)</f>
        <v>41.473107899261329</v>
      </c>
      <c r="M359" s="311">
        <f t="shared" si="160"/>
        <v>26.359463305682443</v>
      </c>
      <c r="N359" s="311">
        <f t="shared" si="160"/>
        <v>5.1844287950562862</v>
      </c>
      <c r="O359" s="311">
        <f t="shared" si="160"/>
        <v>73.017000000000053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0.57056713918830204</v>
      </c>
      <c r="C366" s="302">
        <v>0.15659981639499823</v>
      </c>
      <c r="D366" s="302">
        <v>0.29659413401355811</v>
      </c>
      <c r="E366" s="302">
        <f>SUM(B366:D366)</f>
        <v>1.0237610895968583</v>
      </c>
      <c r="F366" s="303"/>
      <c r="G366" s="302">
        <v>0.62800323503824684</v>
      </c>
      <c r="H366" s="302">
        <v>0.24460490306688756</v>
      </c>
      <c r="I366" s="302">
        <v>0.24697637035531725</v>
      </c>
      <c r="J366" s="302">
        <f>SUM(G366:I366)</f>
        <v>1.1195845084604517</v>
      </c>
      <c r="K366" s="303"/>
      <c r="L366" s="302">
        <v>0.62399061211430762</v>
      </c>
      <c r="M366" s="302">
        <v>0.33379939976387846</v>
      </c>
      <c r="N366" s="302">
        <v>0.23454742137064455</v>
      </c>
      <c r="O366" s="302">
        <f>SUM(L366:N366)</f>
        <v>1.1923374332488308</v>
      </c>
    </row>
    <row r="367" spans="1:15" s="236" customFormat="1" x14ac:dyDescent="0.2">
      <c r="A367" s="237" t="str">
        <f>name!E$5</f>
        <v>Professional occupations</v>
      </c>
      <c r="B367" s="302">
        <v>0.59735965514566536</v>
      </c>
      <c r="C367" s="302">
        <v>0.30411194313027151</v>
      </c>
      <c r="D367" s="302">
        <v>0.69440410121848695</v>
      </c>
      <c r="E367" s="302">
        <f t="shared" ref="E367:E374" si="161">SUM(B367:D367)</f>
        <v>1.5958756994944239</v>
      </c>
      <c r="F367" s="303"/>
      <c r="G367" s="302">
        <v>0.84545217702538566</v>
      </c>
      <c r="H367" s="302">
        <v>0.51844932042794589</v>
      </c>
      <c r="I367" s="302">
        <v>0.49382635604461927</v>
      </c>
      <c r="J367" s="302">
        <f t="shared" ref="J367:J369" si="162">SUM(G367:I367)</f>
        <v>1.8577278534979509</v>
      </c>
      <c r="K367" s="303"/>
      <c r="L367" s="302">
        <v>0.87910254757930484</v>
      </c>
      <c r="M367" s="302">
        <v>0.65212207868846039</v>
      </c>
      <c r="N367" s="302">
        <v>0.4230405283188175</v>
      </c>
      <c r="O367" s="302">
        <f t="shared" ref="O367:O374" si="163">SUM(L367:N367)</f>
        <v>1.9542651545865826</v>
      </c>
    </row>
    <row r="368" spans="1:15" s="236" customFormat="1" x14ac:dyDescent="0.2">
      <c r="A368" s="237" t="str">
        <f>name!E$6</f>
        <v>Associate professional occupations</v>
      </c>
      <c r="B368" s="302">
        <v>0.69550544001470893</v>
      </c>
      <c r="C368" s="302">
        <v>0.42104286065542579</v>
      </c>
      <c r="D368" s="302">
        <v>1.5795694779976859</v>
      </c>
      <c r="E368" s="302">
        <f t="shared" si="161"/>
        <v>2.6961177786678205</v>
      </c>
      <c r="F368" s="303"/>
      <c r="G368" s="302">
        <v>0.76845309890567337</v>
      </c>
      <c r="H368" s="302">
        <v>0.54163231394571087</v>
      </c>
      <c r="I368" s="302">
        <v>1.3312430064408129</v>
      </c>
      <c r="J368" s="302">
        <f t="shared" si="162"/>
        <v>2.6413284192921971</v>
      </c>
      <c r="K368" s="303"/>
      <c r="L368" s="302">
        <v>0.69686103068294269</v>
      </c>
      <c r="M368" s="302">
        <v>0.4969294319990844</v>
      </c>
      <c r="N368" s="302">
        <v>1.2039516076596033</v>
      </c>
      <c r="O368" s="302">
        <f t="shared" si="163"/>
        <v>2.3977420703416303</v>
      </c>
    </row>
    <row r="369" spans="1:15" s="236" customFormat="1" x14ac:dyDescent="0.2">
      <c r="A369" s="237" t="str">
        <f>name!E$7</f>
        <v>Administrative and secretarial occupations</v>
      </c>
      <c r="B369" s="302">
        <v>0.41781207455225744</v>
      </c>
      <c r="C369" s="302">
        <v>0.86333380209058808</v>
      </c>
      <c r="D369" s="302">
        <v>5.3105311339316494E-2</v>
      </c>
      <c r="E369" s="302">
        <f t="shared" si="161"/>
        <v>1.3342511879821619</v>
      </c>
      <c r="F369" s="303"/>
      <c r="G369" s="302">
        <v>0.48807073916566523</v>
      </c>
      <c r="H369" s="302">
        <v>1.0565985332398842</v>
      </c>
      <c r="I369" s="302">
        <v>4.6870009651808271E-2</v>
      </c>
      <c r="J369" s="302">
        <f t="shared" si="162"/>
        <v>1.5915392820573577</v>
      </c>
      <c r="K369" s="303"/>
      <c r="L369" s="302">
        <v>0.37183296602834598</v>
      </c>
      <c r="M369" s="302">
        <v>0.90631693030586957</v>
      </c>
      <c r="N369" s="302">
        <v>3.1589848585228009E-2</v>
      </c>
      <c r="O369" s="302">
        <f t="shared" si="163"/>
        <v>1.3097397449194434</v>
      </c>
    </row>
    <row r="370" spans="1:15" s="236" customFormat="1" x14ac:dyDescent="0.2">
      <c r="A370" s="237" t="str">
        <f>name!E$8</f>
        <v>Skilled trades occupations</v>
      </c>
      <c r="B370" s="302">
        <v>0.50285811268806835</v>
      </c>
      <c r="C370" s="302">
        <v>0.28204645113808524</v>
      </c>
      <c r="D370" s="302">
        <v>0.4260067365327625</v>
      </c>
      <c r="E370" s="302">
        <f t="shared" si="161"/>
        <v>1.210911300358916</v>
      </c>
      <c r="F370" s="303"/>
      <c r="G370" s="302">
        <v>0.40734868555541792</v>
      </c>
      <c r="H370" s="302">
        <v>0.22248117174103416</v>
      </c>
      <c r="I370" s="302">
        <v>0.35330331050625879</v>
      </c>
      <c r="J370" s="302">
        <f>SUM(G370:I370)</f>
        <v>0.98313316780271087</v>
      </c>
      <c r="K370" s="303"/>
      <c r="L370" s="302">
        <v>0.28765150375355625</v>
      </c>
      <c r="M370" s="302">
        <v>0.29541975308904306</v>
      </c>
      <c r="N370" s="302">
        <v>0.33955278453266224</v>
      </c>
      <c r="O370" s="302">
        <f t="shared" si="163"/>
        <v>0.92262404137526155</v>
      </c>
    </row>
    <row r="371" spans="1:15" s="236" customFormat="1" x14ac:dyDescent="0.2">
      <c r="A371" s="237" t="str">
        <f>name!E$9</f>
        <v>Caring, leisure and other service occupations</v>
      </c>
      <c r="B371" s="302">
        <v>0.47003502968783845</v>
      </c>
      <c r="C371" s="302">
        <v>0.83763649496767889</v>
      </c>
      <c r="D371" s="302">
        <v>0.10909488728561118</v>
      </c>
      <c r="E371" s="302">
        <f t="shared" si="161"/>
        <v>1.4167664119411285</v>
      </c>
      <c r="F371" s="303"/>
      <c r="G371" s="302">
        <v>0.50863302161647184</v>
      </c>
      <c r="H371" s="302">
        <v>0.84179125322171455</v>
      </c>
      <c r="I371" s="302">
        <v>0.11689824646976843</v>
      </c>
      <c r="J371" s="302">
        <f t="shared" ref="J371:J374" si="164">SUM(G371:I371)</f>
        <v>1.4673225213079548</v>
      </c>
      <c r="K371" s="303"/>
      <c r="L371" s="302">
        <v>0.48887215654796423</v>
      </c>
      <c r="M371" s="302">
        <v>0.84839969903338197</v>
      </c>
      <c r="N371" s="302">
        <v>0.11331198158536654</v>
      </c>
      <c r="O371" s="302">
        <f t="shared" si="163"/>
        <v>1.4505838371667126</v>
      </c>
    </row>
    <row r="372" spans="1:15" s="236" customFormat="1" x14ac:dyDescent="0.2">
      <c r="A372" s="237" t="str">
        <f>name!E$10</f>
        <v>Sales and customer service occupations</v>
      </c>
      <c r="B372" s="302">
        <v>0.1780747813955155</v>
      </c>
      <c r="C372" s="302">
        <v>0.35106081652637283</v>
      </c>
      <c r="D372" s="302">
        <v>5.9830536396583159E-2</v>
      </c>
      <c r="E372" s="302">
        <f t="shared" si="161"/>
        <v>0.58896613431847156</v>
      </c>
      <c r="F372" s="303"/>
      <c r="G372" s="302">
        <v>0.19211996145010315</v>
      </c>
      <c r="H372" s="302">
        <v>0.3556699188056337</v>
      </c>
      <c r="I372" s="302">
        <v>3.8084982364444429E-2</v>
      </c>
      <c r="J372" s="302">
        <f t="shared" si="164"/>
        <v>0.58587486262018129</v>
      </c>
      <c r="K372" s="303"/>
      <c r="L372" s="302">
        <v>0.18636287224996559</v>
      </c>
      <c r="M372" s="302">
        <v>0.34819234324159992</v>
      </c>
      <c r="N372" s="302">
        <v>2.864891124642251E-2</v>
      </c>
      <c r="O372" s="302">
        <f t="shared" si="163"/>
        <v>0.56320412673798803</v>
      </c>
    </row>
    <row r="373" spans="1:15" s="236" customFormat="1" x14ac:dyDescent="0.2">
      <c r="A373" s="237" t="str">
        <f>name!E$11</f>
        <v>Process, plant and machine operatives</v>
      </c>
      <c r="B373" s="302">
        <v>8.2413990339641419E-2</v>
      </c>
      <c r="C373" s="302">
        <v>7.2747284696796505E-2</v>
      </c>
      <c r="D373" s="302">
        <v>1.755651434699592E-2</v>
      </c>
      <c r="E373" s="302">
        <f t="shared" si="161"/>
        <v>0.17271778938343385</v>
      </c>
      <c r="F373" s="303"/>
      <c r="G373" s="302">
        <v>6.241893484310429E-2</v>
      </c>
      <c r="H373" s="302">
        <v>6.5334447068562396E-2</v>
      </c>
      <c r="I373" s="302">
        <v>1.2952637533147043E-2</v>
      </c>
      <c r="J373" s="302">
        <f t="shared" si="164"/>
        <v>0.14070601944481373</v>
      </c>
      <c r="K373" s="303"/>
      <c r="L373" s="302">
        <v>5.7028672578253031E-2</v>
      </c>
      <c r="M373" s="302">
        <v>7.1615461109256956E-2</v>
      </c>
      <c r="N373" s="302">
        <v>1.4177908475232062E-2</v>
      </c>
      <c r="O373" s="302">
        <f t="shared" si="163"/>
        <v>0.14282204216274205</v>
      </c>
    </row>
    <row r="374" spans="1:15" s="236" customFormat="1" x14ac:dyDescent="0.2">
      <c r="A374" s="237" t="str">
        <f>name!E$12</f>
        <v>Elementary occupations</v>
      </c>
      <c r="B374" s="302">
        <v>0.26082442274911466</v>
      </c>
      <c r="C374" s="302">
        <v>0.94054704295934899</v>
      </c>
      <c r="D374" s="302">
        <v>5.1261142548320537E-2</v>
      </c>
      <c r="E374" s="302">
        <f t="shared" si="161"/>
        <v>1.2526326082567842</v>
      </c>
      <c r="F374" s="303"/>
      <c r="G374" s="302">
        <v>0.21336639995891107</v>
      </c>
      <c r="H374" s="302">
        <v>0.84798326342015173</v>
      </c>
      <c r="I374" s="302">
        <v>3.3433702137314066E-2</v>
      </c>
      <c r="J374" s="302">
        <f t="shared" si="164"/>
        <v>1.094783365516377</v>
      </c>
      <c r="K374" s="303"/>
      <c r="L374" s="302">
        <v>0.189691756192921</v>
      </c>
      <c r="M374" s="302">
        <v>0.60324152240411943</v>
      </c>
      <c r="N374" s="302">
        <v>3.6748270863763852E-2</v>
      </c>
      <c r="O374" s="302">
        <f t="shared" si="163"/>
        <v>0.8296815494608043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3.7754506457611123</v>
      </c>
      <c r="C376" s="311">
        <f t="shared" ref="C376:E376" si="165">SUM(C366:C374)</f>
        <v>4.2291265125595663</v>
      </c>
      <c r="D376" s="311">
        <f t="shared" si="165"/>
        <v>3.2874228416793203</v>
      </c>
      <c r="E376" s="311">
        <f t="shared" si="165"/>
        <v>11.291999999999998</v>
      </c>
      <c r="F376" s="311"/>
      <c r="G376" s="311">
        <f t="shared" ref="G376:J376" si="166">SUM(G366:G374)</f>
        <v>4.1138662535589798</v>
      </c>
      <c r="H376" s="311">
        <f t="shared" si="166"/>
        <v>4.6945451249375241</v>
      </c>
      <c r="I376" s="311">
        <f t="shared" si="166"/>
        <v>2.673588621503491</v>
      </c>
      <c r="J376" s="311">
        <f t="shared" si="166"/>
        <v>11.481999999999996</v>
      </c>
      <c r="K376" s="311"/>
      <c r="L376" s="311">
        <f t="shared" ref="L376:O376" si="167">SUM(L366:L374)</f>
        <v>3.7813941177275607</v>
      </c>
      <c r="M376" s="311">
        <f t="shared" si="167"/>
        <v>4.5560366196346944</v>
      </c>
      <c r="N376" s="311">
        <f t="shared" si="167"/>
        <v>2.4255692626377403</v>
      </c>
      <c r="O376" s="311">
        <f t="shared" si="167"/>
        <v>10.762999999999996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0.35231467109230563</v>
      </c>
      <c r="C383" s="302">
        <v>0.14388140718245324</v>
      </c>
      <c r="D383" s="302">
        <v>0.4953496098026558</v>
      </c>
      <c r="E383" s="302">
        <f>SUM(B383:D383)</f>
        <v>0.99154568807741472</v>
      </c>
      <c r="F383" s="303"/>
      <c r="G383" s="302">
        <v>0.57768603625217263</v>
      </c>
      <c r="H383" s="302">
        <v>0.13621620654842709</v>
      </c>
      <c r="I383" s="302">
        <v>0.82620266213585458</v>
      </c>
      <c r="J383" s="302">
        <f>SUM(G383:I383)</f>
        <v>1.5401049049364541</v>
      </c>
      <c r="K383" s="303"/>
      <c r="L383" s="302">
        <v>0.57571141605583576</v>
      </c>
      <c r="M383" s="302">
        <v>0.15105991289354218</v>
      </c>
      <c r="N383" s="302">
        <v>0.72114357363238057</v>
      </c>
      <c r="O383" s="302">
        <f>SUM(L383:N383)</f>
        <v>1.4479149025817586</v>
      </c>
    </row>
    <row r="384" spans="1:15" s="236" customFormat="1" x14ac:dyDescent="0.2">
      <c r="A384" s="237" t="str">
        <f>name!E$5</f>
        <v>Professional occupations</v>
      </c>
      <c r="B384" s="302">
        <v>0.70442653986550408</v>
      </c>
      <c r="C384" s="302">
        <v>0.56073597573599898</v>
      </c>
      <c r="D384" s="302">
        <v>0.96356317832668847</v>
      </c>
      <c r="E384" s="302">
        <f t="shared" ref="E384:E391" si="168">SUM(B384:D384)</f>
        <v>2.2287256939281912</v>
      </c>
      <c r="F384" s="303"/>
      <c r="G384" s="302">
        <v>1.2897433811872294</v>
      </c>
      <c r="H384" s="302">
        <v>0.42799651085234042</v>
      </c>
      <c r="I384" s="302">
        <v>1.1223374081601283</v>
      </c>
      <c r="J384" s="302">
        <f t="shared" ref="J384:J386" si="169">SUM(G384:I384)</f>
        <v>2.840077300199698</v>
      </c>
      <c r="K384" s="303"/>
      <c r="L384" s="302">
        <v>1.3428379767866927</v>
      </c>
      <c r="M384" s="302">
        <v>0.4581993073194684</v>
      </c>
      <c r="N384" s="302">
        <v>0.97557496547377809</v>
      </c>
      <c r="O384" s="302">
        <f t="shared" ref="O384:O391" si="170">SUM(L384:N384)</f>
        <v>2.776612249579939</v>
      </c>
    </row>
    <row r="385" spans="1:15" s="236" customFormat="1" x14ac:dyDescent="0.2">
      <c r="A385" s="237" t="str">
        <f>name!E$6</f>
        <v>Associate professional occupations</v>
      </c>
      <c r="B385" s="302">
        <v>0.32687998477216795</v>
      </c>
      <c r="C385" s="302">
        <v>0.35130751776023633</v>
      </c>
      <c r="D385" s="302">
        <v>0.47544361156083742</v>
      </c>
      <c r="E385" s="302">
        <f t="shared" si="168"/>
        <v>1.1536311140932416</v>
      </c>
      <c r="F385" s="303"/>
      <c r="G385" s="302">
        <v>0.53562124802556244</v>
      </c>
      <c r="H385" s="302">
        <v>0.25074033743467311</v>
      </c>
      <c r="I385" s="302">
        <v>0.73214075759939279</v>
      </c>
      <c r="J385" s="302">
        <f t="shared" si="169"/>
        <v>1.5185023430596283</v>
      </c>
      <c r="K385" s="303"/>
      <c r="L385" s="302">
        <v>0.46562139655482532</v>
      </c>
      <c r="M385" s="302">
        <v>0.21403892689073348</v>
      </c>
      <c r="N385" s="302">
        <v>0.57169535434621299</v>
      </c>
      <c r="O385" s="302">
        <f t="shared" si="170"/>
        <v>1.2513556777917718</v>
      </c>
    </row>
    <row r="386" spans="1:15" s="236" customFormat="1" x14ac:dyDescent="0.2">
      <c r="A386" s="237" t="str">
        <f>name!E$7</f>
        <v>Administrative and secretarial occupations</v>
      </c>
      <c r="B386" s="302">
        <v>0.31051574756174355</v>
      </c>
      <c r="C386" s="302">
        <v>0.88197436843200638</v>
      </c>
      <c r="D386" s="302">
        <v>0.19308532690462815</v>
      </c>
      <c r="E386" s="302">
        <f t="shared" si="168"/>
        <v>1.3855754428983782</v>
      </c>
      <c r="F386" s="303"/>
      <c r="G386" s="302">
        <v>0.44346528118896372</v>
      </c>
      <c r="H386" s="302">
        <v>0.51068768561691236</v>
      </c>
      <c r="I386" s="302">
        <v>0.24835628124066259</v>
      </c>
      <c r="J386" s="302">
        <f t="shared" si="169"/>
        <v>1.2025092480465387</v>
      </c>
      <c r="K386" s="303"/>
      <c r="L386" s="302">
        <v>0.31056487180420878</v>
      </c>
      <c r="M386" s="302">
        <v>0.45531816138021758</v>
      </c>
      <c r="N386" s="302">
        <v>0.32854739490825874</v>
      </c>
      <c r="O386" s="302">
        <f t="shared" si="170"/>
        <v>1.0944304280926851</v>
      </c>
    </row>
    <row r="387" spans="1:15" s="236" customFormat="1" x14ac:dyDescent="0.2">
      <c r="A387" s="237" t="str">
        <f>name!E$8</f>
        <v>Skilled trades occupations</v>
      </c>
      <c r="B387" s="302">
        <v>0.16250228190167018</v>
      </c>
      <c r="C387" s="302">
        <v>0.17727213814564893</v>
      </c>
      <c r="D387" s="302">
        <v>0.286413984806977</v>
      </c>
      <c r="E387" s="302">
        <f t="shared" si="168"/>
        <v>0.62618840485429605</v>
      </c>
      <c r="F387" s="303"/>
      <c r="G387" s="302">
        <v>0.196238200563224</v>
      </c>
      <c r="H387" s="302">
        <v>9.6236772850582755E-2</v>
      </c>
      <c r="I387" s="302">
        <v>0.40178689624182801</v>
      </c>
      <c r="J387" s="302">
        <f>SUM(G387:I387)</f>
        <v>0.69426186965563474</v>
      </c>
      <c r="K387" s="303"/>
      <c r="L387" s="302">
        <v>0.15709554289572594</v>
      </c>
      <c r="M387" s="302">
        <v>9.7182744395051951E-2</v>
      </c>
      <c r="N387" s="302">
        <v>0.45385500996679345</v>
      </c>
      <c r="O387" s="302">
        <f t="shared" si="170"/>
        <v>0.70813329725757135</v>
      </c>
    </row>
    <row r="388" spans="1:15" s="236" customFormat="1" x14ac:dyDescent="0.2">
      <c r="A388" s="237" t="str">
        <f>name!E$9</f>
        <v>Caring, leisure and other service occupations</v>
      </c>
      <c r="B388" s="302">
        <v>1.0886721476146652</v>
      </c>
      <c r="C388" s="302">
        <v>1.1156509416434299</v>
      </c>
      <c r="D388" s="302">
        <v>1.446528949988571</v>
      </c>
      <c r="E388" s="302">
        <f t="shared" si="168"/>
        <v>3.6508520392466659</v>
      </c>
      <c r="F388" s="303"/>
      <c r="G388" s="302">
        <v>1.7118695154745087</v>
      </c>
      <c r="H388" s="302">
        <v>1.3185423136205112</v>
      </c>
      <c r="I388" s="302">
        <v>3.2377052831879811</v>
      </c>
      <c r="J388" s="302">
        <f t="shared" ref="J388:J391" si="171">SUM(G388:I388)</f>
        <v>6.2681171122830008</v>
      </c>
      <c r="K388" s="303"/>
      <c r="L388" s="302">
        <v>1.4869907121791406</v>
      </c>
      <c r="M388" s="302">
        <v>1.1072724239179002</v>
      </c>
      <c r="N388" s="302">
        <v>3.0276188594855999</v>
      </c>
      <c r="O388" s="302">
        <f t="shared" si="170"/>
        <v>5.6218819955826405</v>
      </c>
    </row>
    <row r="389" spans="1:15" s="236" customFormat="1" x14ac:dyDescent="0.2">
      <c r="A389" s="237" t="str">
        <f>name!E$10</f>
        <v>Sales and customer service occupations</v>
      </c>
      <c r="B389" s="302">
        <v>9.8675551717577331E-2</v>
      </c>
      <c r="C389" s="302">
        <v>0.22767015441088634</v>
      </c>
      <c r="D389" s="302">
        <v>0.19250126282097721</v>
      </c>
      <c r="E389" s="302">
        <f t="shared" si="168"/>
        <v>0.51884696894944093</v>
      </c>
      <c r="F389" s="303"/>
      <c r="G389" s="302">
        <v>0.13413348811432002</v>
      </c>
      <c r="H389" s="302">
        <v>0.27743086764701402</v>
      </c>
      <c r="I389" s="302">
        <v>0.23575893571365616</v>
      </c>
      <c r="J389" s="302">
        <f t="shared" si="171"/>
        <v>0.64732329147499024</v>
      </c>
      <c r="K389" s="303"/>
      <c r="L389" s="302">
        <v>0.11228742847194562</v>
      </c>
      <c r="M389" s="302">
        <v>0.25479214813769252</v>
      </c>
      <c r="N389" s="302">
        <v>0.12430664509508496</v>
      </c>
      <c r="O389" s="302">
        <f t="shared" si="170"/>
        <v>0.49138622170472313</v>
      </c>
    </row>
    <row r="390" spans="1:15" s="236" customFormat="1" x14ac:dyDescent="0.2">
      <c r="A390" s="237" t="str">
        <f>name!E$11</f>
        <v>Process, plant and machine operatives</v>
      </c>
      <c r="B390" s="302">
        <v>0.13815524943773505</v>
      </c>
      <c r="C390" s="302">
        <v>0.1585794955068171</v>
      </c>
      <c r="D390" s="302">
        <v>5.9406877977197528E-2</v>
      </c>
      <c r="E390" s="302">
        <f t="shared" si="168"/>
        <v>0.35614162292174967</v>
      </c>
      <c r="F390" s="303"/>
      <c r="G390" s="302">
        <v>0.17108865764733708</v>
      </c>
      <c r="H390" s="302">
        <v>0.16628937316838205</v>
      </c>
      <c r="I390" s="302">
        <v>8.7225097949410871E-2</v>
      </c>
      <c r="J390" s="302">
        <f t="shared" si="171"/>
        <v>0.42460312876513001</v>
      </c>
      <c r="K390" s="303"/>
      <c r="L390" s="302">
        <v>0.13715453059308738</v>
      </c>
      <c r="M390" s="302">
        <v>0.16169627876869661</v>
      </c>
      <c r="N390" s="302">
        <v>5.5592547684102399E-2</v>
      </c>
      <c r="O390" s="302">
        <f t="shared" si="170"/>
        <v>0.35444335704588636</v>
      </c>
    </row>
    <row r="391" spans="1:15" s="236" customFormat="1" x14ac:dyDescent="0.2">
      <c r="A391" s="237" t="str">
        <f>name!E$12</f>
        <v>Elementary occupations</v>
      </c>
      <c r="B391" s="302">
        <v>0.26247702787940985</v>
      </c>
      <c r="C391" s="302">
        <v>0.71143622667536244</v>
      </c>
      <c r="D391" s="302">
        <v>0.25157977047585045</v>
      </c>
      <c r="E391" s="302">
        <f t="shared" si="168"/>
        <v>1.2254930250306226</v>
      </c>
      <c r="F391" s="303"/>
      <c r="G391" s="302">
        <v>0.35329762939940546</v>
      </c>
      <c r="H391" s="302">
        <v>0.40977456647606159</v>
      </c>
      <c r="I391" s="302">
        <v>0.24942860570344955</v>
      </c>
      <c r="J391" s="302">
        <f t="shared" si="171"/>
        <v>1.0125008015789165</v>
      </c>
      <c r="K391" s="303"/>
      <c r="L391" s="302">
        <v>0.3356670623501728</v>
      </c>
      <c r="M391" s="302">
        <v>0.23403608973120657</v>
      </c>
      <c r="N391" s="302">
        <v>0.21913871828163817</v>
      </c>
      <c r="O391" s="302">
        <f t="shared" si="170"/>
        <v>0.78884187036301756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3.4446192018427793</v>
      </c>
      <c r="C393" s="311">
        <f t="shared" ref="C393:E393" si="172">SUM(C383:C391)</f>
        <v>4.3285082254928398</v>
      </c>
      <c r="D393" s="311">
        <f t="shared" si="172"/>
        <v>4.3638725726643832</v>
      </c>
      <c r="E393" s="311">
        <f t="shared" si="172"/>
        <v>12.137</v>
      </c>
      <c r="F393" s="311"/>
      <c r="G393" s="311">
        <f t="shared" ref="G393:J393" si="173">SUM(G383:G391)</f>
        <v>5.4131434378527228</v>
      </c>
      <c r="H393" s="311">
        <f t="shared" si="173"/>
        <v>3.5939146342149049</v>
      </c>
      <c r="I393" s="311">
        <f t="shared" si="173"/>
        <v>7.1409419279323627</v>
      </c>
      <c r="J393" s="311">
        <f t="shared" si="173"/>
        <v>16.147999999999993</v>
      </c>
      <c r="K393" s="311"/>
      <c r="L393" s="311">
        <f t="shared" ref="L393:O393" si="174">SUM(L383:L391)</f>
        <v>4.9239309376916349</v>
      </c>
      <c r="M393" s="311">
        <f t="shared" si="174"/>
        <v>3.1335959934345095</v>
      </c>
      <c r="N393" s="311">
        <f t="shared" si="174"/>
        <v>6.4774730688738487</v>
      </c>
      <c r="O393" s="311">
        <f t="shared" si="174"/>
        <v>14.534999999999993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Lincolnshire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Lincolnshire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Lincolnshire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45.730595176532681</v>
      </c>
      <c r="C8" s="11">
        <f t="array" ref="C8:C16">MMULT(aggregation!$B$13:$AA$21,'Occ T2'!C8:C33)</f>
        <v>52.216714304978296</v>
      </c>
      <c r="D8" s="11">
        <f t="array" ref="D8:D16">MMULT(aggregation!$B$13:$AA$21,'Occ T2'!D8:D33)</f>
        <v>54.767614784238418</v>
      </c>
      <c r="E8" s="11">
        <f t="array" ref="E8:E16">MMULT(aggregation!$B$13:$AA$21,'Occ T2'!E8:E33)</f>
        <v>55.803786047645538</v>
      </c>
      <c r="F8" s="11">
        <f t="array" ref="F8:F16">MMULT(aggregation!$B$13:$AA$21,'Occ T2'!F8:F33)</f>
        <v>61.947010653571716</v>
      </c>
      <c r="G8" s="11"/>
      <c r="H8" s="11">
        <f>F8-D8</f>
        <v>7.1793958693332982</v>
      </c>
      <c r="I8" s="11">
        <f t="array" ref="I8:I16">MMULT(aggregation!$B$13:$AA$21,'Occ T2'!I8:I33)</f>
        <v>29.747105295719138</v>
      </c>
      <c r="J8" s="11">
        <f>SUM(H8:I8)</f>
        <v>36.926501165052436</v>
      </c>
      <c r="L8" s="10" t="str">
        <f>name!E4</f>
        <v>Managers, directors and senior officials</v>
      </c>
      <c r="M8" s="11">
        <f t="array" ref="M8:M16">MMULT(aggregation!$B$13:$AA$21,'Occ T2'!M8:M33)</f>
        <v>31.713337362826188</v>
      </c>
      <c r="N8" s="11">
        <f t="array" ref="N8:N16">MMULT(aggregation!$B$13:$AA$21,'Occ T2'!N8:N33)</f>
        <v>34.639473639383418</v>
      </c>
      <c r="O8" s="11">
        <f t="array" ref="O8:O16">MMULT(aggregation!$B$13:$AA$21,'Occ T2'!O8:O33)</f>
        <v>36.999152981954737</v>
      </c>
      <c r="P8" s="11">
        <f t="array" ref="P8:P16">MMULT(aggregation!$B$13:$AA$21,'Occ T2'!P8:P33)</f>
        <v>37.252817356741957</v>
      </c>
      <c r="Q8" s="11">
        <f t="array" ref="Q8:Q16">MMULT(aggregation!$B$13:$AA$21,'Occ T2'!Q8:Q33)</f>
        <v>40.395724902358054</v>
      </c>
      <c r="R8" s="11"/>
      <c r="S8" s="11">
        <f>Q8-O8</f>
        <v>3.3965719204033178</v>
      </c>
      <c r="T8" s="11">
        <f t="array" ref="T8:T16">MMULT(aggregation!$B$13:$AA$21,'Occ T2'!T8:T33)</f>
        <v>18.051353962374769</v>
      </c>
      <c r="U8" s="11">
        <f>SUM(S8:T8)</f>
        <v>21.447925882778087</v>
      </c>
      <c r="W8" s="10" t="str">
        <f>name!E4</f>
        <v>Managers, directors and senior officials</v>
      </c>
      <c r="X8" s="11">
        <f t="array" ref="X8:X16">MMULT(aggregation!$B$13:$AA$21,'Occ T2'!X8:X33)</f>
        <v>14.017257813706451</v>
      </c>
      <c r="Y8" s="11">
        <f t="array" ref="Y8:Y16">MMULT(aggregation!$B$13:$AA$21,'Occ T2'!Y8:Y33)</f>
        <v>17.577240665594882</v>
      </c>
      <c r="Z8" s="11">
        <f t="array" ref="Z8:Z16">MMULT(aggregation!$B$13:$AA$21,'Occ T2'!Z8:Z33)</f>
        <v>17.768461802283721</v>
      </c>
      <c r="AA8" s="11">
        <f t="array" ref="AA8:AA16">MMULT(aggregation!$B$13:$AA$21,'Occ T2'!AA8:AA33)</f>
        <v>18.550968690903588</v>
      </c>
      <c r="AB8" s="11">
        <f t="array" ref="AB8:AB16">MMULT(aggregation!$B$13:$AA$21,'Occ T2'!AB8:AB33)</f>
        <v>21.551285751213726</v>
      </c>
      <c r="AC8" s="11"/>
      <c r="AD8" s="11">
        <f>AB8-Z8</f>
        <v>3.7828239489300053</v>
      </c>
      <c r="AE8" s="11">
        <f t="array" ref="AE8:AE16">MMULT(aggregation!$B$13:$AA$21,'Occ T2'!AE8:AE33)</f>
        <v>11.695751333344365</v>
      </c>
      <c r="AF8" s="11">
        <f>SUM(AD8:AE8)</f>
        <v>15.47857528227437</v>
      </c>
    </row>
    <row r="9" spans="1:32" x14ac:dyDescent="0.2">
      <c r="A9" t="str">
        <f>name!E5</f>
        <v>Professional occupations</v>
      </c>
      <c r="B9" s="11">
        <v>84.148060400468779</v>
      </c>
      <c r="C9" s="11">
        <v>93.942602772045973</v>
      </c>
      <c r="D9" s="11">
        <v>100.60903226078109</v>
      </c>
      <c r="E9" s="11">
        <v>106.49222048800291</v>
      </c>
      <c r="F9" s="11">
        <v>117.26506141974998</v>
      </c>
      <c r="G9" s="11"/>
      <c r="H9" s="11">
        <f t="shared" ref="H9:H16" si="0">F9-D9</f>
        <v>16.656029158968892</v>
      </c>
      <c r="I9" s="11">
        <v>50.062014024269033</v>
      </c>
      <c r="J9" s="11">
        <f t="shared" ref="J9:J15" si="1">SUM(H9:I9)</f>
        <v>66.718043183237924</v>
      </c>
      <c r="L9" s="10" t="str">
        <f>name!E5</f>
        <v>Professional occupations</v>
      </c>
      <c r="M9" s="11">
        <v>45.396039716008836</v>
      </c>
      <c r="N9" s="11">
        <v>48.532410851082744</v>
      </c>
      <c r="O9" s="11">
        <v>52.14843326495</v>
      </c>
      <c r="P9" s="11">
        <v>54.756544153238238</v>
      </c>
      <c r="Q9" s="11">
        <v>59.342331149949686</v>
      </c>
      <c r="R9" s="11"/>
      <c r="S9" s="11">
        <f t="shared" ref="S9:S16" si="2">Q9-O9</f>
        <v>7.1938978849996857</v>
      </c>
      <c r="T9" s="11">
        <v>20.954327657964186</v>
      </c>
      <c r="U9" s="11">
        <f t="shared" ref="U9:U12" si="3">SUM(S9:T9)</f>
        <v>28.148225542963871</v>
      </c>
      <c r="W9" s="10" t="str">
        <f>name!E5</f>
        <v>Professional occupations</v>
      </c>
      <c r="X9" s="11">
        <v>38.752020684459907</v>
      </c>
      <c r="Y9" s="11">
        <v>45.410191920963186</v>
      </c>
      <c r="Z9" s="11">
        <v>48.460598995831099</v>
      </c>
      <c r="AA9" s="11">
        <v>51.735676334764634</v>
      </c>
      <c r="AB9" s="11">
        <v>57.922730269800219</v>
      </c>
      <c r="AC9" s="11"/>
      <c r="AD9" s="11">
        <f t="shared" ref="AD9:AD16" si="4">AB9-Z9</f>
        <v>9.4621312739691206</v>
      </c>
      <c r="AE9" s="11">
        <v>29.10768636630484</v>
      </c>
      <c r="AF9" s="11">
        <f t="shared" ref="AF9:AF12" si="5">SUM(AD9:AE9)</f>
        <v>38.569817640273961</v>
      </c>
    </row>
    <row r="10" spans="1:32" x14ac:dyDescent="0.2">
      <c r="A10" t="str">
        <f>name!E6</f>
        <v>Associate professional occupations</v>
      </c>
      <c r="B10" s="11">
        <v>53.92688544950159</v>
      </c>
      <c r="C10" s="11">
        <v>57.79169663030892</v>
      </c>
      <c r="D10" s="11">
        <v>61.510848571437691</v>
      </c>
      <c r="E10" s="11">
        <v>59.105291475181133</v>
      </c>
      <c r="F10" s="11">
        <v>62.898806006255377</v>
      </c>
      <c r="G10" s="11"/>
      <c r="H10" s="11">
        <f t="shared" si="0"/>
        <v>1.387957434817686</v>
      </c>
      <c r="I10" s="11">
        <v>27.284572093531864</v>
      </c>
      <c r="J10" s="11">
        <f t="shared" si="1"/>
        <v>28.67252952834955</v>
      </c>
      <c r="L10" s="10" t="str">
        <f>name!E6</f>
        <v>Associate professional occupations</v>
      </c>
      <c r="M10" s="11">
        <v>30.228666360773104</v>
      </c>
      <c r="N10" s="11">
        <v>31.114221217655029</v>
      </c>
      <c r="O10" s="11">
        <v>33.456008550624901</v>
      </c>
      <c r="P10" s="11">
        <v>30.643624207002105</v>
      </c>
      <c r="Q10" s="11">
        <v>31.298623377714748</v>
      </c>
      <c r="R10" s="11"/>
      <c r="S10" s="11">
        <f t="shared" si="2"/>
        <v>-2.1573851729101534</v>
      </c>
      <c r="T10" s="11">
        <v>11.369174527350026</v>
      </c>
      <c r="U10" s="11">
        <f t="shared" si="3"/>
        <v>9.2117893544398726</v>
      </c>
      <c r="W10" s="10" t="str">
        <f>name!E6</f>
        <v>Associate professional occupations</v>
      </c>
      <c r="X10" s="11">
        <v>23.698219088728429</v>
      </c>
      <c r="Y10" s="11">
        <v>26.677475412653905</v>
      </c>
      <c r="Z10" s="11">
        <v>28.054840020812726</v>
      </c>
      <c r="AA10" s="11">
        <v>28.461667268178999</v>
      </c>
      <c r="AB10" s="11">
        <v>31.600182628540594</v>
      </c>
      <c r="AC10" s="11"/>
      <c r="AD10" s="11">
        <f t="shared" si="4"/>
        <v>3.5453426077278678</v>
      </c>
      <c r="AE10" s="11">
        <v>15.915397566181843</v>
      </c>
      <c r="AF10" s="11">
        <f t="shared" si="5"/>
        <v>19.460740173909713</v>
      </c>
    </row>
    <row r="11" spans="1:32" x14ac:dyDescent="0.2">
      <c r="A11" t="str">
        <f>name!E7</f>
        <v>Administrative and secretarial occupations</v>
      </c>
      <c r="B11" s="11">
        <v>51.36641044508297</v>
      </c>
      <c r="C11" s="11">
        <v>49.545930358588826</v>
      </c>
      <c r="D11" s="11">
        <v>51.262478942648762</v>
      </c>
      <c r="E11" s="11">
        <v>47.939862013076052</v>
      </c>
      <c r="F11" s="11">
        <v>43.919678638174894</v>
      </c>
      <c r="G11" s="11"/>
      <c r="H11" s="11">
        <f t="shared" si="0"/>
        <v>-7.3428003044738688</v>
      </c>
      <c r="I11" s="11">
        <v>23.756265931479135</v>
      </c>
      <c r="J11" s="11">
        <f t="shared" si="1"/>
        <v>16.413465627005266</v>
      </c>
      <c r="L11" s="10" t="str">
        <f>name!E7</f>
        <v>Administrative and secretarial occupations</v>
      </c>
      <c r="M11" s="11">
        <v>10.8196823571636</v>
      </c>
      <c r="N11" s="11">
        <v>9.7521728056245358</v>
      </c>
      <c r="O11" s="11">
        <v>11.872115734551413</v>
      </c>
      <c r="P11" s="11">
        <v>11.159091102826711</v>
      </c>
      <c r="Q11" s="11">
        <v>12.080412937470737</v>
      </c>
      <c r="R11" s="11"/>
      <c r="S11" s="11">
        <f t="shared" si="2"/>
        <v>0.20829720291932396</v>
      </c>
      <c r="T11" s="11">
        <v>4.1760649603402076</v>
      </c>
      <c r="U11" s="11">
        <f t="shared" si="3"/>
        <v>4.3843621632595315</v>
      </c>
      <c r="W11" s="10" t="str">
        <f>name!E7</f>
        <v>Administrative and secretarial occupations</v>
      </c>
      <c r="X11" s="11">
        <v>40.546728087919305</v>
      </c>
      <c r="Y11" s="11">
        <v>39.793757552964337</v>
      </c>
      <c r="Z11" s="11">
        <v>39.390363208097398</v>
      </c>
      <c r="AA11" s="11">
        <v>36.780770910249316</v>
      </c>
      <c r="AB11" s="11">
        <v>31.83926570070415</v>
      </c>
      <c r="AC11" s="11"/>
      <c r="AD11" s="11">
        <f t="shared" si="4"/>
        <v>-7.5510975073932478</v>
      </c>
      <c r="AE11" s="11">
        <v>19.580200971138925</v>
      </c>
      <c r="AF11" s="11">
        <f t="shared" si="5"/>
        <v>12.029103463745678</v>
      </c>
    </row>
    <row r="12" spans="1:32" x14ac:dyDescent="0.2">
      <c r="A12" t="str">
        <f>name!E8</f>
        <v>Skilled trades occupations</v>
      </c>
      <c r="B12" s="11">
        <v>55.572068003104448</v>
      </c>
      <c r="C12" s="11">
        <v>52.23731593764451</v>
      </c>
      <c r="D12" s="11">
        <v>48.55916804208789</v>
      </c>
      <c r="E12" s="11">
        <v>47.018971229502192</v>
      </c>
      <c r="F12" s="11">
        <v>43.623872248347212</v>
      </c>
      <c r="G12" s="11"/>
      <c r="H12" s="11">
        <f t="shared" si="0"/>
        <v>-4.9352957937406785</v>
      </c>
      <c r="I12" s="11">
        <v>19.775495926758353</v>
      </c>
      <c r="J12" s="11">
        <f t="shared" si="1"/>
        <v>14.840200133017674</v>
      </c>
      <c r="L12" s="10" t="str">
        <f>name!E8</f>
        <v>Skilled trades occupations</v>
      </c>
      <c r="M12" s="11">
        <v>48.808096153272587</v>
      </c>
      <c r="N12" s="11">
        <v>44.494403112139693</v>
      </c>
      <c r="O12" s="11">
        <v>41.582370007207366</v>
      </c>
      <c r="P12" s="11">
        <v>39.699435473148249</v>
      </c>
      <c r="Q12" s="11">
        <v>36.138437190034324</v>
      </c>
      <c r="R12" s="11"/>
      <c r="S12" s="11">
        <f t="shared" si="2"/>
        <v>-5.4439328171730423</v>
      </c>
      <c r="T12" s="11">
        <v>15.36979529025125</v>
      </c>
      <c r="U12" s="11">
        <f t="shared" si="3"/>
        <v>9.9258624730782081</v>
      </c>
      <c r="W12" s="10" t="str">
        <f>name!E8</f>
        <v>Skilled trades occupations</v>
      </c>
      <c r="X12" s="11">
        <v>6.7639718498318215</v>
      </c>
      <c r="Y12" s="11">
        <v>7.7429128255047637</v>
      </c>
      <c r="Z12" s="11">
        <v>6.9767980348804626</v>
      </c>
      <c r="AA12" s="11">
        <v>7.319535756353952</v>
      </c>
      <c r="AB12" s="11">
        <v>7.4854350583128895</v>
      </c>
      <c r="AC12" s="11"/>
      <c r="AD12" s="11">
        <f t="shared" si="4"/>
        <v>0.50863702343242689</v>
      </c>
      <c r="AE12" s="11">
        <v>4.4057006365071025</v>
      </c>
      <c r="AF12" s="11">
        <f t="shared" si="5"/>
        <v>4.9143376599395294</v>
      </c>
    </row>
    <row r="13" spans="1:32" x14ac:dyDescent="0.2">
      <c r="A13" t="str">
        <f>name!E9</f>
        <v>Caring, leisure and other service occupations</v>
      </c>
      <c r="B13" s="11">
        <v>55.221174806923877</v>
      </c>
      <c r="C13" s="11">
        <v>58.548155106719399</v>
      </c>
      <c r="D13" s="11">
        <v>56.938490643686727</v>
      </c>
      <c r="E13" s="11">
        <v>60.010078256370825</v>
      </c>
      <c r="F13" s="11">
        <v>64.153346853630239</v>
      </c>
      <c r="G13" s="11"/>
      <c r="H13" s="11">
        <f t="shared" si="0"/>
        <v>7.2148562099435125</v>
      </c>
      <c r="I13" s="11">
        <v>33.178065167133255</v>
      </c>
      <c r="J13" s="11">
        <f>SUM(H13:I13)</f>
        <v>40.392921377076767</v>
      </c>
      <c r="L13" s="10" t="str">
        <f>name!E9</f>
        <v>Caring, leisure and other service occupations</v>
      </c>
      <c r="M13" s="11">
        <v>10.095208833862603</v>
      </c>
      <c r="N13" s="11">
        <v>10.584519933391405</v>
      </c>
      <c r="O13" s="11">
        <v>10.807575296807856</v>
      </c>
      <c r="P13" s="11">
        <v>12.136558134116646</v>
      </c>
      <c r="Q13" s="11">
        <v>13.844993137521563</v>
      </c>
      <c r="R13" s="11"/>
      <c r="S13" s="11">
        <f t="shared" si="2"/>
        <v>3.0374178407137062</v>
      </c>
      <c r="T13" s="11">
        <v>5.4218207083558729</v>
      </c>
      <c r="U13" s="11">
        <f>SUM(S13:T13)</f>
        <v>8.4592385490695783</v>
      </c>
      <c r="W13" s="10" t="str">
        <f>name!E9</f>
        <v>Caring, leisure and other service occupations</v>
      </c>
      <c r="X13" s="11">
        <v>45.125965973061263</v>
      </c>
      <c r="Y13" s="11">
        <v>47.963635173328008</v>
      </c>
      <c r="Z13" s="11">
        <v>46.130915346878901</v>
      </c>
      <c r="AA13" s="11">
        <v>47.873520122254192</v>
      </c>
      <c r="AB13" s="11">
        <v>50.308353716108655</v>
      </c>
      <c r="AC13" s="11"/>
      <c r="AD13" s="11">
        <f t="shared" si="4"/>
        <v>4.1774383692297548</v>
      </c>
      <c r="AE13" s="11">
        <v>27.756244458777385</v>
      </c>
      <c r="AF13" s="11">
        <f>SUM(AD13:AE13)</f>
        <v>31.933682828007139</v>
      </c>
    </row>
    <row r="14" spans="1:32" x14ac:dyDescent="0.2">
      <c r="A14" t="str">
        <f>name!E10</f>
        <v>Sales and customer service occupations</v>
      </c>
      <c r="B14" s="11">
        <v>46.368072170694653</v>
      </c>
      <c r="C14" s="11">
        <v>43.433376381887513</v>
      </c>
      <c r="D14" s="11">
        <v>42.790236067661994</v>
      </c>
      <c r="E14" s="11">
        <v>42.479339847137069</v>
      </c>
      <c r="F14" s="11">
        <v>42.120970286806141</v>
      </c>
      <c r="G14" s="11"/>
      <c r="H14" s="11">
        <f t="shared" si="0"/>
        <v>-0.6692657808558522</v>
      </c>
      <c r="I14" s="11">
        <v>19.918530570991503</v>
      </c>
      <c r="J14" s="11">
        <f t="shared" si="1"/>
        <v>19.249264790135651</v>
      </c>
      <c r="L14" s="10" t="str">
        <f>name!E10</f>
        <v>Sales and customer service occupations</v>
      </c>
      <c r="M14" s="11">
        <v>16.536810528752202</v>
      </c>
      <c r="N14" s="11">
        <v>15.479511757307733</v>
      </c>
      <c r="O14" s="11">
        <v>15.8991362734122</v>
      </c>
      <c r="P14" s="11">
        <v>15.960820739258047</v>
      </c>
      <c r="Q14" s="11">
        <v>16.0672826699317</v>
      </c>
      <c r="R14" s="11"/>
      <c r="S14" s="11">
        <f t="shared" si="2"/>
        <v>0.16814639651950003</v>
      </c>
      <c r="T14" s="11">
        <v>5.2792627824809379</v>
      </c>
      <c r="U14" s="11">
        <f t="shared" ref="U14:U15" si="6">SUM(S14:T14)</f>
        <v>5.447409179000438</v>
      </c>
      <c r="W14" s="10" t="str">
        <f>name!E10</f>
        <v>Sales and customer service occupations</v>
      </c>
      <c r="X14" s="11">
        <v>29.831261641942394</v>
      </c>
      <c r="Y14" s="11">
        <v>27.953864624579776</v>
      </c>
      <c r="Z14" s="11">
        <v>26.891099794249733</v>
      </c>
      <c r="AA14" s="11">
        <v>26.51851910787903</v>
      </c>
      <c r="AB14" s="11">
        <v>26.053687616874448</v>
      </c>
      <c r="AC14" s="11"/>
      <c r="AD14" s="11">
        <f t="shared" si="4"/>
        <v>-0.83741217737528473</v>
      </c>
      <c r="AE14" s="11">
        <v>14.639267788510569</v>
      </c>
      <c r="AF14" s="11">
        <f t="shared" ref="AF14:AF15" si="7">SUM(AD14:AE14)</f>
        <v>13.801855611135284</v>
      </c>
    </row>
    <row r="15" spans="1:32" x14ac:dyDescent="0.2">
      <c r="A15" t="str">
        <f>name!E11</f>
        <v>Process, plant and machine operatives</v>
      </c>
      <c r="B15" s="11">
        <v>44.721812114267756</v>
      </c>
      <c r="C15" s="11">
        <v>44.491966108609134</v>
      </c>
      <c r="D15" s="11">
        <v>41.443223891802745</v>
      </c>
      <c r="E15" s="11">
        <v>46.151561339221807</v>
      </c>
      <c r="F15" s="11">
        <v>45.096362714228462</v>
      </c>
      <c r="G15" s="11"/>
      <c r="H15" s="11">
        <f t="shared" si="0"/>
        <v>3.6531388224257171</v>
      </c>
      <c r="I15" s="11">
        <v>20.851658154265554</v>
      </c>
      <c r="J15" s="11">
        <f t="shared" si="1"/>
        <v>24.504796976691271</v>
      </c>
      <c r="L15" s="10" t="str">
        <f>name!E11</f>
        <v>Process, plant and machine operatives</v>
      </c>
      <c r="M15" s="11">
        <v>37.772800417087318</v>
      </c>
      <c r="N15" s="11">
        <v>37.159638105538797</v>
      </c>
      <c r="O15" s="11">
        <v>35.309226412276232</v>
      </c>
      <c r="P15" s="11">
        <v>38.325274427424262</v>
      </c>
      <c r="Q15" s="11">
        <v>36.723803959984181</v>
      </c>
      <c r="R15" s="11"/>
      <c r="S15" s="11">
        <f t="shared" si="2"/>
        <v>1.4145775477079496</v>
      </c>
      <c r="T15" s="11">
        <v>16.896083423421281</v>
      </c>
      <c r="U15" s="11">
        <f t="shared" si="6"/>
        <v>18.310660971129231</v>
      </c>
      <c r="W15" s="10" t="str">
        <f>name!E11</f>
        <v>Process, plant and machine operatives</v>
      </c>
      <c r="X15" s="11">
        <v>6.9490116971803726</v>
      </c>
      <c r="Y15" s="11">
        <v>7.3323280030703355</v>
      </c>
      <c r="Z15" s="11">
        <v>6.1339974795265411</v>
      </c>
      <c r="AA15" s="11">
        <v>7.8262869117975447</v>
      </c>
      <c r="AB15" s="11">
        <v>8.3725587542442845</v>
      </c>
      <c r="AC15" s="11"/>
      <c r="AD15" s="11">
        <f t="shared" si="4"/>
        <v>2.2385612747177435</v>
      </c>
      <c r="AE15" s="11">
        <v>3.9555747308442717</v>
      </c>
      <c r="AF15" s="11">
        <f t="shared" si="7"/>
        <v>6.1941360055620152</v>
      </c>
    </row>
    <row r="16" spans="1:32" x14ac:dyDescent="0.2">
      <c r="A16" t="str">
        <f>name!E12</f>
        <v>Elementary occupations</v>
      </c>
      <c r="B16" s="11">
        <v>64.549921433423506</v>
      </c>
      <c r="C16" s="11">
        <v>61.558242399217349</v>
      </c>
      <c r="D16" s="11">
        <v>56.963906795654403</v>
      </c>
      <c r="E16" s="11">
        <v>55.368889303862645</v>
      </c>
      <c r="F16" s="11">
        <v>51.886891179235889</v>
      </c>
      <c r="G16" s="11"/>
      <c r="H16" s="11">
        <f t="shared" si="0"/>
        <v>-5.0770156164185138</v>
      </c>
      <c r="I16" s="11">
        <v>24.999617125047951</v>
      </c>
      <c r="J16" s="11">
        <f>SUM(H16:I16)</f>
        <v>19.922601508629437</v>
      </c>
      <c r="L16" s="10" t="str">
        <f>name!E12</f>
        <v>Elementary occupations</v>
      </c>
      <c r="M16" s="11">
        <v>36.109680637463867</v>
      </c>
      <c r="N16" s="11">
        <v>32.447838091577573</v>
      </c>
      <c r="O16" s="11">
        <v>31.406529561699045</v>
      </c>
      <c r="P16" s="11">
        <v>31.170694186004358</v>
      </c>
      <c r="Q16" s="11">
        <v>28.985516436532848</v>
      </c>
      <c r="R16" s="11"/>
      <c r="S16" s="11">
        <f t="shared" si="2"/>
        <v>-2.4210131251661977</v>
      </c>
      <c r="T16" s="11">
        <v>11.57973228126227</v>
      </c>
      <c r="U16" s="11">
        <f>SUM(S16:T16)</f>
        <v>9.1587191560960726</v>
      </c>
      <c r="W16" s="10" t="str">
        <f>name!E12</f>
        <v>Elementary occupations</v>
      </c>
      <c r="X16" s="11">
        <v>28.440240795959671</v>
      </c>
      <c r="Y16" s="11">
        <v>29.110404307639769</v>
      </c>
      <c r="Z16" s="11">
        <v>25.557377233955322</v>
      </c>
      <c r="AA16" s="11">
        <v>24.198195117858273</v>
      </c>
      <c r="AB16" s="11">
        <v>22.901374742703027</v>
      </c>
      <c r="AC16" s="11"/>
      <c r="AD16" s="11">
        <f t="shared" si="4"/>
        <v>-2.6560024912522948</v>
      </c>
      <c r="AE16" s="11">
        <v>13.419884843785683</v>
      </c>
      <c r="AF16" s="11">
        <f>SUM(AD16:AE16)</f>
        <v>10.763882352533388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501.6050000000003</v>
      </c>
      <c r="C18" s="34">
        <f>SUM(C8:C16)</f>
        <v>513.76599999999985</v>
      </c>
      <c r="D18" s="34">
        <f>SUM(D8:D16)</f>
        <v>514.8449999999998</v>
      </c>
      <c r="E18" s="34">
        <f>SUM(E8:E16)</f>
        <v>520.37000000000012</v>
      </c>
      <c r="F18" s="34">
        <f>SUM(F8:F16)</f>
        <v>532.91199999999992</v>
      </c>
      <c r="G18" s="11"/>
      <c r="H18" s="34">
        <f>SUM(H8:H16)</f>
        <v>18.067000000000192</v>
      </c>
      <c r="I18" s="34">
        <f>SUM(I8:I16)</f>
        <v>249.57332428919577</v>
      </c>
      <c r="J18" s="34">
        <f>SUM(H18:I18)</f>
        <v>267.64032428919597</v>
      </c>
      <c r="L18" s="231" t="str">
        <f>name!E3</f>
        <v>All occupations</v>
      </c>
      <c r="M18" s="34">
        <f>SUM(M8:M16)</f>
        <v>267.48032236721031</v>
      </c>
      <c r="N18" s="34">
        <f>SUM(N8:N16)</f>
        <v>264.20418951370095</v>
      </c>
      <c r="O18" s="34">
        <f>SUM(O8:O16)</f>
        <v>269.48054808348377</v>
      </c>
      <c r="P18" s="34">
        <f>SUM(P8:P16)</f>
        <v>271.1048597797606</v>
      </c>
      <c r="Q18" s="34">
        <f>SUM(Q8:Q16)</f>
        <v>274.87712576149784</v>
      </c>
      <c r="R18" s="11"/>
      <c r="S18" s="34">
        <f>SUM(S8:S16)</f>
        <v>5.3965776780140899</v>
      </c>
      <c r="T18" s="34">
        <f>SUM(T8:T16)</f>
        <v>109.09761559380078</v>
      </c>
      <c r="U18" s="34">
        <f>SUM(S18:T18)</f>
        <v>114.49419327181488</v>
      </c>
      <c r="W18" s="231" t="str">
        <f>name!E3</f>
        <v>All occupations</v>
      </c>
      <c r="X18" s="34">
        <f>SUM(X8:X16)</f>
        <v>234.12467763278963</v>
      </c>
      <c r="Y18" s="34">
        <f>SUM(Y8:Y16)</f>
        <v>249.56181048629895</v>
      </c>
      <c r="Z18" s="34">
        <f>SUM(Z8:Z16)</f>
        <v>245.36445191651589</v>
      </c>
      <c r="AA18" s="34">
        <f>SUM(AA8:AA16)</f>
        <v>249.26514022023954</v>
      </c>
      <c r="AB18" s="34">
        <f>SUM(AB8:AB16)</f>
        <v>258.03487423850203</v>
      </c>
      <c r="AC18" s="11"/>
      <c r="AD18" s="34">
        <f>SUM(AD8:AD16)</f>
        <v>12.670422321986091</v>
      </c>
      <c r="AE18" s="34">
        <f>SUM(AE8:AE16)</f>
        <v>140.47570869539501</v>
      </c>
      <c r="AF18" s="34">
        <f>SUM(AD18:AE18)</f>
        <v>153.14613101738109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9.1168539341778203</v>
      </c>
      <c r="C26" s="18">
        <f t="shared" si="8"/>
        <v>10.163520806160452</v>
      </c>
      <c r="D26" s="18">
        <f t="shared" si="8"/>
        <v>10.637689942456165</v>
      </c>
      <c r="E26" s="18">
        <f t="shared" si="8"/>
        <v>10.723866873118267</v>
      </c>
      <c r="F26" s="18">
        <f t="shared" si="8"/>
        <v>11.62424765319072</v>
      </c>
      <c r="G26" s="11"/>
      <c r="H26" s="40">
        <f>IF(D8&gt;0,(H8/D8)*100,0)</f>
        <v>13.108834294896951</v>
      </c>
      <c r="I26" s="40">
        <f>IF(D8&gt;0,(I8/D8)*100,0)</f>
        <v>54.31513753686432</v>
      </c>
      <c r="J26" s="40">
        <f>IF(D8&gt;0,(J8/D8)*100,0)</f>
        <v>67.423971831761278</v>
      </c>
      <c r="L26" t="str">
        <f>$A$8</f>
        <v>Managers, directors and senior officials</v>
      </c>
      <c r="M26" s="18">
        <f t="shared" ref="M26:Q26" si="9">M8/M$18*100</f>
        <v>11.856325385793628</v>
      </c>
      <c r="N26" s="18">
        <f t="shared" si="9"/>
        <v>13.110872201966769</v>
      </c>
      <c r="O26" s="18">
        <f t="shared" si="9"/>
        <v>13.729804709500806</v>
      </c>
      <c r="P26" s="18">
        <f t="shared" si="9"/>
        <v>13.741110132442957</v>
      </c>
      <c r="Q26" s="18">
        <f t="shared" si="9"/>
        <v>14.695920873899176</v>
      </c>
      <c r="R26" s="11"/>
      <c r="S26" s="40">
        <f>IF(O8&gt;0,(S8/O8)*100,0)</f>
        <v>9.1801342643165285</v>
      </c>
      <c r="T26" s="40">
        <f>IF(O8&gt;0,(T8/O8)*100,0)</f>
        <v>48.788560027789806</v>
      </c>
      <c r="U26" s="40">
        <f>IF(O8&gt;0,(U8/O8)*100,0)</f>
        <v>57.968694292106335</v>
      </c>
      <c r="W26" t="str">
        <f>$A$8</f>
        <v>Managers, directors and senior officials</v>
      </c>
      <c r="X26" s="18">
        <f t="shared" ref="X26:AB26" si="10">X8/X$18*100</f>
        <v>5.9870911325681222</v>
      </c>
      <c r="Y26" s="18">
        <f t="shared" si="10"/>
        <v>7.0432413642711094</v>
      </c>
      <c r="Z26" s="18">
        <f t="shared" si="10"/>
        <v>7.2416609918413757</v>
      </c>
      <c r="AA26" s="18">
        <f t="shared" si="10"/>
        <v>7.4422635569950852</v>
      </c>
      <c r="AB26" s="18">
        <f t="shared" si="10"/>
        <v>8.352082568224418</v>
      </c>
      <c r="AC26" s="11"/>
      <c r="AD26" s="40">
        <f>IF(Z8&gt;0,(AD8/Z8)*100,0)</f>
        <v>21.289540935073013</v>
      </c>
      <c r="AE26" s="40">
        <f>IF(Z8&gt;0,(AE8/Z8)*100,0)</f>
        <v>65.823094106216601</v>
      </c>
      <c r="AF26" s="40">
        <f>IF(Z8&gt;0,(AF8/Z8)*100,0)</f>
        <v>87.112635041289622</v>
      </c>
    </row>
    <row r="27" spans="1:32" x14ac:dyDescent="0.2">
      <c r="A27" t="str">
        <f>$A$9</f>
        <v>Professional occupations</v>
      </c>
      <c r="B27" s="18">
        <f t="shared" si="8"/>
        <v>16.77576188444468</v>
      </c>
      <c r="C27" s="18">
        <f t="shared" si="8"/>
        <v>18.285095310325321</v>
      </c>
      <c r="D27" s="18">
        <f t="shared" si="8"/>
        <v>19.541615876774781</v>
      </c>
      <c r="E27" s="18">
        <f t="shared" si="8"/>
        <v>20.464711741261581</v>
      </c>
      <c r="F27" s="18">
        <f t="shared" si="8"/>
        <v>22.004582636485949</v>
      </c>
      <c r="G27" s="11"/>
      <c r="H27" s="40">
        <f t="shared" ref="H27:H36" si="11">IF(D9&gt;0,(H9/D9)*100,0)</f>
        <v>16.555202634089603</v>
      </c>
      <c r="I27" s="40">
        <f t="shared" ref="I27:I36" si="12">IF(D9&gt;0,(I9/D9)*100,0)</f>
        <v>49.758965869492769</v>
      </c>
      <c r="J27" s="40">
        <f t="shared" ref="J27:J36" si="13">IF(D9&gt;0,(J9/D9)*100,0)</f>
        <v>66.314168503582366</v>
      </c>
      <c r="L27" t="str">
        <f>$A$9</f>
        <v>Professional occupations</v>
      </c>
      <c r="M27" s="18">
        <f t="shared" ref="M27:Q27" si="14">M9/M$18*100</f>
        <v>16.971730598442637</v>
      </c>
      <c r="N27" s="18">
        <f t="shared" si="14"/>
        <v>18.369281327602106</v>
      </c>
      <c r="O27" s="18">
        <f t="shared" si="14"/>
        <v>19.351464747947102</v>
      </c>
      <c r="P27" s="18">
        <f t="shared" si="14"/>
        <v>20.197551677133788</v>
      </c>
      <c r="Q27" s="18">
        <f t="shared" si="14"/>
        <v>21.588675662098979</v>
      </c>
      <c r="R27" s="11"/>
      <c r="S27" s="40">
        <f t="shared" ref="S27:S34" si="15">IF(O9&gt;0,(S9/O9)*100,0)</f>
        <v>13.795041259340859</v>
      </c>
      <c r="T27" s="40">
        <f t="shared" ref="T27:T34" si="16">IF(O9&gt;0,(T9/O9)*100,0)</f>
        <v>40.182084764659663</v>
      </c>
      <c r="U27" s="40">
        <f t="shared" ref="U27:U34" si="17">IF(O9&gt;0,(U9/O9)*100,0)</f>
        <v>53.977126024000519</v>
      </c>
      <c r="W27" t="str">
        <f>$A$9</f>
        <v>Professional occupations</v>
      </c>
      <c r="X27" s="18">
        <f t="shared" ref="X27:AB27" si="18">X9/X$18*100</f>
        <v>16.5518735898657</v>
      </c>
      <c r="Y27" s="18">
        <f t="shared" si="18"/>
        <v>18.195969901194566</v>
      </c>
      <c r="Z27" s="18">
        <f t="shared" si="18"/>
        <v>19.750456358820713</v>
      </c>
      <c r="AA27" s="18">
        <f t="shared" si="18"/>
        <v>20.755279414142429</v>
      </c>
      <c r="AB27" s="18">
        <f t="shared" si="18"/>
        <v>22.447636367269546</v>
      </c>
      <c r="AC27" s="11"/>
      <c r="AD27" s="40">
        <f t="shared" ref="AD27:AD34" si="19">IF(Z9&gt;0,(AD9/Z9)*100,0)</f>
        <v>19.525411303279839</v>
      </c>
      <c r="AE27" s="40">
        <f t="shared" ref="AE27:AE34" si="20">IF(Z9&gt;0,(AE9/Z9)*100,0)</f>
        <v>60.064644204684456</v>
      </c>
      <c r="AF27" s="40">
        <f t="shared" ref="AF27:AF34" si="21">IF(Z9&gt;0,(AF9/Z9)*100,0)</f>
        <v>79.590055507964294</v>
      </c>
    </row>
    <row r="28" spans="1:32" x14ac:dyDescent="0.2">
      <c r="A28" t="str">
        <f>$A$10</f>
        <v>Associate professional occupations</v>
      </c>
      <c r="B28" s="18">
        <f t="shared" si="8"/>
        <v>10.750866807448402</v>
      </c>
      <c r="C28" s="18">
        <f t="shared" si="8"/>
        <v>11.248641722167083</v>
      </c>
      <c r="D28" s="18">
        <f t="shared" si="8"/>
        <v>11.947449925985048</v>
      </c>
      <c r="E28" s="18">
        <f t="shared" si="8"/>
        <v>11.358320324995891</v>
      </c>
      <c r="F28" s="18">
        <f t="shared" si="8"/>
        <v>11.802850377971483</v>
      </c>
      <c r="G28" s="11"/>
      <c r="H28" s="40">
        <f t="shared" si="11"/>
        <v>2.2564433218731086</v>
      </c>
      <c r="I28" s="40">
        <f t="shared" si="12"/>
        <v>44.357333262674807</v>
      </c>
      <c r="J28" s="40">
        <f t="shared" si="13"/>
        <v>46.613776584547914</v>
      </c>
      <c r="L28" t="str">
        <f>$A$10</f>
        <v>Associate professional occupations</v>
      </c>
      <c r="M28" s="18">
        <f t="shared" ref="M28:Q28" si="22">M10/M$18*100</f>
        <v>11.301267358005381</v>
      </c>
      <c r="N28" s="18">
        <f t="shared" si="22"/>
        <v>11.776581315733271</v>
      </c>
      <c r="O28" s="18">
        <f t="shared" si="22"/>
        <v>12.41499944562247</v>
      </c>
      <c r="P28" s="18">
        <f t="shared" si="22"/>
        <v>11.303236774101462</v>
      </c>
      <c r="Q28" s="18">
        <f t="shared" si="22"/>
        <v>11.386405213241197</v>
      </c>
      <c r="R28" s="11"/>
      <c r="S28" s="40">
        <f t="shared" si="15"/>
        <v>-6.4484236654998615</v>
      </c>
      <c r="T28" s="40">
        <f t="shared" si="16"/>
        <v>33.982459414267666</v>
      </c>
      <c r="U28" s="40">
        <f t="shared" si="17"/>
        <v>27.534035748767799</v>
      </c>
      <c r="W28" t="str">
        <f>$A$10</f>
        <v>Associate professional occupations</v>
      </c>
      <c r="X28" s="18">
        <f t="shared" ref="X28:AB28" si="23">X10/X$18*100</f>
        <v>10.122050921047139</v>
      </c>
      <c r="Y28" s="18">
        <f t="shared" si="23"/>
        <v>10.689726669585333</v>
      </c>
      <c r="Z28" s="18">
        <f t="shared" si="23"/>
        <v>11.433946442395925</v>
      </c>
      <c r="AA28" s="18">
        <f t="shared" si="23"/>
        <v>11.418230099496279</v>
      </c>
      <c r="AB28" s="18">
        <f t="shared" si="23"/>
        <v>12.246477427439711</v>
      </c>
      <c r="AC28" s="11"/>
      <c r="AD28" s="40">
        <f t="shared" si="19"/>
        <v>12.637187041871295</v>
      </c>
      <c r="AE28" s="40">
        <f t="shared" si="20"/>
        <v>56.729596584314393</v>
      </c>
      <c r="AF28" s="40">
        <f t="shared" si="21"/>
        <v>69.366783626185693</v>
      </c>
    </row>
    <row r="29" spans="1:32" x14ac:dyDescent="0.2">
      <c r="A29" t="str">
        <f>$A$11</f>
        <v>Administrative and secretarial occupations</v>
      </c>
      <c r="B29" s="18">
        <f t="shared" si="8"/>
        <v>10.240410371723357</v>
      </c>
      <c r="C29" s="18">
        <f t="shared" si="8"/>
        <v>9.6436763737944595</v>
      </c>
      <c r="D29" s="18">
        <f t="shared" si="8"/>
        <v>9.9568761360504201</v>
      </c>
      <c r="E29" s="18">
        <f t="shared" si="8"/>
        <v>9.2126490791313955</v>
      </c>
      <c r="F29" s="18">
        <f t="shared" si="8"/>
        <v>8.2414504905453239</v>
      </c>
      <c r="G29" s="11"/>
      <c r="H29" s="40">
        <f t="shared" si="11"/>
        <v>-14.323927472740477</v>
      </c>
      <c r="I29" s="40">
        <f t="shared" si="12"/>
        <v>46.342405637575737</v>
      </c>
      <c r="J29" s="40">
        <f t="shared" si="13"/>
        <v>32.018478164835258</v>
      </c>
      <c r="L29" t="str">
        <f>$A$11</f>
        <v>Administrative and secretarial occupations</v>
      </c>
      <c r="M29" s="18">
        <f t="shared" ref="M29:Q29" si="24">M11/M$18*100</f>
        <v>4.0450386261722091</v>
      </c>
      <c r="N29" s="18">
        <f t="shared" si="24"/>
        <v>3.6911499486721095</v>
      </c>
      <c r="O29" s="18">
        <f t="shared" si="24"/>
        <v>4.405555732680746</v>
      </c>
      <c r="P29" s="18">
        <f t="shared" si="24"/>
        <v>4.1161531047035096</v>
      </c>
      <c r="Q29" s="18">
        <f t="shared" si="24"/>
        <v>4.3948411145540458</v>
      </c>
      <c r="R29" s="11"/>
      <c r="S29" s="40">
        <f t="shared" si="15"/>
        <v>1.7545078533316241</v>
      </c>
      <c r="T29" s="40">
        <f t="shared" si="16"/>
        <v>35.175406420496792</v>
      </c>
      <c r="U29" s="40">
        <f t="shared" si="17"/>
        <v>36.929914273828416</v>
      </c>
      <c r="W29" t="str">
        <f>$A$11</f>
        <v>Administrative and secretarial occupations</v>
      </c>
      <c r="X29" s="18">
        <f t="shared" ref="X29:AB29" si="25">X11/X$18*100</f>
        <v>17.31843413427541</v>
      </c>
      <c r="Y29" s="18">
        <f t="shared" si="25"/>
        <v>15.945451539809627</v>
      </c>
      <c r="Z29" s="18">
        <f t="shared" si="25"/>
        <v>16.053818269282051</v>
      </c>
      <c r="AA29" s="18">
        <f t="shared" si="25"/>
        <v>14.755681792388406</v>
      </c>
      <c r="AB29" s="18">
        <f t="shared" si="25"/>
        <v>12.339132760510143</v>
      </c>
      <c r="AC29" s="11"/>
      <c r="AD29" s="40">
        <f t="shared" si="19"/>
        <v>-19.169910842154874</v>
      </c>
      <c r="AE29" s="40">
        <f t="shared" si="20"/>
        <v>49.708099586941259</v>
      </c>
      <c r="AF29" s="40">
        <f t="shared" si="21"/>
        <v>30.538188744786389</v>
      </c>
    </row>
    <row r="30" spans="1:32" x14ac:dyDescent="0.2">
      <c r="A30" t="str">
        <f>$A$12</f>
        <v>Skilled trades occupations</v>
      </c>
      <c r="B30" s="18">
        <f t="shared" si="8"/>
        <v>11.07885049054623</v>
      </c>
      <c r="C30" s="18">
        <f t="shared" si="8"/>
        <v>10.167530731431142</v>
      </c>
      <c r="D30" s="18">
        <f t="shared" si="8"/>
        <v>9.4318033664671717</v>
      </c>
      <c r="E30" s="18">
        <f t="shared" si="8"/>
        <v>9.0356806175417841</v>
      </c>
      <c r="F30" s="18">
        <f t="shared" si="8"/>
        <v>8.1859429414888805</v>
      </c>
      <c r="G30" s="11"/>
      <c r="H30" s="40">
        <f t="shared" si="11"/>
        <v>-10.163468594567124</v>
      </c>
      <c r="I30" s="40">
        <f t="shared" si="12"/>
        <v>40.724536115648142</v>
      </c>
      <c r="J30" s="40">
        <f t="shared" si="13"/>
        <v>30.561067521081014</v>
      </c>
      <c r="L30" t="str">
        <f>$A$12</f>
        <v>Skilled trades occupations</v>
      </c>
      <c r="M30" s="18">
        <f t="shared" ref="M30:Q30" si="26">M12/M$18*100</f>
        <v>18.24735955202955</v>
      </c>
      <c r="N30" s="18">
        <f t="shared" si="26"/>
        <v>16.840915049090214</v>
      </c>
      <c r="O30" s="18">
        <f t="shared" si="26"/>
        <v>15.430564581724596</v>
      </c>
      <c r="P30" s="18">
        <f t="shared" si="26"/>
        <v>14.643572050091306</v>
      </c>
      <c r="Q30" s="18">
        <f t="shared" si="26"/>
        <v>13.147124225022091</v>
      </c>
      <c r="R30" s="11"/>
      <c r="S30" s="40">
        <f t="shared" si="15"/>
        <v>-13.091925294853226</v>
      </c>
      <c r="T30" s="40">
        <f t="shared" si="16"/>
        <v>36.962287833972049</v>
      </c>
      <c r="U30" s="40">
        <f t="shared" si="17"/>
        <v>23.870362539118823</v>
      </c>
      <c r="W30" t="str">
        <f>$A$12</f>
        <v>Skilled trades occupations</v>
      </c>
      <c r="X30" s="18">
        <f t="shared" ref="X30:AB30" si="27">X12/X$18*100</f>
        <v>2.8890469463627841</v>
      </c>
      <c r="Y30" s="18">
        <f t="shared" si="27"/>
        <v>3.1026032430269823</v>
      </c>
      <c r="Z30" s="18">
        <f t="shared" si="27"/>
        <v>2.8434428786995949</v>
      </c>
      <c r="AA30" s="18">
        <f t="shared" si="27"/>
        <v>2.9364458062153163</v>
      </c>
      <c r="AB30" s="18">
        <f t="shared" si="27"/>
        <v>2.9009392937305405</v>
      </c>
      <c r="AC30" s="11"/>
      <c r="AD30" s="40">
        <f t="shared" si="19"/>
        <v>7.2904077327378403</v>
      </c>
      <c r="AE30" s="40">
        <f t="shared" si="20"/>
        <v>63.147888393512709</v>
      </c>
      <c r="AF30" s="40">
        <f t="shared" si="21"/>
        <v>70.438296126250549</v>
      </c>
    </row>
    <row r="31" spans="1:32" x14ac:dyDescent="0.2">
      <c r="A31" t="str">
        <f>$A$13</f>
        <v>Caring, leisure and other service occupations</v>
      </c>
      <c r="B31" s="18">
        <f t="shared" si="8"/>
        <v>11.008896403928158</v>
      </c>
      <c r="C31" s="18">
        <f t="shared" si="8"/>
        <v>11.395879662476577</v>
      </c>
      <c r="D31" s="18">
        <f t="shared" si="8"/>
        <v>11.059346141787675</v>
      </c>
      <c r="E31" s="18">
        <f t="shared" si="8"/>
        <v>11.532194065063477</v>
      </c>
      <c r="F31" s="18">
        <f t="shared" si="8"/>
        <v>12.038262762638157</v>
      </c>
      <c r="G31" s="11"/>
      <c r="H31" s="40">
        <f t="shared" si="11"/>
        <v>12.67131623683721</v>
      </c>
      <c r="I31" s="40">
        <f t="shared" si="12"/>
        <v>58.270011712739354</v>
      </c>
      <c r="J31" s="40">
        <f t="shared" si="13"/>
        <v>70.941327949576561</v>
      </c>
      <c r="L31" t="str">
        <f>$A$13</f>
        <v>Caring, leisure and other service occupations</v>
      </c>
      <c r="M31" s="18">
        <f t="shared" ref="M31:Q31" si="28">M13/M$18*100</f>
        <v>3.7741874783608935</v>
      </c>
      <c r="N31" s="18">
        <f t="shared" si="28"/>
        <v>4.0061892859736501</v>
      </c>
      <c r="O31" s="18">
        <f t="shared" si="28"/>
        <v>4.0105214916884169</v>
      </c>
      <c r="P31" s="18">
        <f t="shared" si="28"/>
        <v>4.4767025364193431</v>
      </c>
      <c r="Q31" s="18">
        <f t="shared" si="28"/>
        <v>5.0367934760546147</v>
      </c>
      <c r="R31" s="11"/>
      <c r="S31" s="40">
        <f t="shared" si="15"/>
        <v>28.104526291025177</v>
      </c>
      <c r="T31" s="40">
        <f t="shared" si="16"/>
        <v>50.166855741983781</v>
      </c>
      <c r="U31" s="40">
        <f t="shared" si="17"/>
        <v>78.271382033008948</v>
      </c>
      <c r="W31" t="str">
        <f>$A$13</f>
        <v>Caring, leisure and other service occupations</v>
      </c>
      <c r="X31" s="18">
        <f t="shared" ref="X31:AB31" si="29">X13/X$18*100</f>
        <v>19.274331279096778</v>
      </c>
      <c r="Y31" s="18">
        <f t="shared" si="29"/>
        <v>19.219140572776553</v>
      </c>
      <c r="Z31" s="18">
        <f t="shared" si="29"/>
        <v>18.800977479237591</v>
      </c>
      <c r="AA31" s="18">
        <f t="shared" si="29"/>
        <v>19.205862512485815</v>
      </c>
      <c r="AB31" s="18">
        <f t="shared" si="29"/>
        <v>19.496726504343968</v>
      </c>
      <c r="AC31" s="11"/>
      <c r="AD31" s="40">
        <f t="shared" si="19"/>
        <v>9.0556156057553494</v>
      </c>
      <c r="AE31" s="40">
        <f t="shared" si="20"/>
        <v>60.16842338823286</v>
      </c>
      <c r="AF31" s="40">
        <f t="shared" si="21"/>
        <v>69.224038993988202</v>
      </c>
    </row>
    <row r="32" spans="1:32" x14ac:dyDescent="0.2">
      <c r="A32" t="str">
        <f>$A$14</f>
        <v>Sales and customer service occupations</v>
      </c>
      <c r="B32" s="18">
        <f t="shared" si="8"/>
        <v>9.2439413823017365</v>
      </c>
      <c r="C32" s="18">
        <f t="shared" si="8"/>
        <v>8.4539218986635003</v>
      </c>
      <c r="D32" s="18">
        <f t="shared" si="8"/>
        <v>8.3112851572146962</v>
      </c>
      <c r="E32" s="18">
        <f t="shared" si="8"/>
        <v>8.1632953181653551</v>
      </c>
      <c r="F32" s="18">
        <f t="shared" si="8"/>
        <v>7.9039260303401209</v>
      </c>
      <c r="H32" s="40">
        <f t="shared" si="11"/>
        <v>-1.5640619037426591</v>
      </c>
      <c r="I32" s="40">
        <f t="shared" si="12"/>
        <v>46.549242073578093</v>
      </c>
      <c r="J32" s="40">
        <f t="shared" si="13"/>
        <v>44.985180169835431</v>
      </c>
      <c r="L32" t="str">
        <f>$A$14</f>
        <v>Sales and customer service occupations</v>
      </c>
      <c r="M32" s="18">
        <f t="shared" ref="M32:Q32" si="30">M14/M$18*100</f>
        <v>6.1824400323735391</v>
      </c>
      <c r="N32" s="18">
        <f t="shared" si="30"/>
        <v>5.8589198701957015</v>
      </c>
      <c r="O32" s="18">
        <f t="shared" si="30"/>
        <v>5.8999198222228362</v>
      </c>
      <c r="P32" s="18">
        <f t="shared" si="30"/>
        <v>5.88732372862082</v>
      </c>
      <c r="Q32" s="18">
        <f t="shared" si="30"/>
        <v>5.8452599958691263</v>
      </c>
      <c r="S32" s="40">
        <f t="shared" si="15"/>
        <v>1.0575819568304965</v>
      </c>
      <c r="T32" s="40">
        <f t="shared" si="16"/>
        <v>33.204714342308904</v>
      </c>
      <c r="U32" s="40">
        <f t="shared" si="17"/>
        <v>34.2622962991394</v>
      </c>
      <c r="W32" t="str">
        <f>$A$14</f>
        <v>Sales and customer service occupations</v>
      </c>
      <c r="X32" s="18">
        <f t="shared" ref="X32:AB32" si="31">X14/X$18*100</f>
        <v>12.741613546920039</v>
      </c>
      <c r="Y32" s="18">
        <f t="shared" si="31"/>
        <v>11.201178806207793</v>
      </c>
      <c r="Z32" s="18">
        <f t="shared" si="31"/>
        <v>10.95965596654535</v>
      </c>
      <c r="AA32" s="18">
        <f t="shared" si="31"/>
        <v>10.638679393535917</v>
      </c>
      <c r="AB32" s="18">
        <f t="shared" si="31"/>
        <v>10.096963712274405</v>
      </c>
      <c r="AD32" s="40">
        <f t="shared" si="19"/>
        <v>-3.1140867565199137</v>
      </c>
      <c r="AE32" s="40">
        <f t="shared" si="20"/>
        <v>54.439081705542449</v>
      </c>
      <c r="AF32" s="40">
        <f t="shared" si="21"/>
        <v>51.324994949022532</v>
      </c>
    </row>
    <row r="33" spans="1:32" x14ac:dyDescent="0.2">
      <c r="A33" t="str">
        <f>$A$15</f>
        <v>Process, plant and machine operatives</v>
      </c>
      <c r="B33" s="18">
        <f t="shared" si="8"/>
        <v>8.9157428881824803</v>
      </c>
      <c r="C33" s="18">
        <f t="shared" si="8"/>
        <v>8.6599670100024415</v>
      </c>
      <c r="D33" s="18">
        <f t="shared" si="8"/>
        <v>8.0496506505458463</v>
      </c>
      <c r="E33" s="18">
        <f t="shared" si="8"/>
        <v>8.8689896303057054</v>
      </c>
      <c r="F33" s="18">
        <f t="shared" si="8"/>
        <v>8.4622531889370975</v>
      </c>
      <c r="G33" s="11"/>
      <c r="H33" s="40">
        <f t="shared" si="11"/>
        <v>8.8148036744513227</v>
      </c>
      <c r="I33" s="40">
        <f t="shared" si="12"/>
        <v>50.313793658291871</v>
      </c>
      <c r="J33" s="40">
        <f t="shared" si="13"/>
        <v>59.128597332743205</v>
      </c>
      <c r="L33" t="str">
        <f>$A$15</f>
        <v>Process, plant and machine operatives</v>
      </c>
      <c r="M33" s="18">
        <f t="shared" ref="M33:Q33" si="32">M15/M$18*100</f>
        <v>14.121711863809905</v>
      </c>
      <c r="N33" s="18">
        <f t="shared" si="32"/>
        <v>14.064742188205079</v>
      </c>
      <c r="O33" s="18">
        <f t="shared" si="32"/>
        <v>13.102699494784167</v>
      </c>
      <c r="P33" s="18">
        <f t="shared" si="32"/>
        <v>14.136697681686281</v>
      </c>
      <c r="Q33" s="18">
        <f t="shared" si="32"/>
        <v>13.360080020571905</v>
      </c>
      <c r="R33" s="11"/>
      <c r="S33" s="40">
        <f t="shared" si="15"/>
        <v>4.0062547142526252</v>
      </c>
      <c r="T33" s="40">
        <f t="shared" si="16"/>
        <v>47.851751907957087</v>
      </c>
      <c r="U33" s="40">
        <f t="shared" si="17"/>
        <v>51.858006622209714</v>
      </c>
      <c r="W33" t="str">
        <f>$A$15</f>
        <v>Process, plant and machine operatives</v>
      </c>
      <c r="X33" s="18">
        <f t="shared" ref="X33:AB33" si="33">X15/X$18*100</f>
        <v>2.9680816936689931</v>
      </c>
      <c r="Y33" s="18">
        <f t="shared" si="33"/>
        <v>2.9380809462723798</v>
      </c>
      <c r="Z33" s="18">
        <f t="shared" si="33"/>
        <v>2.4999536125198794</v>
      </c>
      <c r="AA33" s="18">
        <f t="shared" si="33"/>
        <v>3.1397438506172937</v>
      </c>
      <c r="AB33" s="18">
        <f t="shared" si="33"/>
        <v>3.2447392155625892</v>
      </c>
      <c r="AC33" s="11"/>
      <c r="AD33" s="40">
        <f t="shared" si="19"/>
        <v>36.494329875246855</v>
      </c>
      <c r="AE33" s="40">
        <f t="shared" si="20"/>
        <v>64.486083407220235</v>
      </c>
      <c r="AF33" s="40">
        <f t="shared" si="21"/>
        <v>100.98041328246707</v>
      </c>
    </row>
    <row r="34" spans="1:32" x14ac:dyDescent="0.2">
      <c r="A34" t="str">
        <f>$A$16</f>
        <v>Elementary occupations</v>
      </c>
      <c r="B34" s="18">
        <f t="shared" si="8"/>
        <v>12.868675837247128</v>
      </c>
      <c r="C34" s="18">
        <f t="shared" si="8"/>
        <v>11.981766484979032</v>
      </c>
      <c r="D34" s="18">
        <f t="shared" si="8"/>
        <v>11.064282802718182</v>
      </c>
      <c r="E34" s="18">
        <f t="shared" si="8"/>
        <v>10.640292350416555</v>
      </c>
      <c r="F34" s="18">
        <f t="shared" si="8"/>
        <v>9.7364839184022678</v>
      </c>
      <c r="G34" s="11"/>
      <c r="H34" s="40">
        <f t="shared" si="11"/>
        <v>-8.912688581264625</v>
      </c>
      <c r="I34" s="40">
        <f t="shared" si="12"/>
        <v>43.886767132613684</v>
      </c>
      <c r="J34" s="40">
        <f t="shared" si="13"/>
        <v>34.974078551349066</v>
      </c>
      <c r="L34" t="str">
        <f>$A$16</f>
        <v>Elementary occupations</v>
      </c>
      <c r="M34" s="18">
        <f t="shared" ref="M34:Q34" si="34">M16/M$18*100</f>
        <v>13.499939105012256</v>
      </c>
      <c r="N34" s="18">
        <f t="shared" si="34"/>
        <v>12.281348812561093</v>
      </c>
      <c r="O34" s="18">
        <f t="shared" si="34"/>
        <v>11.654469973828855</v>
      </c>
      <c r="P34" s="18">
        <f t="shared" si="34"/>
        <v>11.497652314800524</v>
      </c>
      <c r="Q34" s="18">
        <f t="shared" si="34"/>
        <v>10.544899418688866</v>
      </c>
      <c r="R34" s="11"/>
      <c r="S34" s="40">
        <f t="shared" si="15"/>
        <v>-7.7086298898770291</v>
      </c>
      <c r="T34" s="40">
        <f t="shared" si="16"/>
        <v>36.870461152078413</v>
      </c>
      <c r="U34" s="40">
        <f t="shared" si="17"/>
        <v>29.161831262201389</v>
      </c>
      <c r="W34" t="str">
        <f>$A$16</f>
        <v>Elementary occupations</v>
      </c>
      <c r="X34" s="18">
        <f t="shared" ref="X34:AB34" si="35">X16/X$18*100</f>
        <v>12.147476756195033</v>
      </c>
      <c r="Y34" s="18">
        <f t="shared" si="35"/>
        <v>11.664606956855661</v>
      </c>
      <c r="Z34" s="18">
        <f t="shared" si="35"/>
        <v>10.416088000657528</v>
      </c>
      <c r="AA34" s="18">
        <f t="shared" si="35"/>
        <v>9.7078135741234526</v>
      </c>
      <c r="AB34" s="18">
        <f t="shared" si="35"/>
        <v>8.8753021506446643</v>
      </c>
      <c r="AC34" s="11"/>
      <c r="AD34" s="40">
        <f t="shared" si="19"/>
        <v>-10.392312430727641</v>
      </c>
      <c r="AE34" s="40">
        <f t="shared" si="20"/>
        <v>52.50884987508082</v>
      </c>
      <c r="AF34" s="40">
        <f t="shared" si="21"/>
        <v>42.116537444353177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3.5092115102604087</v>
      </c>
      <c r="I36" s="43">
        <f t="shared" si="12"/>
        <v>48.475429360136715</v>
      </c>
      <c r="J36" s="43">
        <f t="shared" si="13"/>
        <v>51.984640870397122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2.0025852390437682</v>
      </c>
      <c r="T36" s="43">
        <f t="shared" ref="T36" si="37">IF(O18&gt;0,(T18/O18)*100,0)</f>
        <v>40.484412091964003</v>
      </c>
      <c r="U36" s="43">
        <f t="shared" ref="U36" si="38">IF(O18&gt;0,(U18/O18)*100,0)</f>
        <v>42.486997331007778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5.1639193139098829</v>
      </c>
      <c r="AE36" s="43">
        <f t="shared" ref="AE36" si="40">IF(Z18&gt;0,(AE18/Z18)*100,0)</f>
        <v>57.251858448994561</v>
      </c>
      <c r="AF36" s="43">
        <f t="shared" ref="AF36" si="41">IF(Z18&gt;0,(AF18/Z18)*100,0)</f>
        <v>62.415777762904447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Lincolnshire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Lincolnshire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Lincolnshire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3.3714651272099827</v>
      </c>
      <c r="C46" s="18">
        <f t="shared" si="42"/>
        <v>4.8852182930570143</v>
      </c>
      <c r="D46" s="18">
        <f t="shared" si="42"/>
        <v>0.37555683861041356</v>
      </c>
      <c r="E46" s="18">
        <f t="shared" si="42"/>
        <v>1.0498489982087689</v>
      </c>
      <c r="F46" s="18">
        <f>IF(F$6-D$6 &lt;&gt; 0,(EXP(LN(F8/D8)/(F$6-D$6))-1)*100,0)</f>
        <v>0.82458314319255877</v>
      </c>
      <c r="H46" s="18">
        <f>IF($F$6-$D$6 &lt;&gt; 0,(EXP(LN(1+(H26/100))/($F$6-$D$6))-1)*100,0)</f>
        <v>0.82458314319255877</v>
      </c>
      <c r="I46" s="18">
        <f>IF($F$6-$D$6 &lt;&gt; 0,(EXP(LN(1+(I26/100))/($F$6-$D$6))-1)*100,0)</f>
        <v>2.9344074189955327</v>
      </c>
      <c r="J46" s="18">
        <f>IF($F$6-$D$6 &lt;&gt; 0,(EXP(LN(1+(J26/100))/($F$6-$D$6))-1)*100,0)</f>
        <v>3.4954306584022099</v>
      </c>
      <c r="L46" t="str">
        <f>$A$8</f>
        <v>Managers, directors and senior officials</v>
      </c>
      <c r="M46" s="18">
        <f t="shared" ref="M46:M54" si="43">IF(N$6-M$6 &lt;&gt; 0,(EXP(LN(N8/M8)/(N$6-M$6))-1)*100,0)</f>
        <v>2.2309353037789137</v>
      </c>
      <c r="N46" s="18">
        <f t="shared" ref="N46:N54" si="44">IF(O$6-N$6 &lt;&gt; 0,(EXP(LN(O8/N8)/(O$6-N$6))-1)*100,0)</f>
        <v>6.8121108511547179</v>
      </c>
      <c r="O46" s="18">
        <f t="shared" ref="O46:O54" si="45">IF(P$6-O$6 &lt;&gt; 0,(EXP(LN(P8/O8)/(P$6-O$6))-1)*100,0)</f>
        <v>0.13674452419729644</v>
      </c>
      <c r="P46" s="18">
        <f t="shared" ref="P46:P54" si="46">IF(Q$6-P$6 &lt;&gt; 0,(EXP(LN(Q8/P8)/(Q$6-P$6))-1)*100,0)</f>
        <v>0.81325292542788752</v>
      </c>
      <c r="Q46" s="18">
        <f>IF(Q$6-O$6 &lt;&gt; 0,(EXP(LN(Q8/O8)/(Q$6-O$6))-1)*100,0)</f>
        <v>0.58724382310419987</v>
      </c>
      <c r="S46" s="18">
        <f>IF($F$6-$D$6 &lt;&gt; 0,(EXP(LN(1+(S26/100))/($F$6-$D$6))-1)*100,0)</f>
        <v>0.58724382310419987</v>
      </c>
      <c r="T46" s="18">
        <f>IF($F$6-$D$6 &lt;&gt; 0,(EXP(LN(1+(T26/100))/($F$6-$D$6))-1)*100,0)</f>
        <v>2.6844393062592342</v>
      </c>
      <c r="U46" s="18">
        <f>IF($F$6-$D$6 &lt;&gt; 0,(EXP(LN(1+(U26/100))/($F$6-$D$6))-1)*100,0)</f>
        <v>3.0951105262261303</v>
      </c>
      <c r="W46" t="str">
        <f>$A$8</f>
        <v>Managers, directors and senior officials</v>
      </c>
      <c r="X46" s="18">
        <f t="shared" ref="X46:X54" si="47">IF(Y$6-X$6 &lt;&gt; 0,(EXP(LN(Y8/X8)/(Y$6-X$6))-1)*100,0)</f>
        <v>5.8210117450360199</v>
      </c>
      <c r="Y46" s="18">
        <f t="shared" ref="Y46:Y54" si="48">IF(Z$6-Y$6 &lt;&gt; 0,(EXP(LN(Z8/Y8)/(Z$6-Y$6))-1)*100,0)</f>
        <v>1.0878905302988073</v>
      </c>
      <c r="Z46" s="18">
        <f t="shared" ref="Z46:Z54" si="49">IF(AA$6-Z$6 &lt;&gt; 0,(EXP(LN(AA8/Z8)/(AA$6-Z$6))-1)*100,0)</f>
        <v>0.86566401272127891</v>
      </c>
      <c r="AA46" s="18">
        <f t="shared" ref="AA46:AA54" si="50">IF(AB$6-AA$6 &lt;&gt; 0,(EXP(LN(AB8/AA8)/(AB$6-AA$6))-1)*100,0)</f>
        <v>1.5104280898186273</v>
      </c>
      <c r="AB46" s="18">
        <f>IF(AB$6-Z$6 &lt;&gt; 0,(EXP(LN(AB8/Z8)/(AB$6-Z$6))-1)*100,0)</f>
        <v>1.2950500793777797</v>
      </c>
      <c r="AD46" s="18">
        <f>IF($F$6-$D$6 &lt;&gt; 0,(EXP(LN(1+(AD26/100))/($F$6-$D$6))-1)*100,0)</f>
        <v>1.2950500793777797</v>
      </c>
      <c r="AE46" s="18">
        <f>IF($F$6-$D$6 &lt;&gt; 0,(EXP(LN(1+(AE26/100))/($F$6-$D$6))-1)*100,0)</f>
        <v>3.429160806370013</v>
      </c>
      <c r="AF46" s="18">
        <f>IF($F$6-$D$6 &lt;&gt; 0,(EXP(LN(1+(AF26/100))/($F$6-$D$6))-1)*100,0)</f>
        <v>4.2653985535694883</v>
      </c>
    </row>
    <row r="47" spans="1:32" x14ac:dyDescent="0.2">
      <c r="A47" t="str">
        <f>$A$9</f>
        <v>Professional occupations</v>
      </c>
      <c r="B47" s="18">
        <f t="shared" si="42"/>
        <v>2.7908884115774857</v>
      </c>
      <c r="C47" s="18">
        <f t="shared" si="42"/>
        <v>7.0962793152659076</v>
      </c>
      <c r="D47" s="18">
        <f t="shared" si="42"/>
        <v>1.1430817738903754</v>
      </c>
      <c r="E47" s="18">
        <f t="shared" si="42"/>
        <v>0.96830724184504557</v>
      </c>
      <c r="F47" s="18">
        <f>IF(F$6-D$6 &lt;&gt; 0,(EXP(LN(F9/D9)/(F$6-D$6))-1)*100,0)</f>
        <v>1.0265318368229304</v>
      </c>
      <c r="H47" s="18">
        <f t="shared" ref="H47:J56" si="51">IF($F$6-$D$6 &lt;&gt; 0,(EXP(LN(1+(H27/100))/($F$6-$D$6))-1)*100,0)</f>
        <v>1.0265318368229304</v>
      </c>
      <c r="I47" s="18">
        <f t="shared" si="51"/>
        <v>2.7289514941011062</v>
      </c>
      <c r="J47" s="18">
        <f t="shared" si="51"/>
        <v>3.4495525589435028</v>
      </c>
      <c r="L47" t="str">
        <f>$A$9</f>
        <v>Professional occupations</v>
      </c>
      <c r="M47" s="18">
        <f t="shared" si="43"/>
        <v>1.6841996190409159</v>
      </c>
      <c r="N47" s="18">
        <f t="shared" si="44"/>
        <v>7.4507372505410618</v>
      </c>
      <c r="O47" s="18">
        <f t="shared" si="45"/>
        <v>0.98083397940997852</v>
      </c>
      <c r="P47" s="18">
        <f t="shared" si="46"/>
        <v>0.80750295187101973</v>
      </c>
      <c r="Q47" s="18">
        <f>IF(Q$6-O$6 &lt;&gt; 0,(EXP(LN(Q9/O9)/(Q$6-O$6))-1)*100,0)</f>
        <v>0.86524687821865065</v>
      </c>
      <c r="S47" s="18">
        <f t="shared" ref="S47:U47" si="52">IF($F$6-$D$6 &lt;&gt; 0,(EXP(LN(1+(S27/100))/($F$6-$D$6))-1)*100,0)</f>
        <v>0.86524687821865065</v>
      </c>
      <c r="T47" s="18">
        <f t="shared" si="52"/>
        <v>2.2773580087933398</v>
      </c>
      <c r="U47" s="18">
        <f t="shared" si="52"/>
        <v>2.9193608804490845</v>
      </c>
      <c r="W47" t="str">
        <f>$A$9</f>
        <v>Professional occupations</v>
      </c>
      <c r="X47" s="18">
        <f t="shared" si="47"/>
        <v>4.0434503357067664</v>
      </c>
      <c r="Y47" s="18">
        <f t="shared" si="48"/>
        <v>6.7174503031768085</v>
      </c>
      <c r="Z47" s="18">
        <f t="shared" si="49"/>
        <v>1.3165214678920512</v>
      </c>
      <c r="AA47" s="18">
        <f t="shared" si="50"/>
        <v>1.1360271059933424</v>
      </c>
      <c r="AB47" s="18">
        <f>IF(AB$6-Z$6 &lt;&gt; 0,(EXP(LN(AB9/Z9)/(AB$6-Z$6))-1)*100,0)</f>
        <v>1.1961561373212026</v>
      </c>
      <c r="AD47" s="18">
        <f t="shared" ref="AD47:AF47" si="53">IF($F$6-$D$6 &lt;&gt; 0,(EXP(LN(1+(AD27/100))/($F$6-$D$6))-1)*100,0)</f>
        <v>1.1961561373212026</v>
      </c>
      <c r="AE47" s="18">
        <f t="shared" si="53"/>
        <v>3.1857426530355282</v>
      </c>
      <c r="AF47" s="18">
        <f t="shared" si="53"/>
        <v>3.9805600628262106</v>
      </c>
    </row>
    <row r="48" spans="1:32" x14ac:dyDescent="0.2">
      <c r="A48" t="str">
        <f>$A$10</f>
        <v>Associate professional occupations</v>
      </c>
      <c r="B48" s="18">
        <f t="shared" si="42"/>
        <v>1.7454569422561628</v>
      </c>
      <c r="C48" s="18">
        <f t="shared" si="42"/>
        <v>6.4354434252381187</v>
      </c>
      <c r="D48" s="18">
        <f t="shared" si="42"/>
        <v>-0.79468761113891118</v>
      </c>
      <c r="E48" s="18">
        <f t="shared" si="42"/>
        <v>0.62400612107953446</v>
      </c>
      <c r="F48" s="18">
        <f t="shared" ref="F48:F56" si="54">IF(F$6-D$6 &lt;&gt; 0,(EXP(LN(F10/D10)/(F$6-D$6))-1)*100,0)</f>
        <v>0.14886818097510357</v>
      </c>
      <c r="H48" s="18">
        <f t="shared" si="51"/>
        <v>0.14886818097510357</v>
      </c>
      <c r="I48" s="18">
        <f t="shared" si="51"/>
        <v>2.4776733668324669</v>
      </c>
      <c r="J48" s="18">
        <f t="shared" si="51"/>
        <v>2.5836904395148741</v>
      </c>
      <c r="L48" t="str">
        <f>$A$10</f>
        <v>Associate professional occupations</v>
      </c>
      <c r="M48" s="18">
        <f t="shared" si="43"/>
        <v>0.72446909972898599</v>
      </c>
      <c r="N48" s="18">
        <f t="shared" si="44"/>
        <v>7.5264211711687734</v>
      </c>
      <c r="O48" s="18">
        <f t="shared" si="45"/>
        <v>-1.7408053480546526</v>
      </c>
      <c r="P48" s="18">
        <f>IF(Q$6-P$6 &lt;&gt; 0,(EXP(LN(Q10/P10)/(Q$6-P$6))-1)*100,0)</f>
        <v>0.2117187446982749</v>
      </c>
      <c r="Q48" s="18">
        <f t="shared" ref="Q48:Q54" si="55">IF(Q$6-O$6 &lt;&gt; 0,(EXP(LN(Q10/O10)/(Q$6-O$6))-1)*100,0)</f>
        <v>-0.4433959728258996</v>
      </c>
      <c r="S48" s="18">
        <f t="shared" ref="S48:U48" si="56">IF($F$6-$D$6 &lt;&gt; 0,(EXP(LN(1+(S28/100))/($F$6-$D$6))-1)*100,0)</f>
        <v>-0.4433959728258996</v>
      </c>
      <c r="T48" s="18">
        <f t="shared" si="56"/>
        <v>1.9693998041744987</v>
      </c>
      <c r="U48" s="18">
        <f t="shared" si="56"/>
        <v>1.6346369583483789</v>
      </c>
      <c r="W48" t="str">
        <f>$A$10</f>
        <v>Associate professional occupations</v>
      </c>
      <c r="X48" s="18">
        <f t="shared" si="47"/>
        <v>3.0047505083982129</v>
      </c>
      <c r="Y48" s="18">
        <f t="shared" si="48"/>
        <v>5.1630245623073279</v>
      </c>
      <c r="Z48" s="18">
        <f t="shared" si="49"/>
        <v>0.28835508498663565</v>
      </c>
      <c r="AA48" s="18">
        <f t="shared" si="50"/>
        <v>1.0515374625853058</v>
      </c>
      <c r="AB48" s="18">
        <f t="shared" ref="AB48:AB54" si="57">IF(AB$6-Z$6 &lt;&gt; 0,(EXP(LN(AB10/Z10)/(AB$6-Z$6))-1)*100,0)</f>
        <v>0.79650020665429366</v>
      </c>
      <c r="AD48" s="18">
        <f t="shared" ref="AD48:AF48" si="58">IF($F$6-$D$6 &lt;&gt; 0,(EXP(LN(1+(AD28/100))/($F$6-$D$6))-1)*100,0)</f>
        <v>0.79650020665429366</v>
      </c>
      <c r="AE48" s="18">
        <f t="shared" si="58"/>
        <v>3.0410006895113417</v>
      </c>
      <c r="AF48" s="18">
        <f t="shared" si="58"/>
        <v>3.5750653550344014</v>
      </c>
    </row>
    <row r="49" spans="1:32" x14ac:dyDescent="0.2">
      <c r="A49" t="str">
        <f>$A$11</f>
        <v>Administrative and secretarial occupations</v>
      </c>
      <c r="B49" s="18">
        <f t="shared" si="42"/>
        <v>-0.89805171349242041</v>
      </c>
      <c r="C49" s="18">
        <f t="shared" si="42"/>
        <v>3.4645602002756126</v>
      </c>
      <c r="D49" s="18">
        <f t="shared" si="42"/>
        <v>-1.3312934303347346</v>
      </c>
      <c r="E49" s="18">
        <f t="shared" si="42"/>
        <v>-0.87202432347599501</v>
      </c>
      <c r="F49" s="18">
        <f t="shared" si="54"/>
        <v>-1.0253510624594009</v>
      </c>
      <c r="H49" s="18">
        <f t="shared" si="51"/>
        <v>-1.0253510624594009</v>
      </c>
      <c r="I49" s="18">
        <f t="shared" si="51"/>
        <v>2.571021185521527</v>
      </c>
      <c r="J49" s="18">
        <f t="shared" si="51"/>
        <v>1.869063776149682</v>
      </c>
      <c r="L49" t="str">
        <f>$A$11</f>
        <v>Administrative and secretarial occupations</v>
      </c>
      <c r="M49" s="18">
        <f t="shared" si="43"/>
        <v>-2.5634901367505569</v>
      </c>
      <c r="N49" s="18">
        <f t="shared" si="44"/>
        <v>21.738160009882179</v>
      </c>
      <c r="O49" s="18">
        <f t="shared" si="45"/>
        <v>-1.231117444469465</v>
      </c>
      <c r="P49" s="18">
        <f t="shared" si="46"/>
        <v>0.7964636730399377</v>
      </c>
      <c r="Q49" s="18">
        <f t="shared" si="55"/>
        <v>0.1160201886097223</v>
      </c>
      <c r="S49" s="18">
        <f t="shared" ref="S49:U49" si="59">IF($F$6-$D$6 &lt;&gt; 0,(EXP(LN(1+(S29/100))/($F$6-$D$6))-1)*100,0)</f>
        <v>0.1160201886097223</v>
      </c>
      <c r="T49" s="18">
        <f t="shared" si="59"/>
        <v>2.0296771123824664</v>
      </c>
      <c r="U49" s="18">
        <f t="shared" si="59"/>
        <v>2.117432997705615</v>
      </c>
      <c r="W49" t="str">
        <f>$A$11</f>
        <v>Administrative and secretarial occupations</v>
      </c>
      <c r="X49" s="18">
        <f t="shared" si="47"/>
        <v>-0.46752952182650409</v>
      </c>
      <c r="Y49" s="18">
        <f t="shared" si="48"/>
        <v>-1.0137126264842755</v>
      </c>
      <c r="Z49" s="18">
        <f t="shared" si="49"/>
        <v>-1.3615660574499033</v>
      </c>
      <c r="AA49" s="18">
        <f t="shared" si="50"/>
        <v>-1.4323910558596942</v>
      </c>
      <c r="AB49" s="18">
        <f t="shared" si="57"/>
        <v>-1.4087883753290176</v>
      </c>
      <c r="AD49" s="18">
        <f t="shared" ref="AD49:AF49" si="60">IF($F$6-$D$6 &lt;&gt; 0,(EXP(LN(1+(AD29/100))/($F$6-$D$6))-1)*100,0)</f>
        <v>-1.4087883753290176</v>
      </c>
      <c r="AE49" s="18">
        <f t="shared" si="60"/>
        <v>2.7266249697049938</v>
      </c>
      <c r="AF49" s="18">
        <f t="shared" si="60"/>
        <v>1.7925136325015245</v>
      </c>
    </row>
    <row r="50" spans="1:32" x14ac:dyDescent="0.2">
      <c r="A50" t="str">
        <f>$A$12</f>
        <v>Skilled trades occupations</v>
      </c>
      <c r="B50" s="18">
        <f t="shared" si="42"/>
        <v>-1.5351839610878271</v>
      </c>
      <c r="C50" s="18">
        <f t="shared" si="42"/>
        <v>-7.0412268117818533</v>
      </c>
      <c r="D50" s="18">
        <f t="shared" si="42"/>
        <v>-0.64256368473427639</v>
      </c>
      <c r="E50" s="18">
        <f t="shared" si="42"/>
        <v>-0.74666484714126513</v>
      </c>
      <c r="F50" s="18">
        <f t="shared" si="54"/>
        <v>-0.7119765843605852</v>
      </c>
      <c r="H50" s="18">
        <f t="shared" si="51"/>
        <v>-0.7119765843605852</v>
      </c>
      <c r="I50" s="18">
        <f t="shared" si="51"/>
        <v>2.3036954457243741</v>
      </c>
      <c r="J50" s="18">
        <f t="shared" si="51"/>
        <v>1.7937029129265314</v>
      </c>
      <c r="L50" t="str">
        <f>$A$12</f>
        <v>Skilled trades occupations</v>
      </c>
      <c r="M50" s="18">
        <f t="shared" si="43"/>
        <v>-2.2867677791303276</v>
      </c>
      <c r="N50" s="18">
        <f t="shared" si="44"/>
        <v>-6.5447177650481141</v>
      </c>
      <c r="O50" s="18">
        <f t="shared" si="45"/>
        <v>-0.92250480841240545</v>
      </c>
      <c r="P50" s="18">
        <f t="shared" si="46"/>
        <v>-0.93539695606948969</v>
      </c>
      <c r="Q50" s="18">
        <f t="shared" si="55"/>
        <v>-0.93109975992237137</v>
      </c>
      <c r="S50" s="18">
        <f t="shared" ref="S50:U50" si="61">IF($F$6-$D$6 &lt;&gt; 0,(EXP(LN(1+(S30/100))/($F$6-$D$6))-1)*100,0)</f>
        <v>-0.93109975992237137</v>
      </c>
      <c r="T50" s="18">
        <f t="shared" si="61"/>
        <v>2.1190423563749894</v>
      </c>
      <c r="U50" s="18">
        <f t="shared" si="61"/>
        <v>1.4373341839325038</v>
      </c>
      <c r="W50" t="str">
        <f>$A$12</f>
        <v>Skilled trades occupations</v>
      </c>
      <c r="X50" s="18">
        <f t="shared" si="47"/>
        <v>3.4369353169100281</v>
      </c>
      <c r="Y50" s="18">
        <f t="shared" si="48"/>
        <v>-9.8944003101876348</v>
      </c>
      <c r="Z50" s="18">
        <f t="shared" si="49"/>
        <v>0.96375100443621964</v>
      </c>
      <c r="AA50" s="18">
        <f t="shared" si="50"/>
        <v>0.22437369695293974</v>
      </c>
      <c r="AB50" s="18">
        <f t="shared" si="57"/>
        <v>0.47022921016084407</v>
      </c>
      <c r="AD50" s="18">
        <f t="shared" ref="AD50:AF50" si="62">IF($F$6-$D$6 &lt;&gt; 0,(EXP(LN(1+(AD30/100))/($F$6-$D$6))-1)*100,0)</f>
        <v>0.47022921016084407</v>
      </c>
      <c r="AE50" s="18">
        <f t="shared" si="62"/>
        <v>3.3170737479536916</v>
      </c>
      <c r="AF50" s="18">
        <f t="shared" si="62"/>
        <v>3.6186219647315276</v>
      </c>
    </row>
    <row r="51" spans="1:32" x14ac:dyDescent="0.2">
      <c r="A51" t="str">
        <f>$A$13</f>
        <v>Caring, leisure and other service occupations</v>
      </c>
      <c r="B51" s="18">
        <f t="shared" si="42"/>
        <v>1.4733254630268977</v>
      </c>
      <c r="C51" s="18">
        <f t="shared" si="42"/>
        <v>-2.7493000592395012</v>
      </c>
      <c r="D51" s="18">
        <f t="shared" si="42"/>
        <v>1.0563593996415488</v>
      </c>
      <c r="E51" s="18">
        <f t="shared" si="42"/>
        <v>0.66987109638936282</v>
      </c>
      <c r="F51" s="18">
        <f t="shared" si="54"/>
        <v>0.79853601570356592</v>
      </c>
      <c r="H51" s="18">
        <f t="shared" si="51"/>
        <v>0.79853601570356592</v>
      </c>
      <c r="I51" s="18">
        <f t="shared" si="51"/>
        <v>3.1082087902571942</v>
      </c>
      <c r="J51" s="18">
        <f t="shared" si="51"/>
        <v>3.6389819468282791</v>
      </c>
      <c r="L51" t="str">
        <f>$A$13</f>
        <v>Caring, leisure and other service occupations</v>
      </c>
      <c r="M51" s="18">
        <f t="shared" si="43"/>
        <v>1.190318866634632</v>
      </c>
      <c r="N51" s="18">
        <f t="shared" si="44"/>
        <v>2.1073734550092205</v>
      </c>
      <c r="O51" s="18">
        <f t="shared" si="45"/>
        <v>2.3466080897126096</v>
      </c>
      <c r="P51" s="18">
        <f t="shared" si="46"/>
        <v>1.3257251324204633</v>
      </c>
      <c r="Q51" s="18">
        <f t="shared" si="55"/>
        <v>1.6648829546512367</v>
      </c>
      <c r="S51" s="18">
        <f t="shared" ref="S51:U51" si="63">IF($F$6-$D$6 &lt;&gt; 0,(EXP(LN(1+(S31/100))/($F$6-$D$6))-1)*100,0)</f>
        <v>1.6648829546512367</v>
      </c>
      <c r="T51" s="18">
        <f t="shared" si="63"/>
        <v>2.7475809555706832</v>
      </c>
      <c r="U51" s="18">
        <f t="shared" si="63"/>
        <v>3.9294850435979356</v>
      </c>
      <c r="W51" t="str">
        <f>$A$13</f>
        <v>Caring, leisure and other service occupations</v>
      </c>
      <c r="X51" s="18">
        <f t="shared" si="47"/>
        <v>1.5363143190839201</v>
      </c>
      <c r="Y51" s="18">
        <f t="shared" si="48"/>
        <v>-3.821061143147586</v>
      </c>
      <c r="Z51" s="18">
        <f t="shared" si="49"/>
        <v>0.74434045526390324</v>
      </c>
      <c r="AA51" s="18">
        <f t="shared" si="50"/>
        <v>0.49731859851154248</v>
      </c>
      <c r="AB51" s="18">
        <f t="shared" si="57"/>
        <v>0.57959184514138062</v>
      </c>
      <c r="AD51" s="18">
        <f t="shared" ref="AD51:AF51" si="64">IF($F$6-$D$6 &lt;&gt; 0,(EXP(LN(1+(AD31/100))/($F$6-$D$6))-1)*100,0)</f>
        <v>0.57959184514138062</v>
      </c>
      <c r="AE51" s="18">
        <f t="shared" si="64"/>
        <v>3.1902013905178439</v>
      </c>
      <c r="AF51" s="18">
        <f t="shared" si="64"/>
        <v>3.5692434331278111</v>
      </c>
    </row>
    <row r="52" spans="1:32" x14ac:dyDescent="0.2">
      <c r="A52" t="str">
        <f>$A$14</f>
        <v>Sales and customer service occupations</v>
      </c>
      <c r="B52" s="18">
        <f t="shared" si="42"/>
        <v>-1.6212867411537935</v>
      </c>
      <c r="C52" s="18">
        <f t="shared" si="42"/>
        <v>-1.4807513663471994</v>
      </c>
      <c r="D52" s="18">
        <f t="shared" si="42"/>
        <v>-0.14573591813755726</v>
      </c>
      <c r="E52" s="18">
        <f t="shared" si="42"/>
        <v>-8.4685254200433935E-2</v>
      </c>
      <c r="F52" s="18">
        <f t="shared" si="54"/>
        <v>-0.1050396217455063</v>
      </c>
      <c r="H52" s="18">
        <f t="shared" si="51"/>
        <v>-0.1050396217455063</v>
      </c>
      <c r="I52" s="18">
        <f t="shared" si="51"/>
        <v>2.5806795589566223</v>
      </c>
      <c r="J52" s="18">
        <f t="shared" si="51"/>
        <v>2.5073266654678683</v>
      </c>
      <c r="L52" t="str">
        <f>$A$14</f>
        <v>Sales and customer service occupations</v>
      </c>
      <c r="M52" s="18">
        <f t="shared" si="43"/>
        <v>-1.6382205332233446</v>
      </c>
      <c r="N52" s="18">
        <f t="shared" si="44"/>
        <v>2.7108381884613841</v>
      </c>
      <c r="O52" s="18">
        <f t="shared" si="45"/>
        <v>7.7474598900129088E-2</v>
      </c>
      <c r="P52" s="18">
        <f t="shared" si="46"/>
        <v>6.6502669632928502E-2</v>
      </c>
      <c r="Q52" s="18">
        <f t="shared" si="55"/>
        <v>7.0159845726558423E-2</v>
      </c>
      <c r="S52" s="18">
        <f t="shared" ref="S52:U52" si="65">IF($F$6-$D$6 &lt;&gt; 0,(EXP(LN(1+(S32/100))/($F$6-$D$6))-1)*100,0)</f>
        <v>7.0159845726558423E-2</v>
      </c>
      <c r="T52" s="18">
        <f t="shared" si="65"/>
        <v>1.9298315205091399</v>
      </c>
      <c r="U52" s="18">
        <f t="shared" si="65"/>
        <v>1.9835842600038678</v>
      </c>
      <c r="W52" t="str">
        <f>$A$14</f>
        <v>Sales and customer service occupations</v>
      </c>
      <c r="X52" s="18">
        <f t="shared" si="47"/>
        <v>-1.6119033442999253</v>
      </c>
      <c r="Y52" s="18">
        <f t="shared" si="48"/>
        <v>-3.8018529623827235</v>
      </c>
      <c r="Z52" s="18">
        <f t="shared" si="49"/>
        <v>-0.27865196294286632</v>
      </c>
      <c r="AA52" s="18">
        <f t="shared" si="50"/>
        <v>-0.17668378820820951</v>
      </c>
      <c r="AB52" s="18">
        <f t="shared" si="57"/>
        <v>-0.21068475959405975</v>
      </c>
      <c r="AD52" s="18">
        <f t="shared" ref="AD52:AF52" si="66">IF($F$6-$D$6 &lt;&gt; 0,(EXP(LN(1+(AD32/100))/($F$6-$D$6))-1)*100,0)</f>
        <v>-0.21068475959405975</v>
      </c>
      <c r="AE52" s="18">
        <f t="shared" si="66"/>
        <v>2.9399170707455458</v>
      </c>
      <c r="AF52" s="18">
        <f t="shared" si="66"/>
        <v>2.8002201081715361</v>
      </c>
    </row>
    <row r="53" spans="1:32" x14ac:dyDescent="0.2">
      <c r="A53" t="str">
        <f>$A$15</f>
        <v>Process, plant and machine operatives</v>
      </c>
      <c r="B53" s="18">
        <f t="shared" si="42"/>
        <v>-0.12873489985150144</v>
      </c>
      <c r="C53" s="18">
        <f t="shared" si="42"/>
        <v>-6.8523432058815281</v>
      </c>
      <c r="D53" s="18">
        <f t="shared" si="42"/>
        <v>2.17545331794744</v>
      </c>
      <c r="E53" s="18">
        <f t="shared" si="42"/>
        <v>-0.23102470927338636</v>
      </c>
      <c r="F53" s="18">
        <f t="shared" si="54"/>
        <v>0.56477019653886629</v>
      </c>
      <c r="H53" s="18">
        <f t="shared" si="51"/>
        <v>0.56477019653886629</v>
      </c>
      <c r="I53" s="18">
        <f t="shared" si="51"/>
        <v>2.7542804480379601</v>
      </c>
      <c r="J53" s="18">
        <f t="shared" si="51"/>
        <v>3.1454042517798708</v>
      </c>
      <c r="L53" t="str">
        <f>$A$15</f>
        <v>Process, plant and machine operatives</v>
      </c>
      <c r="M53" s="18">
        <f t="shared" si="43"/>
        <v>-0.4083166824695561</v>
      </c>
      <c r="N53" s="18">
        <f t="shared" si="44"/>
        <v>-4.9796278639935192</v>
      </c>
      <c r="O53" s="18">
        <f t="shared" si="45"/>
        <v>1.6528160203628905</v>
      </c>
      <c r="P53" s="18">
        <f t="shared" si="46"/>
        <v>-0.42593462640907465</v>
      </c>
      <c r="Q53" s="18">
        <f t="shared" si="55"/>
        <v>0.26221553733483116</v>
      </c>
      <c r="S53" s="18">
        <f t="shared" ref="S53:U53" si="67">IF($F$6-$D$6 &lt;&gt; 0,(EXP(LN(1+(S33/100))/($F$6-$D$6))-1)*100,0)</f>
        <v>0.26221553733483116</v>
      </c>
      <c r="T53" s="18">
        <f t="shared" si="67"/>
        <v>2.6412104384411661</v>
      </c>
      <c r="U53" s="18">
        <f t="shared" si="67"/>
        <v>2.8243200504603827</v>
      </c>
      <c r="W53" t="str">
        <f>$A$15</f>
        <v>Process, plant and machine operatives</v>
      </c>
      <c r="X53" s="18">
        <f t="shared" si="47"/>
        <v>1.3513902665521993</v>
      </c>
      <c r="Y53" s="18">
        <f t="shared" si="48"/>
        <v>-16.343111260734734</v>
      </c>
      <c r="Z53" s="18">
        <f t="shared" si="49"/>
        <v>4.9935050864909902</v>
      </c>
      <c r="AA53" s="18">
        <f t="shared" si="50"/>
        <v>0.67699490715993349</v>
      </c>
      <c r="AB53" s="18">
        <f t="shared" si="57"/>
        <v>2.0957445651811568</v>
      </c>
      <c r="AD53" s="18">
        <f t="shared" ref="AD53:AF53" si="68">IF($F$6-$D$6 &lt;&gt; 0,(EXP(LN(1+(AD33/100))/($F$6-$D$6))-1)*100,0)</f>
        <v>2.0957445651811568</v>
      </c>
      <c r="AE53" s="18">
        <f t="shared" si="68"/>
        <v>3.3733547720830925</v>
      </c>
      <c r="AF53" s="18">
        <f t="shared" si="68"/>
        <v>4.7635602676065147</v>
      </c>
    </row>
    <row r="54" spans="1:32" x14ac:dyDescent="0.2">
      <c r="A54" t="str">
        <f>$A$16</f>
        <v>Elementary occupations</v>
      </c>
      <c r="B54" s="18">
        <f t="shared" si="42"/>
        <v>-1.1793688426438131</v>
      </c>
      <c r="C54" s="18">
        <f t="shared" si="42"/>
        <v>-7.4633963292320304</v>
      </c>
      <c r="D54" s="18">
        <f t="shared" si="42"/>
        <v>-0.56638957295706005</v>
      </c>
      <c r="E54" s="18">
        <f t="shared" si="42"/>
        <v>-0.64741211108623187</v>
      </c>
      <c r="F54" s="18">
        <f t="shared" si="54"/>
        <v>-0.62041193663990857</v>
      </c>
      <c r="H54" s="18">
        <f t="shared" si="51"/>
        <v>-0.62041193663990857</v>
      </c>
      <c r="I54" s="18">
        <f t="shared" si="51"/>
        <v>2.4553694390081926</v>
      </c>
      <c r="J54" s="18">
        <f t="shared" si="51"/>
        <v>2.0195393173709775</v>
      </c>
      <c r="L54" t="str">
        <f>$A$16</f>
        <v>Elementary occupations</v>
      </c>
      <c r="M54" s="18">
        <f t="shared" si="43"/>
        <v>-2.6377661387985918</v>
      </c>
      <c r="N54" s="18">
        <f t="shared" si="44"/>
        <v>-3.2091769163160921</v>
      </c>
      <c r="O54" s="18">
        <f t="shared" si="45"/>
        <v>-0.15063552310707884</v>
      </c>
      <c r="P54" s="18">
        <f t="shared" si="46"/>
        <v>-0.72418596930219348</v>
      </c>
      <c r="Q54" s="18">
        <f t="shared" si="55"/>
        <v>-0.53336948758203606</v>
      </c>
      <c r="S54" s="18">
        <f t="shared" ref="S54:U54" si="69">IF($F$6-$D$6 &lt;&gt; 0,(EXP(LN(1+(S34/100))/($F$6-$D$6))-1)*100,0)</f>
        <v>-0.53336948758203606</v>
      </c>
      <c r="T54" s="18">
        <f t="shared" si="69"/>
        <v>2.114476531154974</v>
      </c>
      <c r="U54" s="18">
        <f t="shared" si="69"/>
        <v>1.7206077419227306</v>
      </c>
      <c r="W54" t="str">
        <f>$A$16</f>
        <v>Elementary occupations</v>
      </c>
      <c r="X54" s="18">
        <f t="shared" si="47"/>
        <v>0.58396282680885925</v>
      </c>
      <c r="Y54" s="18">
        <f t="shared" si="48"/>
        <v>-12.205351173195444</v>
      </c>
      <c r="Z54" s="18">
        <f t="shared" si="49"/>
        <v>-1.08700817369628</v>
      </c>
      <c r="AA54" s="18">
        <f t="shared" si="50"/>
        <v>-0.54929689001959048</v>
      </c>
      <c r="AB54" s="18">
        <f t="shared" si="57"/>
        <v>-0.7288579921890026</v>
      </c>
      <c r="AD54" s="18">
        <f t="shared" ref="AD54:AF54" si="70">IF($F$6-$D$6 &lt;&gt; 0,(EXP(LN(1+(AD34/100))/($F$6-$D$6))-1)*100,0)</f>
        <v>-0.7288579921890026</v>
      </c>
      <c r="AE54" s="18">
        <f t="shared" si="70"/>
        <v>2.8536408768257138</v>
      </c>
      <c r="AF54" s="18">
        <f t="shared" si="70"/>
        <v>2.3708496547916624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0.60067062186750508</v>
      </c>
      <c r="C56" s="26">
        <f>IF(D$6-C$6 &lt;&gt; 0,(EXP(LN(D18/C18)/(D$6-C$6))-1)*100,0)</f>
        <v>0.21001779020020095</v>
      </c>
      <c r="D56" s="26">
        <f>IF(E$6-D$6 &lt;&gt; 0,(EXP(LN(E18/D18)/(E$6-D$6))-1)*100,0)</f>
        <v>0.2137122903617783</v>
      </c>
      <c r="E56" s="26">
        <f>IF(F$6-E$6 &lt;&gt; 0,(EXP(LN(F18/E18)/(F$6-E$6))-1)*100,0)</f>
        <v>0.23844593453650198</v>
      </c>
      <c r="F56" s="26">
        <f t="shared" si="54"/>
        <v>0.23020070827648453</v>
      </c>
      <c r="H56" s="26">
        <f t="shared" si="51"/>
        <v>0.23020070827648453</v>
      </c>
      <c r="I56" s="26">
        <f t="shared" ref="I56" si="71">IF($F$6-$D$6 &lt;&gt; 0,(EXP(LN(1+(I36/100))/($F$6-$D$6))-1)*100,0)</f>
        <v>2.6700182743636613</v>
      </c>
      <c r="J56" s="26">
        <f t="shared" ref="J56" si="72">IF($F$6-$D$6 &lt;&gt; 0,(EXP(LN(1+(J36/100))/($F$6-$D$6))-1)*100,0)</f>
        <v>2.8300341673448859</v>
      </c>
      <c r="L56" s="24" t="str">
        <f>$A$18</f>
        <v>All occupations</v>
      </c>
      <c r="M56" s="26">
        <f>IF(N$6-M$6 &lt;&gt; 0,(EXP(LN(N18/M18)/(N$6-M$6))-1)*100,0)</f>
        <v>-0.30761970467830801</v>
      </c>
      <c r="N56" s="26">
        <f>IF(O$6-N$6 &lt;&gt; 0,(EXP(LN(O18/N18)/(O$6-N$6))-1)*100,0)</f>
        <v>1.9970760416383238</v>
      </c>
      <c r="O56" s="26">
        <f>IF(P$6-O$6 &lt;&gt; 0,(EXP(LN(P18/O18)/(P$6-O$6))-1)*100,0)</f>
        <v>0.12026170745598197</v>
      </c>
      <c r="P56" s="26">
        <f>IF(Q$6-P$6 &lt;&gt; 0,(EXP(LN(Q18/P18)/(Q$6-P$6))-1)*100,0)</f>
        <v>0.13828051852571299</v>
      </c>
      <c r="Q56" s="26">
        <f t="shared" ref="Q56" si="73">IF(Q$6-O$6 &lt;&gt; 0,(EXP(LN(Q18/O18)/(Q$6-O$6))-1)*100,0)</f>
        <v>0.13227388787844241</v>
      </c>
      <c r="S56" s="26">
        <f t="shared" ref="S56:U56" si="74">IF($F$6-$D$6 &lt;&gt; 0,(EXP(LN(1+(S36/100))/($F$6-$D$6))-1)*100,0)</f>
        <v>0.13227388787844241</v>
      </c>
      <c r="T56" s="26">
        <f t="shared" si="74"/>
        <v>2.2920485036038496</v>
      </c>
      <c r="U56" s="26">
        <f t="shared" si="74"/>
        <v>2.3886182820610502</v>
      </c>
      <c r="W56" s="24" t="str">
        <f>$A$18</f>
        <v>All occupations</v>
      </c>
      <c r="X56" s="26">
        <f>IF(Y$6-X$6 &lt;&gt; 0,(EXP(LN(Y18/X18)/(Y$6-X$6))-1)*100,0)</f>
        <v>1.6091302228793625</v>
      </c>
      <c r="Y56" s="26">
        <f>IF(Z$6-Y$6 &lt;&gt; 0,(EXP(LN(Z18/Y18)/(Z$6-Y$6))-1)*100,0)</f>
        <v>-1.6818913765708099</v>
      </c>
      <c r="Z56" s="26">
        <f>IF(AA$6-Z$6 &lt;&gt; 0,(EXP(LN(AA18/Z18)/(AA$6-Z$6))-1)*100,0)</f>
        <v>0.3159477869989713</v>
      </c>
      <c r="AA56" s="26">
        <f>IF(AB$6-AA$6 &lt;&gt; 0,(EXP(LN(AB18/AA18)/(AB$6-AA$6))-1)*100,0)</f>
        <v>0.34637446619429912</v>
      </c>
      <c r="AB56" s="26">
        <f t="shared" ref="AB56" si="75">IF(AB$6-Z$6 &lt;&gt; 0,(EXP(LN(AB18/Z18)/(AB$6-Z$6))-1)*100,0)</f>
        <v>0.33623121452623916</v>
      </c>
      <c r="AD56" s="26">
        <f t="shared" ref="AD56:AF56" si="76">IF($F$6-$D$6 &lt;&gt; 0,(EXP(LN(1+(AD36/100))/($F$6-$D$6))-1)*100,0)</f>
        <v>0.33623121452623916</v>
      </c>
      <c r="AE56" s="26">
        <f t="shared" si="76"/>
        <v>3.0638557135325595</v>
      </c>
      <c r="AF56" s="26">
        <f t="shared" si="76"/>
        <v>3.2861004648530034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6.4861191284456154</v>
      </c>
      <c r="C64" s="27">
        <f t="shared" si="77"/>
        <v>2.5509004792601218</v>
      </c>
      <c r="D64" s="27">
        <f t="shared" si="77"/>
        <v>1.0361712634071196</v>
      </c>
      <c r="E64" s="27">
        <f t="shared" si="77"/>
        <v>6.1432246059261786</v>
      </c>
      <c r="F64" s="27">
        <f>F8-D8</f>
        <v>7.1793958693332982</v>
      </c>
      <c r="L64" t="str">
        <f>$A$8</f>
        <v>Managers, directors and senior officials</v>
      </c>
      <c r="M64" s="27">
        <f t="shared" ref="M64:M72" si="78">N8-M8</f>
        <v>2.9261362765572301</v>
      </c>
      <c r="N64" s="27">
        <f t="shared" ref="N64:N72" si="79">O8-N8</f>
        <v>2.3596793425713187</v>
      </c>
      <c r="O64" s="27">
        <f t="shared" ref="O64:O72" si="80">P8-O8</f>
        <v>0.25366437478722048</v>
      </c>
      <c r="P64" s="27">
        <f t="shared" ref="P64:P72" si="81">Q8-P8</f>
        <v>3.1429075456160973</v>
      </c>
      <c r="Q64" s="27">
        <f>Q8-O8</f>
        <v>3.3965719204033178</v>
      </c>
      <c r="W64" t="str">
        <f>$A$8</f>
        <v>Managers, directors and senior officials</v>
      </c>
      <c r="X64" s="27">
        <f t="shared" ref="X64:X72" si="82">Y8-X8</f>
        <v>3.5599828518884316</v>
      </c>
      <c r="Y64" s="27">
        <f t="shared" ref="Y64:Y72" si="83">Z8-Y8</f>
        <v>0.19122113668883856</v>
      </c>
      <c r="Z64" s="27">
        <f t="shared" ref="Z64:Z72" si="84">AA8-Z8</f>
        <v>0.78250688861986717</v>
      </c>
      <c r="AA64" s="27">
        <f t="shared" ref="AA64:AA72" si="85">AB8-AA8</f>
        <v>3.0003170603101381</v>
      </c>
      <c r="AB64" s="27">
        <f>AB8-Z8</f>
        <v>3.7828239489300053</v>
      </c>
    </row>
    <row r="65" spans="1:31" x14ac:dyDescent="0.2">
      <c r="A65" t="str">
        <f>$A$9</f>
        <v>Professional occupations</v>
      </c>
      <c r="B65" s="27">
        <f t="shared" si="77"/>
        <v>9.7945423715771938</v>
      </c>
      <c r="C65" s="27">
        <f t="shared" si="77"/>
        <v>6.666429488735119</v>
      </c>
      <c r="D65" s="27">
        <f t="shared" si="77"/>
        <v>5.8831882272218223</v>
      </c>
      <c r="E65" s="27">
        <f t="shared" si="77"/>
        <v>10.772840931747069</v>
      </c>
      <c r="F65" s="27">
        <f t="shared" ref="F65:F72" si="86">F9-D9</f>
        <v>16.656029158968892</v>
      </c>
      <c r="L65" t="str">
        <f>$A$9</f>
        <v>Professional occupations</v>
      </c>
      <c r="M65" s="27">
        <f t="shared" si="78"/>
        <v>3.1363711350739081</v>
      </c>
      <c r="N65" s="27">
        <f t="shared" si="79"/>
        <v>3.6160224138672561</v>
      </c>
      <c r="O65" s="27">
        <f t="shared" si="80"/>
        <v>2.6081108882882376</v>
      </c>
      <c r="P65" s="27">
        <f t="shared" si="81"/>
        <v>4.5857869967114482</v>
      </c>
      <c r="Q65" s="27">
        <f t="shared" ref="Q65:Q72" si="87">Q9-O9</f>
        <v>7.1938978849996857</v>
      </c>
      <c r="W65" t="str">
        <f>$A$9</f>
        <v>Professional occupations</v>
      </c>
      <c r="X65" s="27">
        <f t="shared" si="82"/>
        <v>6.6581712365032786</v>
      </c>
      <c r="Y65" s="27">
        <f t="shared" si="83"/>
        <v>3.0504070748679126</v>
      </c>
      <c r="Z65" s="27">
        <f t="shared" si="84"/>
        <v>3.275077338933535</v>
      </c>
      <c r="AA65" s="27">
        <f t="shared" si="85"/>
        <v>6.1870539350355855</v>
      </c>
      <c r="AB65" s="27">
        <f t="shared" ref="AB65:AB72" si="88">AB9-Z9</f>
        <v>9.4621312739691206</v>
      </c>
    </row>
    <row r="66" spans="1:31" x14ac:dyDescent="0.2">
      <c r="A66" t="str">
        <f>$A$10</f>
        <v>Associate professional occupations</v>
      </c>
      <c r="B66" s="27">
        <f t="shared" si="77"/>
        <v>3.8648111808073295</v>
      </c>
      <c r="C66" s="27">
        <f t="shared" si="77"/>
        <v>3.7191519411287715</v>
      </c>
      <c r="D66" s="27">
        <f t="shared" si="77"/>
        <v>-2.4055570962565582</v>
      </c>
      <c r="E66" s="27">
        <f t="shared" si="77"/>
        <v>3.7935145310742442</v>
      </c>
      <c r="F66" s="27">
        <f t="shared" si="86"/>
        <v>1.387957434817686</v>
      </c>
      <c r="L66" t="str">
        <f>$A$10</f>
        <v>Associate professional occupations</v>
      </c>
      <c r="M66" s="27">
        <f t="shared" si="78"/>
        <v>0.88555485688192448</v>
      </c>
      <c r="N66" s="27">
        <f t="shared" si="79"/>
        <v>2.3417873329698722</v>
      </c>
      <c r="O66" s="27">
        <f t="shared" si="80"/>
        <v>-2.8123843436227958</v>
      </c>
      <c r="P66" s="27">
        <f t="shared" si="81"/>
        <v>0.65499917071264235</v>
      </c>
      <c r="Q66" s="27">
        <f t="shared" si="87"/>
        <v>-2.1573851729101534</v>
      </c>
      <c r="W66" t="str">
        <f>$A$10</f>
        <v>Associate professional occupations</v>
      </c>
      <c r="X66" s="27">
        <f t="shared" si="82"/>
        <v>2.9792563239254761</v>
      </c>
      <c r="Y66" s="27">
        <f t="shared" si="83"/>
        <v>1.3773646081588211</v>
      </c>
      <c r="Z66" s="27">
        <f t="shared" si="84"/>
        <v>0.40682724736627307</v>
      </c>
      <c r="AA66" s="27">
        <f t="shared" si="85"/>
        <v>3.1385153603615947</v>
      </c>
      <c r="AB66" s="27">
        <f t="shared" si="88"/>
        <v>3.5453426077278678</v>
      </c>
    </row>
    <row r="67" spans="1:31" x14ac:dyDescent="0.2">
      <c r="A67" t="str">
        <f>$A$11</f>
        <v>Administrative and secretarial occupations</v>
      </c>
      <c r="B67" s="27">
        <f t="shared" si="77"/>
        <v>-1.8204800864941433</v>
      </c>
      <c r="C67" s="27">
        <f t="shared" si="77"/>
        <v>1.7165485840599359</v>
      </c>
      <c r="D67" s="27">
        <f t="shared" si="77"/>
        <v>-3.3226169295727104</v>
      </c>
      <c r="E67" s="27">
        <f t="shared" si="77"/>
        <v>-4.0201833749011584</v>
      </c>
      <c r="F67" s="27">
        <f t="shared" si="86"/>
        <v>-7.3428003044738688</v>
      </c>
      <c r="L67" t="str">
        <f>$A$11</f>
        <v>Administrative and secretarial occupations</v>
      </c>
      <c r="M67" s="27">
        <f t="shared" si="78"/>
        <v>-1.0675095515390645</v>
      </c>
      <c r="N67" s="27">
        <f t="shared" si="79"/>
        <v>2.1199429289268767</v>
      </c>
      <c r="O67" s="27">
        <f t="shared" si="80"/>
        <v>-0.71302463172470176</v>
      </c>
      <c r="P67" s="27">
        <f t="shared" si="81"/>
        <v>0.92132183464402573</v>
      </c>
      <c r="Q67" s="27">
        <f t="shared" si="87"/>
        <v>0.20829720291932396</v>
      </c>
      <c r="W67" t="str">
        <f>$A$11</f>
        <v>Administrative and secretarial occupations</v>
      </c>
      <c r="X67" s="27">
        <f t="shared" si="82"/>
        <v>-0.75297053495496868</v>
      </c>
      <c r="Y67" s="27">
        <f t="shared" si="83"/>
        <v>-0.40339434486693904</v>
      </c>
      <c r="Z67" s="27">
        <f t="shared" si="84"/>
        <v>-2.6095922978480814</v>
      </c>
      <c r="AA67" s="27">
        <f t="shared" si="85"/>
        <v>-4.9415052095451664</v>
      </c>
      <c r="AB67" s="27">
        <f t="shared" si="88"/>
        <v>-7.5510975073932478</v>
      </c>
    </row>
    <row r="68" spans="1:31" x14ac:dyDescent="0.2">
      <c r="A68" t="str">
        <f>$A$12</f>
        <v>Skilled trades occupations</v>
      </c>
      <c r="B68" s="27">
        <f t="shared" si="77"/>
        <v>-3.3347520654599379</v>
      </c>
      <c r="C68" s="27">
        <f t="shared" si="77"/>
        <v>-3.67814789555662</v>
      </c>
      <c r="D68" s="27">
        <f t="shared" si="77"/>
        <v>-1.5401968125856982</v>
      </c>
      <c r="E68" s="27">
        <f t="shared" si="77"/>
        <v>-3.3950989811549803</v>
      </c>
      <c r="F68" s="27">
        <f t="shared" si="86"/>
        <v>-4.9352957937406785</v>
      </c>
      <c r="L68" t="str">
        <f>$A$12</f>
        <v>Skilled trades occupations</v>
      </c>
      <c r="M68" s="27">
        <f t="shared" si="78"/>
        <v>-4.3136930411328933</v>
      </c>
      <c r="N68" s="27">
        <f t="shared" si="79"/>
        <v>-2.9120331049323269</v>
      </c>
      <c r="O68" s="27">
        <f t="shared" si="80"/>
        <v>-1.8829345340591175</v>
      </c>
      <c r="P68" s="27">
        <f t="shared" si="81"/>
        <v>-3.5609982831139249</v>
      </c>
      <c r="Q68" s="27">
        <f t="shared" si="87"/>
        <v>-5.4439328171730423</v>
      </c>
      <c r="W68" t="str">
        <f>$A$12</f>
        <v>Skilled trades occupations</v>
      </c>
      <c r="X68" s="27">
        <f t="shared" si="82"/>
        <v>0.97894097567294214</v>
      </c>
      <c r="Y68" s="27">
        <f t="shared" si="83"/>
        <v>-0.7661147906243011</v>
      </c>
      <c r="Z68" s="27">
        <f t="shared" si="84"/>
        <v>0.34273772147348947</v>
      </c>
      <c r="AA68" s="27">
        <f t="shared" si="85"/>
        <v>0.16589930195893743</v>
      </c>
      <c r="AB68" s="27">
        <f t="shared" si="88"/>
        <v>0.50863702343242689</v>
      </c>
    </row>
    <row r="69" spans="1:31" x14ac:dyDescent="0.2">
      <c r="A69" t="str">
        <f>$A$13</f>
        <v>Caring, leisure and other service occupations</v>
      </c>
      <c r="B69" s="27">
        <f t="shared" si="77"/>
        <v>3.3269802997955225</v>
      </c>
      <c r="C69" s="27">
        <f t="shared" si="77"/>
        <v>-1.6096644630326722</v>
      </c>
      <c r="D69" s="27">
        <f t="shared" si="77"/>
        <v>3.0715876126840982</v>
      </c>
      <c r="E69" s="27">
        <f t="shared" si="77"/>
        <v>4.1432685972594143</v>
      </c>
      <c r="F69" s="27">
        <f t="shared" si="86"/>
        <v>7.2148562099435125</v>
      </c>
      <c r="L69" t="str">
        <f>$A$13</f>
        <v>Caring, leisure and other service occupations</v>
      </c>
      <c r="M69" s="27">
        <f t="shared" si="78"/>
        <v>0.48931109952880192</v>
      </c>
      <c r="N69" s="27">
        <f t="shared" si="79"/>
        <v>0.22305536341645116</v>
      </c>
      <c r="O69" s="27">
        <f t="shared" si="80"/>
        <v>1.3289828373087893</v>
      </c>
      <c r="P69" s="27">
        <f t="shared" si="81"/>
        <v>1.7084350034049169</v>
      </c>
      <c r="Q69" s="27">
        <f t="shared" si="87"/>
        <v>3.0374178407137062</v>
      </c>
      <c r="W69" t="str">
        <f>$A$13</f>
        <v>Caring, leisure and other service occupations</v>
      </c>
      <c r="X69" s="27">
        <f t="shared" si="82"/>
        <v>2.8376692002667454</v>
      </c>
      <c r="Y69" s="27">
        <f t="shared" si="83"/>
        <v>-1.8327198264491074</v>
      </c>
      <c r="Z69" s="27">
        <f t="shared" si="84"/>
        <v>1.7426047753752911</v>
      </c>
      <c r="AA69" s="27">
        <f t="shared" si="85"/>
        <v>2.4348335938544636</v>
      </c>
      <c r="AB69" s="27">
        <f t="shared" si="88"/>
        <v>4.1774383692297548</v>
      </c>
    </row>
    <row r="70" spans="1:31" x14ac:dyDescent="0.2">
      <c r="A70" t="str">
        <f>$A$14</f>
        <v>Sales and customer service occupations</v>
      </c>
      <c r="B70" s="27">
        <f t="shared" si="77"/>
        <v>-2.9346957888071401</v>
      </c>
      <c r="C70" s="27">
        <f t="shared" si="77"/>
        <v>-0.64314031422551921</v>
      </c>
      <c r="D70" s="27">
        <f t="shared" si="77"/>
        <v>-0.31089622052492416</v>
      </c>
      <c r="E70" s="27">
        <f t="shared" si="77"/>
        <v>-0.35836956033092804</v>
      </c>
      <c r="F70" s="27">
        <f t="shared" si="86"/>
        <v>-0.6692657808558522</v>
      </c>
      <c r="L70" t="str">
        <f>$A$14</f>
        <v>Sales and customer service occupations</v>
      </c>
      <c r="M70" s="27">
        <f t="shared" si="78"/>
        <v>-1.0572987714444686</v>
      </c>
      <c r="N70" s="27">
        <f t="shared" si="79"/>
        <v>0.41962451610446649</v>
      </c>
      <c r="O70" s="27">
        <f t="shared" si="80"/>
        <v>6.1684465845846859E-2</v>
      </c>
      <c r="P70" s="27">
        <f t="shared" si="81"/>
        <v>0.10646193067365317</v>
      </c>
      <c r="Q70" s="27">
        <f t="shared" si="87"/>
        <v>0.16814639651950003</v>
      </c>
      <c r="W70" t="str">
        <f>$A$14</f>
        <v>Sales and customer service occupations</v>
      </c>
      <c r="X70" s="27">
        <f t="shared" si="82"/>
        <v>-1.8773970173626182</v>
      </c>
      <c r="Y70" s="27">
        <f t="shared" si="83"/>
        <v>-1.0627648303300425</v>
      </c>
      <c r="Z70" s="27">
        <f t="shared" si="84"/>
        <v>-0.37258068637070352</v>
      </c>
      <c r="AA70" s="27">
        <f t="shared" si="85"/>
        <v>-0.46483149100458121</v>
      </c>
      <c r="AB70" s="27">
        <f t="shared" si="88"/>
        <v>-0.83741217737528473</v>
      </c>
    </row>
    <row r="71" spans="1:31" x14ac:dyDescent="0.2">
      <c r="A71" t="str">
        <f>$A$15</f>
        <v>Process, plant and machine operatives</v>
      </c>
      <c r="B71" s="27">
        <f t="shared" si="77"/>
        <v>-0.22984600565862223</v>
      </c>
      <c r="C71" s="27">
        <f t="shared" si="77"/>
        <v>-3.0487422168063887</v>
      </c>
      <c r="D71" s="27">
        <f t="shared" si="77"/>
        <v>4.708337447419062</v>
      </c>
      <c r="E71" s="27">
        <f t="shared" si="77"/>
        <v>-1.0551986249933449</v>
      </c>
      <c r="F71" s="27">
        <f t="shared" si="86"/>
        <v>3.6531388224257171</v>
      </c>
      <c r="L71" t="str">
        <f>$A$15</f>
        <v>Process, plant and machine operatives</v>
      </c>
      <c r="M71" s="27">
        <f t="shared" si="78"/>
        <v>-0.61316231154852119</v>
      </c>
      <c r="N71" s="27">
        <f t="shared" si="79"/>
        <v>-1.8504116932625649</v>
      </c>
      <c r="O71" s="27">
        <f t="shared" si="80"/>
        <v>3.01604801514803</v>
      </c>
      <c r="P71" s="27">
        <f t="shared" si="81"/>
        <v>-1.6014704674400804</v>
      </c>
      <c r="Q71" s="27">
        <f t="shared" si="87"/>
        <v>1.4145775477079496</v>
      </c>
      <c r="W71" t="str">
        <f>$A$15</f>
        <v>Process, plant and machine operatives</v>
      </c>
      <c r="X71" s="27">
        <f t="shared" si="82"/>
        <v>0.3833163058899629</v>
      </c>
      <c r="Y71" s="27">
        <f t="shared" si="83"/>
        <v>-1.1983305235437944</v>
      </c>
      <c r="Z71" s="27">
        <f t="shared" si="84"/>
        <v>1.6922894322710036</v>
      </c>
      <c r="AA71" s="27">
        <f t="shared" si="85"/>
        <v>0.54627184244673987</v>
      </c>
      <c r="AB71" s="27">
        <f t="shared" si="88"/>
        <v>2.2385612747177435</v>
      </c>
    </row>
    <row r="72" spans="1:31" x14ac:dyDescent="0.2">
      <c r="A72" t="str">
        <f>$A$16</f>
        <v>Elementary occupations</v>
      </c>
      <c r="B72" s="27">
        <f t="shared" si="77"/>
        <v>-2.9916790342061574</v>
      </c>
      <c r="C72" s="27">
        <f t="shared" si="77"/>
        <v>-4.5943356035629463</v>
      </c>
      <c r="D72" s="27">
        <f t="shared" si="77"/>
        <v>-1.5950174917917579</v>
      </c>
      <c r="E72" s="27">
        <f t="shared" si="77"/>
        <v>-3.481998124626756</v>
      </c>
      <c r="F72" s="27">
        <f t="shared" si="86"/>
        <v>-5.0770156164185138</v>
      </c>
      <c r="L72" t="str">
        <f>$A$16</f>
        <v>Elementary occupations</v>
      </c>
      <c r="M72" s="27">
        <f t="shared" si="78"/>
        <v>-3.6618425458862944</v>
      </c>
      <c r="N72" s="27">
        <f t="shared" si="79"/>
        <v>-1.0413085298785276</v>
      </c>
      <c r="O72" s="27">
        <f t="shared" si="80"/>
        <v>-0.2358353756946876</v>
      </c>
      <c r="P72" s="27">
        <f t="shared" si="81"/>
        <v>-2.1851777494715101</v>
      </c>
      <c r="Q72" s="27">
        <f t="shared" si="87"/>
        <v>-2.4210131251661977</v>
      </c>
      <c r="W72" t="str">
        <f>$A$16</f>
        <v>Elementary occupations</v>
      </c>
      <c r="X72" s="27">
        <f t="shared" si="82"/>
        <v>0.67016351168009791</v>
      </c>
      <c r="Y72" s="27">
        <f t="shared" si="83"/>
        <v>-3.5530270736844471</v>
      </c>
      <c r="Z72" s="27">
        <f t="shared" si="84"/>
        <v>-1.359182116097049</v>
      </c>
      <c r="AA72" s="27">
        <f t="shared" si="85"/>
        <v>-1.2968203751552458</v>
      </c>
      <c r="AB72" s="27">
        <f t="shared" si="88"/>
        <v>-2.6560024912522948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12.160999999999547</v>
      </c>
      <c r="C74" s="29">
        <f t="shared" ref="C74" si="89">D18-C18</f>
        <v>1.0789999999999509</v>
      </c>
      <c r="D74" s="29">
        <f>E18-D18</f>
        <v>5.5250000000003183</v>
      </c>
      <c r="E74" s="29">
        <f>F18-E18</f>
        <v>12.541999999999803</v>
      </c>
      <c r="F74" s="29">
        <f>F18-D18</f>
        <v>18.067000000000121</v>
      </c>
      <c r="L74" s="24" t="str">
        <f>$A$18</f>
        <v>All occupations</v>
      </c>
      <c r="M74" s="29">
        <f>N18-M18</f>
        <v>-3.2761328535093526</v>
      </c>
      <c r="N74" s="29">
        <f t="shared" ref="N74" si="90">O18-N18</f>
        <v>5.2763585697828148</v>
      </c>
      <c r="O74" s="29">
        <f>P18-O18</f>
        <v>1.624311696276834</v>
      </c>
      <c r="P74" s="29">
        <f>Q18-P18</f>
        <v>3.7722659817372346</v>
      </c>
      <c r="Q74" s="29">
        <f>Q18-O18</f>
        <v>5.3965776780140686</v>
      </c>
      <c r="W74" s="24" t="str">
        <f>$A$18</f>
        <v>All occupations</v>
      </c>
      <c r="X74" s="29">
        <f>Y18-X18</f>
        <v>15.437132853509326</v>
      </c>
      <c r="Y74" s="29">
        <f t="shared" ref="Y74" si="91">Z18-Y18</f>
        <v>-4.1973585697830629</v>
      </c>
      <c r="Z74" s="29">
        <f>AA18-Z18</f>
        <v>3.9006883037236548</v>
      </c>
      <c r="AA74" s="29">
        <f>AB18-AA18</f>
        <v>8.7697340182624828</v>
      </c>
      <c r="AB74" s="29">
        <f>AB18-Z18</f>
        <v>12.670422321986138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45.730595176532681</v>
      </c>
      <c r="C80" s="11">
        <f t="shared" si="92"/>
        <v>52.216714304978296</v>
      </c>
      <c r="D80" s="11">
        <f t="shared" si="92"/>
        <v>54.767614784238418</v>
      </c>
      <c r="E80" s="11">
        <f t="shared" si="92"/>
        <v>55.803786047645538</v>
      </c>
      <c r="F80" s="11">
        <f t="shared" si="92"/>
        <v>61.947010653571716</v>
      </c>
      <c r="H80" s="40">
        <f>IF(D$6-B$6 &lt;&gt; 0,(EXP(LN(D8/B8)/(D$6-B$6))-1)*100,0)</f>
        <v>3.6724578134125663</v>
      </c>
      <c r="I80" s="40">
        <f t="shared" ref="I80:I88" si="93">F46</f>
        <v>0.82458314319255877</v>
      </c>
      <c r="L80" t="str">
        <f t="shared" ref="L80:Q88" si="94">L8</f>
        <v>Managers, directors and senior officials</v>
      </c>
      <c r="M80" s="11">
        <f t="shared" si="94"/>
        <v>31.713337362826188</v>
      </c>
      <c r="N80" s="11">
        <f t="shared" si="94"/>
        <v>34.639473639383418</v>
      </c>
      <c r="O80" s="11">
        <f t="shared" si="94"/>
        <v>36.999152981954737</v>
      </c>
      <c r="P80" s="11">
        <f t="shared" si="94"/>
        <v>37.252817356741957</v>
      </c>
      <c r="Q80" s="11">
        <f t="shared" si="94"/>
        <v>40.395724902358054</v>
      </c>
      <c r="S80" s="40">
        <f t="shared" ref="S80:S88" si="95">IF(O$6-M$6 &lt;&gt; 0,(EXP(LN(O8/M8)/(O$6-M$6))-1)*100,0)</f>
        <v>3.1311752536372417</v>
      </c>
      <c r="T80" s="40">
        <f t="shared" ref="T80:T88" si="96">Q46</f>
        <v>0.58724382310419987</v>
      </c>
      <c r="W80" t="str">
        <f t="shared" ref="W80:AB88" si="97">W8</f>
        <v>Managers, directors and senior officials</v>
      </c>
      <c r="X80" s="11">
        <f t="shared" si="97"/>
        <v>14.017257813706451</v>
      </c>
      <c r="Y80" s="11">
        <f t="shared" si="97"/>
        <v>17.577240665594882</v>
      </c>
      <c r="Z80" s="11">
        <f t="shared" si="97"/>
        <v>17.768461802283721</v>
      </c>
      <c r="AA80" s="11">
        <f t="shared" si="97"/>
        <v>18.550968690903588</v>
      </c>
      <c r="AB80" s="11">
        <f t="shared" si="97"/>
        <v>21.551285751213726</v>
      </c>
      <c r="AD80" s="40">
        <f t="shared" ref="AD80:AD88" si="98">IF(Z$6-X$6 &lt;&gt; 0,(EXP(LN(Z8/X8)/(Z$6-X$6))-1)*100,0)</f>
        <v>4.8569821664188106</v>
      </c>
      <c r="AE80" s="40">
        <f t="shared" ref="AE80:AE88" si="99">AB46</f>
        <v>1.2950500793777797</v>
      </c>
    </row>
    <row r="81" spans="1:31" x14ac:dyDescent="0.2">
      <c r="A81" t="str">
        <f t="shared" si="92"/>
        <v>Professional occupations</v>
      </c>
      <c r="B81" s="11">
        <f t="shared" si="92"/>
        <v>84.148060400468779</v>
      </c>
      <c r="C81" s="11">
        <f t="shared" si="92"/>
        <v>93.942602772045973</v>
      </c>
      <c r="D81" s="11">
        <f t="shared" si="92"/>
        <v>100.60903226078109</v>
      </c>
      <c r="E81" s="11">
        <f t="shared" si="92"/>
        <v>106.49222048800291</v>
      </c>
      <c r="F81" s="11">
        <f t="shared" si="92"/>
        <v>117.26506141974998</v>
      </c>
      <c r="H81" s="40">
        <f t="shared" ref="H81:H88" si="100">IF(D$6-B$6 &lt;&gt; 0,(EXP(LN(D9/B9)/(D$6-B$6))-1)*100,0)</f>
        <v>3.6378923559100551</v>
      </c>
      <c r="I81" s="40">
        <f t="shared" si="93"/>
        <v>1.0265318368229304</v>
      </c>
      <c r="L81" t="str">
        <f t="shared" si="94"/>
        <v>Professional occupations</v>
      </c>
      <c r="M81" s="11">
        <f t="shared" si="94"/>
        <v>45.396039716008836</v>
      </c>
      <c r="N81" s="11">
        <f t="shared" si="94"/>
        <v>48.532410851082744</v>
      </c>
      <c r="O81" s="11">
        <f t="shared" si="94"/>
        <v>52.14843326495</v>
      </c>
      <c r="P81" s="11">
        <f t="shared" si="94"/>
        <v>54.756544153238238</v>
      </c>
      <c r="Q81" s="11">
        <f t="shared" si="94"/>
        <v>59.342331149949686</v>
      </c>
      <c r="S81" s="40">
        <f t="shared" si="95"/>
        <v>2.8122016994605259</v>
      </c>
      <c r="T81" s="40">
        <f t="shared" si="96"/>
        <v>0.86524687821865065</v>
      </c>
      <c r="W81" t="str">
        <f t="shared" si="97"/>
        <v>Professional occupations</v>
      </c>
      <c r="X81" s="11">
        <f t="shared" si="97"/>
        <v>38.752020684459907</v>
      </c>
      <c r="Y81" s="11">
        <f t="shared" si="97"/>
        <v>45.410191920963186</v>
      </c>
      <c r="Z81" s="11">
        <f t="shared" si="97"/>
        <v>48.460598995831099</v>
      </c>
      <c r="AA81" s="11">
        <f t="shared" si="97"/>
        <v>51.735676334764634</v>
      </c>
      <c r="AB81" s="11">
        <f t="shared" si="97"/>
        <v>57.922730269800219</v>
      </c>
      <c r="AD81" s="40">
        <f t="shared" si="98"/>
        <v>4.5728356984470198</v>
      </c>
      <c r="AE81" s="40">
        <f t="shared" si="99"/>
        <v>1.1961561373212026</v>
      </c>
    </row>
    <row r="82" spans="1:31" x14ac:dyDescent="0.2">
      <c r="A82" t="str">
        <f t="shared" si="92"/>
        <v>Associate professional occupations</v>
      </c>
      <c r="B82" s="11">
        <f t="shared" si="92"/>
        <v>53.92688544950159</v>
      </c>
      <c r="C82" s="11">
        <f t="shared" si="92"/>
        <v>57.79169663030892</v>
      </c>
      <c r="D82" s="11">
        <f t="shared" si="92"/>
        <v>61.510848571437691</v>
      </c>
      <c r="E82" s="11">
        <f t="shared" si="92"/>
        <v>59.105291475181133</v>
      </c>
      <c r="F82" s="11">
        <f t="shared" si="92"/>
        <v>62.898806006255377</v>
      </c>
      <c r="H82" s="40">
        <f t="shared" si="100"/>
        <v>2.6666227509600349</v>
      </c>
      <c r="I82" s="40">
        <f t="shared" si="93"/>
        <v>0.14886818097510357</v>
      </c>
      <c r="L82" t="str">
        <f t="shared" si="94"/>
        <v>Associate professional occupations</v>
      </c>
      <c r="M82" s="11">
        <f t="shared" si="94"/>
        <v>30.228666360773104</v>
      </c>
      <c r="N82" s="11">
        <f t="shared" si="94"/>
        <v>31.114221217655029</v>
      </c>
      <c r="O82" s="11">
        <f t="shared" si="94"/>
        <v>33.456008550624901</v>
      </c>
      <c r="P82" s="11">
        <f t="shared" si="94"/>
        <v>30.643624207002105</v>
      </c>
      <c r="Q82" s="11">
        <f t="shared" si="94"/>
        <v>31.298623377714748</v>
      </c>
      <c r="S82" s="40">
        <f t="shared" si="95"/>
        <v>2.0495344596259235</v>
      </c>
      <c r="T82" s="40">
        <f t="shared" si="96"/>
        <v>-0.4433959728258996</v>
      </c>
      <c r="W82" t="str">
        <f t="shared" si="97"/>
        <v>Associate professional occupations</v>
      </c>
      <c r="X82" s="11">
        <f t="shared" si="97"/>
        <v>23.698219088728429</v>
      </c>
      <c r="Y82" s="11">
        <f t="shared" si="97"/>
        <v>26.677475412653905</v>
      </c>
      <c r="Z82" s="11">
        <f t="shared" si="97"/>
        <v>28.054840020812726</v>
      </c>
      <c r="AA82" s="11">
        <f t="shared" si="97"/>
        <v>28.461667268178999</v>
      </c>
      <c r="AB82" s="11">
        <f t="shared" si="97"/>
        <v>31.600182628540594</v>
      </c>
      <c r="AD82" s="40">
        <f t="shared" si="98"/>
        <v>3.4328323339412492</v>
      </c>
      <c r="AE82" s="40">
        <f t="shared" si="99"/>
        <v>0.79650020665429366</v>
      </c>
    </row>
    <row r="83" spans="1:31" x14ac:dyDescent="0.2">
      <c r="A83" t="str">
        <f t="shared" si="92"/>
        <v>Administrative and secretarial occupations</v>
      </c>
      <c r="B83" s="11">
        <f t="shared" si="92"/>
        <v>51.36641044508297</v>
      </c>
      <c r="C83" s="11">
        <f t="shared" si="92"/>
        <v>49.545930358588826</v>
      </c>
      <c r="D83" s="11">
        <f t="shared" si="92"/>
        <v>51.262478942648762</v>
      </c>
      <c r="E83" s="11">
        <f t="shared" si="92"/>
        <v>47.939862013076052</v>
      </c>
      <c r="F83" s="11">
        <f t="shared" si="92"/>
        <v>43.919678638174894</v>
      </c>
      <c r="H83" s="40">
        <f t="shared" si="100"/>
        <v>-4.0499508970959219E-2</v>
      </c>
      <c r="I83" s="40">
        <f t="shared" si="93"/>
        <v>-1.0253510624594009</v>
      </c>
      <c r="L83" t="str">
        <f t="shared" si="94"/>
        <v>Administrative and secretarial occupations</v>
      </c>
      <c r="M83" s="11">
        <f t="shared" si="94"/>
        <v>10.8196823571636</v>
      </c>
      <c r="N83" s="11">
        <f t="shared" si="94"/>
        <v>9.7521728056245358</v>
      </c>
      <c r="O83" s="11">
        <f t="shared" si="94"/>
        <v>11.872115734551413</v>
      </c>
      <c r="P83" s="11">
        <f t="shared" si="94"/>
        <v>11.159091102826711</v>
      </c>
      <c r="Q83" s="11">
        <f t="shared" si="94"/>
        <v>12.080412937470737</v>
      </c>
      <c r="S83" s="40">
        <f t="shared" si="95"/>
        <v>1.8738506744245376</v>
      </c>
      <c r="T83" s="40">
        <f t="shared" si="96"/>
        <v>0.1160201886097223</v>
      </c>
      <c r="W83" t="str">
        <f t="shared" si="97"/>
        <v>Administrative and secretarial occupations</v>
      </c>
      <c r="X83" s="11">
        <f t="shared" si="97"/>
        <v>40.546728087919305</v>
      </c>
      <c r="Y83" s="11">
        <f t="shared" si="97"/>
        <v>39.793757552964337</v>
      </c>
      <c r="Z83" s="11">
        <f t="shared" si="97"/>
        <v>39.390363208097398</v>
      </c>
      <c r="AA83" s="11">
        <f t="shared" si="97"/>
        <v>36.780770910249316</v>
      </c>
      <c r="AB83" s="11">
        <f t="shared" si="97"/>
        <v>31.83926570070415</v>
      </c>
      <c r="AD83" s="40">
        <f t="shared" si="98"/>
        <v>-0.57700670905690421</v>
      </c>
      <c r="AE83" s="40">
        <f t="shared" si="99"/>
        <v>-1.4087883753290176</v>
      </c>
    </row>
    <row r="84" spans="1:31" x14ac:dyDescent="0.2">
      <c r="A84" t="str">
        <f t="shared" si="92"/>
        <v>Skilled trades occupations</v>
      </c>
      <c r="B84" s="11">
        <f t="shared" si="92"/>
        <v>55.572068003104448</v>
      </c>
      <c r="C84" s="11">
        <f t="shared" si="92"/>
        <v>52.23731593764451</v>
      </c>
      <c r="D84" s="11">
        <f t="shared" si="92"/>
        <v>48.55916804208789</v>
      </c>
      <c r="E84" s="11">
        <f t="shared" si="92"/>
        <v>47.018971229502192</v>
      </c>
      <c r="F84" s="11">
        <f t="shared" si="92"/>
        <v>43.623872248347212</v>
      </c>
      <c r="H84" s="40">
        <f t="shared" si="100"/>
        <v>-2.6618840760696982</v>
      </c>
      <c r="I84" s="40">
        <f t="shared" si="93"/>
        <v>-0.7119765843605852</v>
      </c>
      <c r="L84" t="str">
        <f t="shared" si="94"/>
        <v>Skilled trades occupations</v>
      </c>
      <c r="M84" s="11">
        <f t="shared" si="94"/>
        <v>48.808096153272587</v>
      </c>
      <c r="N84" s="11">
        <f t="shared" si="94"/>
        <v>44.494403112139693</v>
      </c>
      <c r="O84" s="11">
        <f t="shared" si="94"/>
        <v>41.582370007207366</v>
      </c>
      <c r="P84" s="11">
        <f t="shared" si="94"/>
        <v>39.699435473148249</v>
      </c>
      <c r="Q84" s="11">
        <f t="shared" si="94"/>
        <v>36.138437190034324</v>
      </c>
      <c r="S84" s="40">
        <f t="shared" si="95"/>
        <v>-3.1536016618651908</v>
      </c>
      <c r="T84" s="40">
        <f t="shared" si="96"/>
        <v>-0.93109975992237137</v>
      </c>
      <c r="W84" t="str">
        <f t="shared" si="97"/>
        <v>Skilled trades occupations</v>
      </c>
      <c r="X84" s="11">
        <f t="shared" si="97"/>
        <v>6.7639718498318215</v>
      </c>
      <c r="Y84" s="11">
        <f t="shared" si="97"/>
        <v>7.7429128255047637</v>
      </c>
      <c r="Z84" s="11">
        <f t="shared" si="97"/>
        <v>6.9767980348804626</v>
      </c>
      <c r="AA84" s="11">
        <f t="shared" si="97"/>
        <v>7.319535756353952</v>
      </c>
      <c r="AB84" s="11">
        <f t="shared" si="97"/>
        <v>7.4854350583128895</v>
      </c>
      <c r="AD84" s="40">
        <f t="shared" si="98"/>
        <v>0.62151962756309409</v>
      </c>
      <c r="AE84" s="40">
        <f t="shared" si="99"/>
        <v>0.47022921016084407</v>
      </c>
    </row>
    <row r="85" spans="1:31" x14ac:dyDescent="0.2">
      <c r="A85" t="str">
        <f t="shared" si="92"/>
        <v>Caring, leisure and other service occupations</v>
      </c>
      <c r="B85" s="11">
        <f t="shared" si="92"/>
        <v>55.221174806923877</v>
      </c>
      <c r="C85" s="11">
        <f t="shared" si="92"/>
        <v>58.548155106719399</v>
      </c>
      <c r="D85" s="11">
        <f t="shared" si="92"/>
        <v>56.938490643686727</v>
      </c>
      <c r="E85" s="11">
        <f t="shared" si="92"/>
        <v>60.010078256370825</v>
      </c>
      <c r="F85" s="11">
        <f t="shared" si="92"/>
        <v>64.153346853630239</v>
      </c>
      <c r="H85" s="40">
        <f t="shared" si="100"/>
        <v>0.61438147536538867</v>
      </c>
      <c r="I85" s="40">
        <f t="shared" si="93"/>
        <v>0.79853601570356592</v>
      </c>
      <c r="L85" t="str">
        <f t="shared" si="94"/>
        <v>Caring, leisure and other service occupations</v>
      </c>
      <c r="M85" s="11">
        <f t="shared" si="94"/>
        <v>10.095208833862603</v>
      </c>
      <c r="N85" s="11">
        <f t="shared" si="94"/>
        <v>10.584519933391405</v>
      </c>
      <c r="O85" s="11">
        <f t="shared" si="94"/>
        <v>10.807575296807856</v>
      </c>
      <c r="P85" s="11">
        <f t="shared" si="94"/>
        <v>12.136558134116646</v>
      </c>
      <c r="Q85" s="11">
        <f t="shared" si="94"/>
        <v>13.844993137521563</v>
      </c>
      <c r="S85" s="40">
        <f t="shared" si="95"/>
        <v>1.3730684997324438</v>
      </c>
      <c r="T85" s="40">
        <f t="shared" si="96"/>
        <v>1.6648829546512367</v>
      </c>
      <c r="W85" t="str">
        <f t="shared" si="97"/>
        <v>Caring, leisure and other service occupations</v>
      </c>
      <c r="X85" s="11">
        <f t="shared" si="97"/>
        <v>45.125965973061263</v>
      </c>
      <c r="Y85" s="11">
        <f t="shared" si="97"/>
        <v>47.963635173328008</v>
      </c>
      <c r="Z85" s="11">
        <f t="shared" si="97"/>
        <v>46.130915346878901</v>
      </c>
      <c r="AA85" s="11">
        <f t="shared" si="97"/>
        <v>47.873520122254192</v>
      </c>
      <c r="AB85" s="11">
        <f t="shared" si="97"/>
        <v>50.308353716108655</v>
      </c>
      <c r="AD85" s="40">
        <f>IF(Z$6-X$6 &lt;&gt; 0,(EXP(LN(Z13/X13)/(Z$6-X$6))-1)*100,0)</f>
        <v>0.44148201528773079</v>
      </c>
      <c r="AE85" s="40">
        <f t="shared" si="99"/>
        <v>0.57959184514138062</v>
      </c>
    </row>
    <row r="86" spans="1:31" x14ac:dyDescent="0.2">
      <c r="A86" t="str">
        <f t="shared" si="92"/>
        <v>Sales and customer service occupations</v>
      </c>
      <c r="B86" s="11">
        <f t="shared" si="92"/>
        <v>46.368072170694653</v>
      </c>
      <c r="C86" s="11">
        <f t="shared" si="92"/>
        <v>43.433376381887513</v>
      </c>
      <c r="D86" s="11">
        <f t="shared" si="92"/>
        <v>42.790236067661994</v>
      </c>
      <c r="E86" s="11">
        <f t="shared" si="92"/>
        <v>42.479339847137069</v>
      </c>
      <c r="F86" s="11">
        <f t="shared" si="92"/>
        <v>42.120970286806141</v>
      </c>
      <c r="H86" s="40">
        <f t="shared" si="100"/>
        <v>-1.5931957129812768</v>
      </c>
      <c r="I86" s="40">
        <f t="shared" si="93"/>
        <v>-0.1050396217455063</v>
      </c>
      <c r="L86" t="str">
        <f t="shared" si="94"/>
        <v>Sales and customer service occupations</v>
      </c>
      <c r="M86" s="11">
        <f t="shared" si="94"/>
        <v>16.536810528752202</v>
      </c>
      <c r="N86" s="11">
        <f t="shared" si="94"/>
        <v>15.479511757307733</v>
      </c>
      <c r="O86" s="11">
        <f t="shared" si="94"/>
        <v>15.8991362734122</v>
      </c>
      <c r="P86" s="11">
        <f t="shared" si="94"/>
        <v>15.960820739258047</v>
      </c>
      <c r="Q86" s="11">
        <f t="shared" si="94"/>
        <v>16.0672826699317</v>
      </c>
      <c r="S86" s="40">
        <f t="shared" si="95"/>
        <v>-0.78339636727101647</v>
      </c>
      <c r="T86" s="40">
        <f t="shared" si="96"/>
        <v>7.0159845726558423E-2</v>
      </c>
      <c r="W86" t="str">
        <f t="shared" si="97"/>
        <v>Sales and customer service occupations</v>
      </c>
      <c r="X86" s="11">
        <f t="shared" si="97"/>
        <v>29.831261641942394</v>
      </c>
      <c r="Y86" s="11">
        <f t="shared" si="97"/>
        <v>27.953864624579776</v>
      </c>
      <c r="Z86" s="11">
        <f t="shared" si="97"/>
        <v>26.891099794249733</v>
      </c>
      <c r="AA86" s="11">
        <f t="shared" si="97"/>
        <v>26.51851910787903</v>
      </c>
      <c r="AB86" s="11">
        <f t="shared" si="97"/>
        <v>26.053687616874448</v>
      </c>
      <c r="AD86" s="40">
        <f t="shared" si="98"/>
        <v>-2.0538457324307147</v>
      </c>
      <c r="AE86" s="40">
        <f t="shared" si="99"/>
        <v>-0.21068475959405975</v>
      </c>
    </row>
    <row r="87" spans="1:31" x14ac:dyDescent="0.2">
      <c r="A87" t="str">
        <f t="shared" si="92"/>
        <v>Process, plant and machine operatives</v>
      </c>
      <c r="B87" s="11">
        <f t="shared" si="92"/>
        <v>44.721812114267756</v>
      </c>
      <c r="C87" s="11">
        <f t="shared" si="92"/>
        <v>44.491966108609134</v>
      </c>
      <c r="D87" s="11">
        <f t="shared" si="92"/>
        <v>41.443223891802745</v>
      </c>
      <c r="E87" s="11">
        <f t="shared" si="92"/>
        <v>46.151561339221807</v>
      </c>
      <c r="F87" s="11">
        <f t="shared" si="92"/>
        <v>45.096362714228462</v>
      </c>
      <c r="H87" s="40">
        <f t="shared" si="100"/>
        <v>-1.511204107547004</v>
      </c>
      <c r="I87" s="40">
        <f t="shared" si="93"/>
        <v>0.56477019653886629</v>
      </c>
      <c r="L87" t="str">
        <f t="shared" si="94"/>
        <v>Process, plant and machine operatives</v>
      </c>
      <c r="M87" s="11">
        <f t="shared" si="94"/>
        <v>37.772800417087318</v>
      </c>
      <c r="N87" s="11">
        <f t="shared" si="94"/>
        <v>37.159638105538797</v>
      </c>
      <c r="O87" s="11">
        <f t="shared" si="94"/>
        <v>35.309226412276232</v>
      </c>
      <c r="P87" s="11">
        <f t="shared" si="94"/>
        <v>38.325274427424262</v>
      </c>
      <c r="Q87" s="11">
        <f t="shared" si="94"/>
        <v>36.723803959984181</v>
      </c>
      <c r="S87" s="40">
        <f t="shared" si="95"/>
        <v>-1.3398426524788953</v>
      </c>
      <c r="T87" s="40">
        <f t="shared" si="96"/>
        <v>0.26221553733483116</v>
      </c>
      <c r="W87" t="str">
        <f t="shared" si="97"/>
        <v>Process, plant and machine operatives</v>
      </c>
      <c r="X87" s="11">
        <f t="shared" si="97"/>
        <v>6.9490116971803726</v>
      </c>
      <c r="Y87" s="11">
        <f t="shared" si="97"/>
        <v>7.3323280030703355</v>
      </c>
      <c r="Z87" s="11">
        <f t="shared" si="97"/>
        <v>6.1339974795265411</v>
      </c>
      <c r="AA87" s="11">
        <f t="shared" si="97"/>
        <v>7.8262869117975447</v>
      </c>
      <c r="AB87" s="11">
        <f t="shared" si="97"/>
        <v>8.3725587542442845</v>
      </c>
      <c r="AD87" s="40">
        <f t="shared" si="98"/>
        <v>-2.4641866059074702</v>
      </c>
      <c r="AE87" s="40">
        <f t="shared" si="99"/>
        <v>2.0957445651811568</v>
      </c>
    </row>
    <row r="88" spans="1:31" x14ac:dyDescent="0.2">
      <c r="A88" t="str">
        <f t="shared" si="92"/>
        <v>Elementary occupations</v>
      </c>
      <c r="B88" s="11">
        <f t="shared" si="92"/>
        <v>64.549921433423506</v>
      </c>
      <c r="C88" s="11">
        <f t="shared" si="92"/>
        <v>61.558242399217349</v>
      </c>
      <c r="D88" s="11">
        <f t="shared" si="92"/>
        <v>56.963906795654403</v>
      </c>
      <c r="E88" s="11">
        <f t="shared" si="92"/>
        <v>55.368889303862645</v>
      </c>
      <c r="F88" s="11">
        <f t="shared" si="92"/>
        <v>51.886891179235889</v>
      </c>
      <c r="H88" s="40">
        <f t="shared" si="100"/>
        <v>-2.4694193430712885</v>
      </c>
      <c r="I88" s="40">
        <f t="shared" si="93"/>
        <v>-0.62041193663990857</v>
      </c>
      <c r="L88" t="str">
        <f t="shared" si="94"/>
        <v>Elementary occupations</v>
      </c>
      <c r="M88" s="11">
        <f t="shared" si="94"/>
        <v>36.109680637463867</v>
      </c>
      <c r="N88" s="11">
        <f t="shared" si="94"/>
        <v>32.447838091577573</v>
      </c>
      <c r="O88" s="11">
        <f t="shared" si="94"/>
        <v>31.406529561699045</v>
      </c>
      <c r="P88" s="11">
        <f t="shared" si="94"/>
        <v>31.170694186004358</v>
      </c>
      <c r="Q88" s="11">
        <f t="shared" si="94"/>
        <v>28.985516436532848</v>
      </c>
      <c r="S88" s="40">
        <f t="shared" si="95"/>
        <v>-2.7523175278766798</v>
      </c>
      <c r="T88" s="40">
        <f t="shared" si="96"/>
        <v>-0.53336948758203606</v>
      </c>
      <c r="W88" t="str">
        <f t="shared" si="97"/>
        <v>Elementary occupations</v>
      </c>
      <c r="X88" s="11">
        <f t="shared" si="97"/>
        <v>28.440240795959671</v>
      </c>
      <c r="Y88" s="11">
        <f t="shared" si="97"/>
        <v>29.110404307639769</v>
      </c>
      <c r="Z88" s="11">
        <f t="shared" si="97"/>
        <v>25.557377233955322</v>
      </c>
      <c r="AA88" s="11">
        <f t="shared" si="97"/>
        <v>24.198195117858273</v>
      </c>
      <c r="AB88" s="11">
        <f t="shared" si="97"/>
        <v>22.901374742703027</v>
      </c>
      <c r="AD88" s="40">
        <f t="shared" si="98"/>
        <v>-2.1148968446780492</v>
      </c>
      <c r="AE88" s="40">
        <f t="shared" si="99"/>
        <v>-0.7288579921890026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501.6050000000003</v>
      </c>
      <c r="C90" s="34">
        <f t="shared" si="101"/>
        <v>513.76599999999985</v>
      </c>
      <c r="D90" s="34">
        <f t="shared" si="101"/>
        <v>514.8449999999998</v>
      </c>
      <c r="E90" s="34">
        <f t="shared" si="101"/>
        <v>520.37000000000012</v>
      </c>
      <c r="F90" s="34">
        <f t="shared" si="101"/>
        <v>532.91199999999992</v>
      </c>
      <c r="H90" s="43">
        <f>IF(D$6-B$6 &lt;&gt; 0,(EXP(LN(D18/B18)/(D$6-B$6))-1)*100,0)</f>
        <v>0.52241841326519101</v>
      </c>
      <c r="I90" s="43">
        <f>F56</f>
        <v>0.23020070827648453</v>
      </c>
      <c r="L90" s="24" t="str">
        <f t="shared" ref="L90:Q90" si="102">L18</f>
        <v>All occupations</v>
      </c>
      <c r="M90" s="34">
        <f t="shared" si="102"/>
        <v>267.48032236721031</v>
      </c>
      <c r="N90" s="34">
        <f t="shared" si="102"/>
        <v>264.20418951370095</v>
      </c>
      <c r="O90" s="34">
        <f t="shared" si="102"/>
        <v>269.48054808348377</v>
      </c>
      <c r="P90" s="34">
        <f t="shared" si="102"/>
        <v>271.1048597797606</v>
      </c>
      <c r="Q90" s="34">
        <f t="shared" si="102"/>
        <v>274.87712576149784</v>
      </c>
      <c r="S90" s="43">
        <f>IF(O$6-M$6 &lt;&gt; 0,(EXP(LN(O18/M18)/(O$6-M$6))-1)*100,0)</f>
        <v>0.14911521754399359</v>
      </c>
      <c r="T90" s="43">
        <f>Q56</f>
        <v>0.13227388787844241</v>
      </c>
      <c r="W90" s="24" t="str">
        <f t="shared" ref="W90:AB90" si="103">W18</f>
        <v>All occupations</v>
      </c>
      <c r="X90" s="34">
        <f t="shared" si="103"/>
        <v>234.12467763278963</v>
      </c>
      <c r="Y90" s="34">
        <f t="shared" si="103"/>
        <v>249.56181048629895</v>
      </c>
      <c r="Z90" s="34">
        <f t="shared" si="103"/>
        <v>245.36445191651589</v>
      </c>
      <c r="AA90" s="34">
        <f t="shared" si="103"/>
        <v>249.26514022023954</v>
      </c>
      <c r="AB90" s="34">
        <f t="shared" si="103"/>
        <v>258.03487423850203</v>
      </c>
      <c r="AD90" s="43">
        <f>IF(Z$6-X$6 &lt;&gt; 0,(EXP(LN(Z18/X18)/(Z$6-X$6))-1)*100,0)</f>
        <v>0.94222889259256704</v>
      </c>
      <c r="AE90" s="43">
        <f>AB56</f>
        <v>0.33623121452623916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Lincolnshire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Lincolnshire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Lincolnshire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30.247562792471228</v>
      </c>
      <c r="C8" s="11">
        <v>35.435168332564437</v>
      </c>
      <c r="D8" s="11">
        <v>37.179334381053707</v>
      </c>
      <c r="E8" s="11">
        <v>34.209866247611856</v>
      </c>
      <c r="F8" s="11">
        <v>37.159492786377278</v>
      </c>
      <c r="G8" s="10"/>
      <c r="H8" s="11">
        <f>F8-D8</f>
        <v>-1.9841594676428542E-2</v>
      </c>
      <c r="I8" s="11">
        <f>'RD T1'!E7</f>
        <v>17.878706919398677</v>
      </c>
      <c r="J8" s="11">
        <f>SUM(H8:I8)</f>
        <v>17.858865324722249</v>
      </c>
      <c r="L8" s="10" t="str">
        <f>name!D4</f>
        <v>11 Corporate managers and directors</v>
      </c>
      <c r="M8" s="11">
        <v>21.803721256734942</v>
      </c>
      <c r="N8" s="11">
        <v>24.2438876472212</v>
      </c>
      <c r="O8" s="11">
        <v>25.741779055399533</v>
      </c>
      <c r="P8" s="11">
        <v>22.977974608321688</v>
      </c>
      <c r="Q8" s="11">
        <v>24.016033267336532</v>
      </c>
      <c r="R8" s="10"/>
      <c r="S8" s="11">
        <f>Q8-O8</f>
        <v>-1.7257457880630014</v>
      </c>
      <c r="T8" s="11">
        <f>'RD T1'!T7</f>
        <v>10.919622301809493</v>
      </c>
      <c r="U8" s="11">
        <f>SUM(S8:T8)</f>
        <v>9.193876513746492</v>
      </c>
      <c r="W8" s="10" t="str">
        <f>name!D4</f>
        <v>11 Corporate managers and directors</v>
      </c>
      <c r="X8" s="11">
        <v>8.4438415357362384</v>
      </c>
      <c r="Y8" s="11">
        <v>11.19128068534325</v>
      </c>
      <c r="Z8" s="11">
        <v>11.437555325654213</v>
      </c>
      <c r="AA8" s="11">
        <v>11.231891639290136</v>
      </c>
      <c r="AB8" s="11">
        <v>13.143459519040816</v>
      </c>
      <c r="AC8" s="10"/>
      <c r="AD8" s="11">
        <f>AB8-Z8</f>
        <v>1.705904193386603</v>
      </c>
      <c r="AE8" s="11">
        <f>'RD T1'!T36</f>
        <v>6.9590846175891832</v>
      </c>
      <c r="AF8" s="11">
        <f>SUM(AD8:AE8)</f>
        <v>8.6649888109757853</v>
      </c>
    </row>
    <row r="9" spans="1:32" x14ac:dyDescent="0.2">
      <c r="A9" s="10" t="str">
        <f>name!D5</f>
        <v>12 Other managers and proprietors</v>
      </c>
      <c r="B9" s="11">
        <v>15.483032384061451</v>
      </c>
      <c r="C9" s="11">
        <v>16.781545972413856</v>
      </c>
      <c r="D9" s="11">
        <v>17.588280403184715</v>
      </c>
      <c r="E9" s="11">
        <v>21.593919800033682</v>
      </c>
      <c r="F9" s="11">
        <v>24.787517867194438</v>
      </c>
      <c r="H9" s="11">
        <f t="shared" ref="H9:H32" si="2">F9-D9</f>
        <v>7.1992374640097232</v>
      </c>
      <c r="I9" s="11">
        <f>'RD T1'!E8</f>
        <v>11.868398376320458</v>
      </c>
      <c r="J9" s="11">
        <f>SUM(H9:I9)</f>
        <v>19.067635840330183</v>
      </c>
      <c r="L9" s="10" t="str">
        <f>name!D5</f>
        <v>12 Other managers and proprietors</v>
      </c>
      <c r="M9" s="11">
        <v>9.909616106091244</v>
      </c>
      <c r="N9" s="11">
        <v>10.395585992162216</v>
      </c>
      <c r="O9" s="11">
        <v>11.257373926555202</v>
      </c>
      <c r="P9" s="11">
        <v>14.274842748420269</v>
      </c>
      <c r="Q9" s="11">
        <v>16.379691635021519</v>
      </c>
      <c r="S9" s="11">
        <f t="shared" ref="S9:S32" si="3">Q9-O9</f>
        <v>5.1223177084663174</v>
      </c>
      <c r="T9" s="11">
        <f>'RD T1'!T8</f>
        <v>7.1317316605652765</v>
      </c>
      <c r="U9" s="11">
        <f>SUM(S9:T9)</f>
        <v>12.254049369031595</v>
      </c>
      <c r="W9" s="10" t="str">
        <f>name!D5</f>
        <v>12 Other managers and proprietors</v>
      </c>
      <c r="X9" s="11">
        <v>5.573416277970213</v>
      </c>
      <c r="Y9" s="11">
        <v>6.3859599802516325</v>
      </c>
      <c r="Z9" s="11">
        <v>6.3309064766295089</v>
      </c>
      <c r="AA9" s="11">
        <v>7.3190770516134531</v>
      </c>
      <c r="AB9" s="11">
        <v>8.4078262321729103</v>
      </c>
      <c r="AD9" s="11">
        <f t="shared" ref="AD9:AD32" si="4">AB9-Z9</f>
        <v>2.0769197555434014</v>
      </c>
      <c r="AE9" s="11">
        <f>'RD T1'!T37</f>
        <v>4.7366667157551809</v>
      </c>
      <c r="AF9" s="11">
        <f>SUM(AD9:AE9)</f>
        <v>6.8135864712985823</v>
      </c>
    </row>
    <row r="10" spans="1:32" x14ac:dyDescent="0.2">
      <c r="A10" s="10" t="str">
        <f>name!D6</f>
        <v>21 Science, research, engineering and technology professionals</v>
      </c>
      <c r="B10" s="11">
        <v>23.259155279282144</v>
      </c>
      <c r="C10" s="11">
        <v>26.194759519288677</v>
      </c>
      <c r="D10" s="11">
        <v>28.097407851867654</v>
      </c>
      <c r="E10" s="11">
        <v>29.512514996027363</v>
      </c>
      <c r="F10" s="11">
        <v>32.945886342618572</v>
      </c>
      <c r="G10" s="11"/>
      <c r="H10" s="11">
        <f t="shared" si="2"/>
        <v>4.8484784907509173</v>
      </c>
      <c r="I10" s="11">
        <f>'RD T1'!E9</f>
        <v>11.116034013491834</v>
      </c>
      <c r="J10" s="11">
        <f t="shared" ref="J10:J32" si="5">SUM(H10:I10)</f>
        <v>15.964512504242752</v>
      </c>
      <c r="L10" s="10" t="str">
        <f>name!D6</f>
        <v>21 Science, research, engineering and technology professionals</v>
      </c>
      <c r="M10" s="11">
        <v>19.28427401958125</v>
      </c>
      <c r="N10" s="11">
        <v>21.715409332234966</v>
      </c>
      <c r="O10" s="11">
        <v>22.506826894668688</v>
      </c>
      <c r="P10" s="11">
        <v>22.941953859474605</v>
      </c>
      <c r="Q10" s="11">
        <v>25.031495948047279</v>
      </c>
      <c r="R10" s="11"/>
      <c r="S10" s="11">
        <f t="shared" si="3"/>
        <v>2.5246690533785916</v>
      </c>
      <c r="T10" s="11">
        <f>'RD T1'!T9</f>
        <v>7.6361841857502739</v>
      </c>
      <c r="U10" s="11">
        <f t="shared" ref="U10:U32" si="6">SUM(S10:T10)</f>
        <v>10.160853239128866</v>
      </c>
      <c r="W10" s="10" t="str">
        <f>name!D6</f>
        <v>21 Science, research, engineering and technology professionals</v>
      </c>
      <c r="X10" s="11">
        <v>3.9748812597008869</v>
      </c>
      <c r="Y10" s="11">
        <v>4.479350187053674</v>
      </c>
      <c r="Z10" s="11">
        <v>5.5905809571989433</v>
      </c>
      <c r="AA10" s="11">
        <v>6.5705611365527528</v>
      </c>
      <c r="AB10" s="11">
        <v>7.9143903945712681</v>
      </c>
      <c r="AC10" s="11"/>
      <c r="AD10" s="11">
        <f t="shared" si="4"/>
        <v>2.3238094373723248</v>
      </c>
      <c r="AE10" s="11">
        <f>'RD T1'!T38</f>
        <v>3.4798498277415595</v>
      </c>
      <c r="AF10" s="11">
        <f t="shared" ref="AF10:AF32" si="7">SUM(AD10:AE10)</f>
        <v>5.8036592651138843</v>
      </c>
    </row>
    <row r="11" spans="1:32" x14ac:dyDescent="0.2">
      <c r="A11" s="10" t="str">
        <f>name!D7</f>
        <v>22 Health professionals</v>
      </c>
      <c r="B11" s="11">
        <v>19.148814719960839</v>
      </c>
      <c r="C11" s="11">
        <v>21.995438768546169</v>
      </c>
      <c r="D11" s="11">
        <v>22.170877754844323</v>
      </c>
      <c r="E11" s="11">
        <v>23.61444481947391</v>
      </c>
      <c r="F11" s="11">
        <v>25.613816597172381</v>
      </c>
      <c r="G11" s="11"/>
      <c r="H11" s="11">
        <f t="shared" si="2"/>
        <v>3.4429388423280578</v>
      </c>
      <c r="I11" s="11">
        <f>'RD T1'!E10</f>
        <v>12.645009598772125</v>
      </c>
      <c r="J11" s="11">
        <f t="shared" si="5"/>
        <v>16.087948441100181</v>
      </c>
      <c r="L11" s="10" t="str">
        <f>name!D7</f>
        <v>22 Health professionals</v>
      </c>
      <c r="M11" s="11">
        <v>4.9630058695494483</v>
      </c>
      <c r="N11" s="11">
        <v>5.2903261142547224</v>
      </c>
      <c r="O11" s="11">
        <v>5.9378753138820821</v>
      </c>
      <c r="P11" s="11">
        <v>6.1683845128339172</v>
      </c>
      <c r="Q11" s="11">
        <v>6.5785348631164045</v>
      </c>
      <c r="R11" s="11"/>
      <c r="S11" s="11">
        <f t="shared" si="3"/>
        <v>0.64065954923432233</v>
      </c>
      <c r="T11" s="11">
        <f>'RD T1'!T10</f>
        <v>2.3825059218372466</v>
      </c>
      <c r="U11" s="11">
        <f t="shared" si="6"/>
        <v>3.023165471071569</v>
      </c>
      <c r="W11" s="10" t="str">
        <f>name!D7</f>
        <v>22 Health professionals</v>
      </c>
      <c r="X11" s="11">
        <v>14.185808850411373</v>
      </c>
      <c r="Y11" s="11">
        <v>16.705112654291433</v>
      </c>
      <c r="Z11" s="11">
        <v>16.233002440962235</v>
      </c>
      <c r="AA11" s="11">
        <v>17.446060306639964</v>
      </c>
      <c r="AB11" s="11">
        <v>19.035281734055982</v>
      </c>
      <c r="AC11" s="11"/>
      <c r="AD11" s="11">
        <f t="shared" si="4"/>
        <v>2.802279293093747</v>
      </c>
      <c r="AE11" s="11">
        <f>'RD T1'!T39</f>
        <v>10.262503676934877</v>
      </c>
      <c r="AF11" s="11">
        <f t="shared" si="7"/>
        <v>13.064782970028624</v>
      </c>
    </row>
    <row r="12" spans="1:32" x14ac:dyDescent="0.2">
      <c r="A12" s="10" t="str">
        <f>name!D8</f>
        <v>23 Teaching and other educational professionals</v>
      </c>
      <c r="B12" s="11">
        <v>18.259091469867244</v>
      </c>
      <c r="C12" s="11">
        <v>18.576127910613074</v>
      </c>
      <c r="D12" s="11">
        <v>19.378547683492076</v>
      </c>
      <c r="E12" s="11">
        <v>19.234043118672339</v>
      </c>
      <c r="F12" s="11">
        <v>20.081137428014749</v>
      </c>
      <c r="G12" s="11"/>
      <c r="H12" s="11">
        <f t="shared" si="2"/>
        <v>0.70258974452267253</v>
      </c>
      <c r="I12" s="11">
        <f>'RD T1'!E11</f>
        <v>9.4532481110887865</v>
      </c>
      <c r="J12" s="11">
        <f t="shared" si="5"/>
        <v>10.155837855611459</v>
      </c>
      <c r="L12" s="10" t="str">
        <f>name!D8</f>
        <v>23 Teaching and other educational professionals</v>
      </c>
      <c r="M12" s="11">
        <v>7.3714109889697959</v>
      </c>
      <c r="N12" s="11">
        <v>6.8643381881308514</v>
      </c>
      <c r="O12" s="11">
        <v>7.2027880568304523</v>
      </c>
      <c r="P12" s="11">
        <v>7.3934780267831934</v>
      </c>
      <c r="Q12" s="11">
        <v>7.674311229759085</v>
      </c>
      <c r="R12" s="11"/>
      <c r="S12" s="11">
        <f t="shared" si="3"/>
        <v>0.47152317292863266</v>
      </c>
      <c r="T12" s="11">
        <f>'RD T1'!T11</f>
        <v>3.1260751425413473</v>
      </c>
      <c r="U12" s="11">
        <f t="shared" si="6"/>
        <v>3.59759831546998</v>
      </c>
      <c r="W12" s="10" t="str">
        <f>name!D8</f>
        <v>23 Teaching and other educational professionals</v>
      </c>
      <c r="X12" s="11">
        <v>10.887680480897437</v>
      </c>
      <c r="Y12" s="11">
        <v>11.711789722482219</v>
      </c>
      <c r="Z12" s="11">
        <v>12.175759626661595</v>
      </c>
      <c r="AA12" s="11">
        <v>11.840565091889129</v>
      </c>
      <c r="AB12" s="11">
        <v>12.406826198255649</v>
      </c>
      <c r="AC12" s="11"/>
      <c r="AD12" s="11">
        <f t="shared" si="4"/>
        <v>0.23106657159405408</v>
      </c>
      <c r="AE12" s="11">
        <f>'RD T1'!T40</f>
        <v>6.3271729685474405</v>
      </c>
      <c r="AF12" s="11">
        <f t="shared" si="7"/>
        <v>6.5582395401414946</v>
      </c>
    </row>
    <row r="13" spans="1:32" x14ac:dyDescent="0.2">
      <c r="A13" s="10" t="str">
        <f>name!D9</f>
        <v>24 Business, media and public service professionals</v>
      </c>
      <c r="B13" s="11">
        <v>23.480998931358553</v>
      </c>
      <c r="C13" s="11">
        <v>27.176276573598042</v>
      </c>
      <c r="D13" s="11">
        <v>30.962198970577031</v>
      </c>
      <c r="E13" s="11">
        <v>34.131217553829309</v>
      </c>
      <c r="F13" s="11">
        <v>38.624221051944275</v>
      </c>
      <c r="G13" s="11"/>
      <c r="H13" s="11">
        <f t="shared" si="2"/>
        <v>7.6620220813672439</v>
      </c>
      <c r="I13" s="11">
        <f>'RD T1'!E12</f>
        <v>16.847722300916285</v>
      </c>
      <c r="J13" s="11">
        <f t="shared" si="5"/>
        <v>24.509744382283529</v>
      </c>
      <c r="L13" s="10" t="str">
        <f>name!D9</f>
        <v>24 Business, media and public service professionals</v>
      </c>
      <c r="M13" s="11">
        <v>13.77734883790834</v>
      </c>
      <c r="N13" s="11">
        <v>14.662337216462207</v>
      </c>
      <c r="O13" s="11">
        <v>16.500942999568775</v>
      </c>
      <c r="P13" s="11">
        <v>18.252727754146516</v>
      </c>
      <c r="Q13" s="11">
        <v>20.05798910902692</v>
      </c>
      <c r="R13" s="11"/>
      <c r="S13" s="11">
        <f t="shared" si="3"/>
        <v>3.5570461094581454</v>
      </c>
      <c r="T13" s="11">
        <f>'RD T1'!T12</f>
        <v>7.809562407835319</v>
      </c>
      <c r="U13" s="11">
        <f t="shared" si="6"/>
        <v>11.366608517293464</v>
      </c>
      <c r="W13" s="10" t="str">
        <f>name!D9</f>
        <v>24 Business, media and public service professionals</v>
      </c>
      <c r="X13" s="11">
        <v>9.7036500934502126</v>
      </c>
      <c r="Y13" s="11">
        <v>12.513939357135852</v>
      </c>
      <c r="Z13" s="11">
        <v>14.461255971008327</v>
      </c>
      <c r="AA13" s="11">
        <v>15.878489799682782</v>
      </c>
      <c r="AB13" s="11">
        <v>18.566231942917319</v>
      </c>
      <c r="AC13" s="11"/>
      <c r="AD13" s="11">
        <f t="shared" si="4"/>
        <v>4.104975971908992</v>
      </c>
      <c r="AE13" s="11">
        <f>'RD T1'!T41</f>
        <v>9.0381598930809606</v>
      </c>
      <c r="AF13" s="11">
        <f t="shared" si="7"/>
        <v>13.143135864989953</v>
      </c>
    </row>
    <row r="14" spans="1:32" x14ac:dyDescent="0.2">
      <c r="A14" s="10" t="str">
        <f>name!D10</f>
        <v>31 Science, engineering and technology associate professionals</v>
      </c>
      <c r="B14" s="11">
        <v>7.8788112683670892</v>
      </c>
      <c r="C14" s="11">
        <v>9.0640058563672952</v>
      </c>
      <c r="D14" s="11">
        <v>10.265791929967877</v>
      </c>
      <c r="E14" s="11">
        <v>8.8206570346540616</v>
      </c>
      <c r="F14" s="11">
        <v>9.3265099675353262</v>
      </c>
      <c r="G14" s="11"/>
      <c r="H14" s="11">
        <f t="shared" si="2"/>
        <v>-0.9392819624325508</v>
      </c>
      <c r="I14" s="11">
        <f>'RD T1'!E13</f>
        <v>3.6411344505673595</v>
      </c>
      <c r="J14" s="11">
        <f t="shared" si="5"/>
        <v>2.7018524881348087</v>
      </c>
      <c r="L14" s="10" t="str">
        <f>name!D10</f>
        <v>31 Science, engineering and technology associate professionals</v>
      </c>
      <c r="M14" s="11">
        <v>5.8875835011389031</v>
      </c>
      <c r="N14" s="11">
        <v>6.9444657278036903</v>
      </c>
      <c r="O14" s="11">
        <v>7.6422359371964736</v>
      </c>
      <c r="P14" s="11">
        <v>6.1346562819425259</v>
      </c>
      <c r="Q14" s="11">
        <v>6.1920510211660069</v>
      </c>
      <c r="R14" s="11"/>
      <c r="S14" s="11">
        <f t="shared" si="3"/>
        <v>-1.4501849160304667</v>
      </c>
      <c r="T14" s="11">
        <f>'RD T1'!T13</f>
        <v>2.2386890473215533</v>
      </c>
      <c r="U14" s="11">
        <f t="shared" si="6"/>
        <v>0.78850413129108654</v>
      </c>
      <c r="W14" s="10" t="str">
        <f>name!D10</f>
        <v>31 Science, engineering and technology associate professionals</v>
      </c>
      <c r="X14" s="11">
        <v>1.9912277672281813</v>
      </c>
      <c r="Y14" s="11">
        <v>2.1195401285636195</v>
      </c>
      <c r="Z14" s="11">
        <v>2.6235559927714149</v>
      </c>
      <c r="AA14" s="11">
        <v>2.6860007527115446</v>
      </c>
      <c r="AB14" s="11">
        <v>3.1344589463693056</v>
      </c>
      <c r="AC14" s="11"/>
      <c r="AD14" s="11">
        <f t="shared" si="4"/>
        <v>0.51090295359789062</v>
      </c>
      <c r="AE14" s="11">
        <f>'RD T1'!T42</f>
        <v>1.4024454032458069</v>
      </c>
      <c r="AF14" s="11">
        <f t="shared" si="7"/>
        <v>1.9133483568436975</v>
      </c>
    </row>
    <row r="15" spans="1:32" x14ac:dyDescent="0.2">
      <c r="A15" s="10" t="str">
        <f>name!D11</f>
        <v>32 Health and social care associate professionals</v>
      </c>
      <c r="B15" s="11">
        <v>8.4794949970886453</v>
      </c>
      <c r="C15" s="11">
        <v>9.6209059892435427</v>
      </c>
      <c r="D15" s="11">
        <v>9.8608306777174661</v>
      </c>
      <c r="E15" s="11">
        <v>9.9023043142830982</v>
      </c>
      <c r="F15" s="11">
        <v>10.800512807356405</v>
      </c>
      <c r="G15" s="11"/>
      <c r="H15" s="11">
        <f t="shared" si="2"/>
        <v>0.93968212963893905</v>
      </c>
      <c r="I15" s="11">
        <f>'RD T1'!E14</f>
        <v>5.8035050716071392</v>
      </c>
      <c r="J15" s="11">
        <f t="shared" si="5"/>
        <v>6.7431872012460783</v>
      </c>
      <c r="L15" s="10" t="str">
        <f>name!D11</f>
        <v>32 Health and social care associate professionals</v>
      </c>
      <c r="M15" s="11">
        <v>1.8176496714575305</v>
      </c>
      <c r="N15" s="11">
        <v>1.8216428620787222</v>
      </c>
      <c r="O15" s="11">
        <v>2.071042528436613</v>
      </c>
      <c r="P15" s="11">
        <v>1.8359121670698204</v>
      </c>
      <c r="Q15" s="11">
        <v>1.9485046133322956</v>
      </c>
      <c r="R15" s="11"/>
      <c r="S15" s="11">
        <f t="shared" si="3"/>
        <v>-0.12253791510431733</v>
      </c>
      <c r="T15" s="11">
        <f>'RD T1'!T14</f>
        <v>0.89031286576441759</v>
      </c>
      <c r="U15" s="11">
        <f t="shared" si="6"/>
        <v>0.76777495066010026</v>
      </c>
      <c r="W15" s="10" t="str">
        <f>name!D11</f>
        <v>32 Health and social care associate professionals</v>
      </c>
      <c r="X15" s="11">
        <v>6.6618453256311163</v>
      </c>
      <c r="Y15" s="11">
        <v>7.7992631271648252</v>
      </c>
      <c r="Z15" s="11">
        <v>7.7897881492808381</v>
      </c>
      <c r="AA15" s="11">
        <v>8.066392147213266</v>
      </c>
      <c r="AB15" s="11">
        <v>8.8520081940241173</v>
      </c>
      <c r="AC15" s="11"/>
      <c r="AD15" s="11">
        <f t="shared" si="4"/>
        <v>1.0622200447432792</v>
      </c>
      <c r="AE15" s="11">
        <f>'RD T1'!T43</f>
        <v>4.9131922058427238</v>
      </c>
      <c r="AF15" s="11">
        <f t="shared" si="7"/>
        <v>5.975412250586003</v>
      </c>
    </row>
    <row r="16" spans="1:32" x14ac:dyDescent="0.2">
      <c r="A16" s="10" t="str">
        <f>name!D12</f>
        <v>33 Protective service occupations</v>
      </c>
      <c r="B16" s="11">
        <v>5.4562316961422113</v>
      </c>
      <c r="C16" s="11">
        <v>5.4434429140666705</v>
      </c>
      <c r="D16" s="11">
        <v>5.7392343900142118</v>
      </c>
      <c r="E16" s="11">
        <v>6.7282627454417989</v>
      </c>
      <c r="F16" s="11">
        <v>7.6234909847854579</v>
      </c>
      <c r="G16" s="11"/>
      <c r="H16" s="11">
        <f t="shared" si="2"/>
        <v>1.8842565947712462</v>
      </c>
      <c r="I16" s="11">
        <f>'RD T1'!E15</f>
        <v>2.2800009668450101</v>
      </c>
      <c r="J16" s="11">
        <f t="shared" si="5"/>
        <v>4.1642575616162567</v>
      </c>
      <c r="L16" s="10" t="str">
        <f>name!D12</f>
        <v>33 Protective service occupations</v>
      </c>
      <c r="M16" s="11">
        <v>4.4564946541910393</v>
      </c>
      <c r="N16" s="11">
        <v>4.3542480722146308</v>
      </c>
      <c r="O16" s="11">
        <v>4.5101760025194624</v>
      </c>
      <c r="P16" s="11">
        <v>5.099439805322918</v>
      </c>
      <c r="Q16" s="11">
        <v>5.4738722422306711</v>
      </c>
      <c r="R16" s="11"/>
      <c r="S16" s="11">
        <f t="shared" si="3"/>
        <v>0.96369623971120877</v>
      </c>
      <c r="T16" s="11">
        <f>'RD T1'!T15</f>
        <v>1.4379112039776922</v>
      </c>
      <c r="U16" s="11">
        <f t="shared" si="6"/>
        <v>2.401607443688901</v>
      </c>
      <c r="W16" s="10" t="str">
        <f>name!D12</f>
        <v>33 Protective service occupations</v>
      </c>
      <c r="X16" s="11">
        <v>0.99973704195116986</v>
      </c>
      <c r="Y16" s="11">
        <v>1.089194841852037</v>
      </c>
      <c r="Z16" s="11">
        <v>1.2290583874947489</v>
      </c>
      <c r="AA16" s="11">
        <v>1.6288229401188885</v>
      </c>
      <c r="AB16" s="11">
        <v>2.1496187425547775</v>
      </c>
      <c r="AC16" s="11"/>
      <c r="AD16" s="11">
        <f t="shared" si="4"/>
        <v>0.92056035506002853</v>
      </c>
      <c r="AE16" s="11">
        <f>'RD T1'!T44</f>
        <v>0.84208976286731752</v>
      </c>
      <c r="AF16" s="11">
        <f t="shared" si="7"/>
        <v>1.7626501179273459</v>
      </c>
    </row>
    <row r="17" spans="1:32" x14ac:dyDescent="0.2">
      <c r="A17" s="10" t="str">
        <f>name!D13</f>
        <v>34 Culture, media and sports occupations</v>
      </c>
      <c r="B17" s="11">
        <v>6.3591490193584983</v>
      </c>
      <c r="C17" s="11">
        <v>6.4279469411592736</v>
      </c>
      <c r="D17" s="11">
        <v>6.6148989100187512</v>
      </c>
      <c r="E17" s="11">
        <v>6.0526422105531674</v>
      </c>
      <c r="F17" s="11">
        <v>6.5370534710994805</v>
      </c>
      <c r="G17" s="11"/>
      <c r="H17" s="11">
        <f t="shared" si="2"/>
        <v>-7.7845438919270649E-2</v>
      </c>
      <c r="I17" s="11">
        <f>'RD T1'!E16</f>
        <v>2.8287987695747394</v>
      </c>
      <c r="J17" s="11">
        <f t="shared" si="5"/>
        <v>2.7509533306554688</v>
      </c>
      <c r="L17" s="10" t="str">
        <f>name!D13</f>
        <v>34 Culture, media and sports occupations</v>
      </c>
      <c r="M17" s="11">
        <v>3.7407106176523297</v>
      </c>
      <c r="N17" s="11">
        <v>3.3631079342512318</v>
      </c>
      <c r="O17" s="11">
        <v>3.349851938627384</v>
      </c>
      <c r="P17" s="11">
        <v>3.049552697855443</v>
      </c>
      <c r="Q17" s="11">
        <v>3.2919963913444175</v>
      </c>
      <c r="R17" s="11"/>
      <c r="S17" s="11">
        <f t="shared" si="3"/>
        <v>-5.7855547282966491E-2</v>
      </c>
      <c r="T17" s="11">
        <f>'RD T1'!T16</f>
        <v>1.2438794043703481</v>
      </c>
      <c r="U17" s="11">
        <f t="shared" si="6"/>
        <v>1.1860238570873816</v>
      </c>
      <c r="W17" s="10" t="str">
        <f>name!D13</f>
        <v>34 Culture, media and sports occupations</v>
      </c>
      <c r="X17" s="11">
        <v>2.618438401706173</v>
      </c>
      <c r="Y17" s="11">
        <v>3.064839006908044</v>
      </c>
      <c r="Z17" s="11">
        <v>3.2650469713913708</v>
      </c>
      <c r="AA17" s="11">
        <v>3.0030895126977288</v>
      </c>
      <c r="AB17" s="11">
        <v>3.2450570797550666</v>
      </c>
      <c r="AC17" s="11"/>
      <c r="AD17" s="11">
        <f t="shared" si="4"/>
        <v>-1.9989891636304158E-2</v>
      </c>
      <c r="AE17" s="11">
        <f>'RD T1'!T45</f>
        <v>1.5849193652043911</v>
      </c>
      <c r="AF17" s="11">
        <f t="shared" si="7"/>
        <v>1.564929473568087</v>
      </c>
    </row>
    <row r="18" spans="1:32" x14ac:dyDescent="0.2">
      <c r="A18" s="10" t="str">
        <f>name!D14</f>
        <v>35 Business and public service associate professionals</v>
      </c>
      <c r="B18" s="11">
        <v>25.753198468545147</v>
      </c>
      <c r="C18" s="11">
        <v>27.235394929472136</v>
      </c>
      <c r="D18" s="11">
        <v>29.030092663719383</v>
      </c>
      <c r="E18" s="11">
        <v>27.601425170249001</v>
      </c>
      <c r="F18" s="11">
        <v>28.611238775478704</v>
      </c>
      <c r="G18" s="11"/>
      <c r="H18" s="11">
        <f t="shared" si="2"/>
        <v>-0.41885388824067959</v>
      </c>
      <c r="I18" s="11">
        <f>'RD T1'!E17</f>
        <v>12.731132834937615</v>
      </c>
      <c r="J18" s="11">
        <f t="shared" si="5"/>
        <v>12.312278946696935</v>
      </c>
      <c r="L18" s="10" t="str">
        <f>name!D14</f>
        <v>35 Business and public service associate professionals</v>
      </c>
      <c r="M18" s="11">
        <v>14.326227916333302</v>
      </c>
      <c r="N18" s="11">
        <v>14.630756621306753</v>
      </c>
      <c r="O18" s="11">
        <v>15.882702143844964</v>
      </c>
      <c r="P18" s="11">
        <v>14.5240632548114</v>
      </c>
      <c r="Q18" s="11">
        <v>14.392199109641359</v>
      </c>
      <c r="R18" s="11"/>
      <c r="S18" s="11">
        <f t="shared" si="3"/>
        <v>-1.4905030342036056</v>
      </c>
      <c r="T18" s="11">
        <f>'RD T1'!T17</f>
        <v>5.5583820059160143</v>
      </c>
      <c r="U18" s="11">
        <f t="shared" si="6"/>
        <v>4.0678789717124086</v>
      </c>
      <c r="W18" s="10" t="str">
        <f>name!D14</f>
        <v>35 Business and public service associate professionals</v>
      </c>
      <c r="X18" s="11">
        <v>11.426970552211786</v>
      </c>
      <c r="Y18" s="11">
        <v>12.604638308165379</v>
      </c>
      <c r="Z18" s="11">
        <v>13.147390519874351</v>
      </c>
      <c r="AA18" s="11">
        <v>13.077361915437573</v>
      </c>
      <c r="AB18" s="11">
        <v>14.219039665837329</v>
      </c>
      <c r="AC18" s="11"/>
      <c r="AD18" s="11">
        <f t="shared" si="4"/>
        <v>1.0716491459629776</v>
      </c>
      <c r="AE18" s="11">
        <f>'RD T1'!T46</f>
        <v>7.172750829021604</v>
      </c>
      <c r="AF18" s="11">
        <f t="shared" si="7"/>
        <v>8.2443999749845815</v>
      </c>
    </row>
    <row r="19" spans="1:32" x14ac:dyDescent="0.2">
      <c r="A19" s="10" t="str">
        <f>name!D15</f>
        <v>41 Administrative occupations</v>
      </c>
      <c r="B19" s="11">
        <v>41.363649282321632</v>
      </c>
      <c r="C19" s="11">
        <v>40.242010662428164</v>
      </c>
      <c r="D19" s="11">
        <v>42.117028772500085</v>
      </c>
      <c r="E19" s="11">
        <v>38.342901717253248</v>
      </c>
      <c r="F19" s="11">
        <v>36.333646035337374</v>
      </c>
      <c r="G19" s="11"/>
      <c r="H19" s="11">
        <f t="shared" si="2"/>
        <v>-5.7833827371627109</v>
      </c>
      <c r="I19" s="11">
        <f>'RD T1'!E18</f>
        <v>19.116432944715484</v>
      </c>
      <c r="J19" s="11">
        <f t="shared" si="5"/>
        <v>13.333050207552773</v>
      </c>
      <c r="L19" s="10" t="str">
        <f>name!D15</f>
        <v>41 Administrative occupations</v>
      </c>
      <c r="M19" s="11">
        <v>9.94993788702096</v>
      </c>
      <c r="N19" s="11">
        <v>9.1081540872985425</v>
      </c>
      <c r="O19" s="11">
        <v>11.215561885691843</v>
      </c>
      <c r="P19" s="11">
        <v>10.350696089572033</v>
      </c>
      <c r="Q19" s="11">
        <v>11.098279925252168</v>
      </c>
      <c r="R19" s="11"/>
      <c r="S19" s="11">
        <f t="shared" si="3"/>
        <v>-0.11728196043967465</v>
      </c>
      <c r="T19" s="11">
        <f>'RD T1'!T18</f>
        <v>3.9012056464764231</v>
      </c>
      <c r="U19" s="11">
        <f t="shared" si="6"/>
        <v>3.7839236860367484</v>
      </c>
      <c r="W19" s="10" t="str">
        <f>name!D15</f>
        <v>41 Administrative occupations</v>
      </c>
      <c r="X19" s="11">
        <v>31.413711395300606</v>
      </c>
      <c r="Y19" s="11">
        <v>31.133856575129681</v>
      </c>
      <c r="Z19" s="11">
        <v>30.901466886808276</v>
      </c>
      <c r="AA19" s="11">
        <v>27.992205627681191</v>
      </c>
      <c r="AB19" s="11">
        <v>25.235366110085195</v>
      </c>
      <c r="AC19" s="11"/>
      <c r="AD19" s="11">
        <f t="shared" si="4"/>
        <v>-5.6661007767230807</v>
      </c>
      <c r="AE19" s="11">
        <f>'RD T1'!T47</f>
        <v>15.215227298239061</v>
      </c>
      <c r="AF19" s="11">
        <f t="shared" si="7"/>
        <v>9.54912652151598</v>
      </c>
    </row>
    <row r="20" spans="1:32" x14ac:dyDescent="0.2">
      <c r="A20" s="10" t="str">
        <f>name!D16</f>
        <v>42 Secretarial and related occupations</v>
      </c>
      <c r="B20" s="11">
        <v>10.00276116276134</v>
      </c>
      <c r="C20" s="11">
        <v>9.3039196961606603</v>
      </c>
      <c r="D20" s="11">
        <v>9.1454501701486777</v>
      </c>
      <c r="E20" s="11">
        <v>9.5969602958228073</v>
      </c>
      <c r="F20" s="11">
        <v>7.5860326028375207</v>
      </c>
      <c r="G20" s="11"/>
      <c r="H20" s="11">
        <f t="shared" si="2"/>
        <v>-1.559417567311157</v>
      </c>
      <c r="I20" s="11">
        <f>'RD T1'!E19</f>
        <v>4.6398329867636487</v>
      </c>
      <c r="J20" s="11">
        <f t="shared" si="5"/>
        <v>3.0804154194524918</v>
      </c>
      <c r="L20" s="10" t="str">
        <f>name!D16</f>
        <v>42 Secretarial and related occupations</v>
      </c>
      <c r="M20" s="11">
        <v>0.86974447014264111</v>
      </c>
      <c r="N20" s="11">
        <v>0.64401871832599333</v>
      </c>
      <c r="O20" s="11">
        <v>0.65655384885957024</v>
      </c>
      <c r="P20" s="11">
        <v>0.80839501325467877</v>
      </c>
      <c r="Q20" s="11">
        <v>0.98213301221856875</v>
      </c>
      <c r="R20" s="11"/>
      <c r="S20" s="11">
        <f t="shared" si="3"/>
        <v>0.3255791633589985</v>
      </c>
      <c r="T20" s="11">
        <f>'RD T1'!T19</f>
        <v>0.27485931386378404</v>
      </c>
      <c r="U20" s="11">
        <f t="shared" si="6"/>
        <v>0.60043847722278254</v>
      </c>
      <c r="W20" s="10" t="str">
        <f>name!D16</f>
        <v>42 Secretarial and related occupations</v>
      </c>
      <c r="X20" s="11">
        <v>9.1330166926186998</v>
      </c>
      <c r="Y20" s="11">
        <v>8.6599009778346598</v>
      </c>
      <c r="Z20" s="11">
        <v>8.4888963212891202</v>
      </c>
      <c r="AA20" s="11">
        <v>8.7885652825681273</v>
      </c>
      <c r="AB20" s="11">
        <v>6.6038995906189548</v>
      </c>
      <c r="AC20" s="11"/>
      <c r="AD20" s="11">
        <f t="shared" si="4"/>
        <v>-1.8849967306701654</v>
      </c>
      <c r="AE20" s="11">
        <f>'RD T1'!T48</f>
        <v>4.3649736728998647</v>
      </c>
      <c r="AF20" s="11">
        <f t="shared" si="7"/>
        <v>2.4799769422296993</v>
      </c>
    </row>
    <row r="21" spans="1:32" x14ac:dyDescent="0.2">
      <c r="A21" s="10" t="str">
        <f>name!D17</f>
        <v>51 Skilled agricultural and related trades</v>
      </c>
      <c r="B21" s="11">
        <v>8.9526980313788833</v>
      </c>
      <c r="C21" s="11">
        <v>8.6102939294166152</v>
      </c>
      <c r="D21" s="11">
        <v>10.010867047246153</v>
      </c>
      <c r="E21" s="11">
        <v>9.4883125311540883</v>
      </c>
      <c r="F21" s="11">
        <v>9.4302096496398402</v>
      </c>
      <c r="G21" s="11"/>
      <c r="H21" s="11">
        <f t="shared" si="2"/>
        <v>-0.58065739760631274</v>
      </c>
      <c r="I21" s="11">
        <f>'RD T1'!E20</f>
        <v>5.2514097734653165</v>
      </c>
      <c r="J21" s="11">
        <f t="shared" si="5"/>
        <v>4.6707523758590037</v>
      </c>
      <c r="L21" s="10" t="str">
        <f>name!D17</f>
        <v>51 Skilled agricultural and related trades</v>
      </c>
      <c r="M21" s="11">
        <v>7.1325661638641558</v>
      </c>
      <c r="N21" s="11">
        <v>5.6900742831131437</v>
      </c>
      <c r="O21" s="11">
        <v>7.7100813620007607</v>
      </c>
      <c r="P21" s="11">
        <v>7.0479161618521049</v>
      </c>
      <c r="Q21" s="11">
        <v>6.8146592303657512</v>
      </c>
      <c r="R21" s="11"/>
      <c r="S21" s="11">
        <f t="shared" si="3"/>
        <v>-0.8954221316350095</v>
      </c>
      <c r="T21" s="11">
        <f>'RD T1'!T20</f>
        <v>3.5218936781594645</v>
      </c>
      <c r="U21" s="11">
        <f t="shared" si="6"/>
        <v>2.626471546524455</v>
      </c>
      <c r="W21" s="10" t="str">
        <f>name!D17</f>
        <v>51 Skilled agricultural and related trades</v>
      </c>
      <c r="X21" s="11">
        <v>1.82013186751472</v>
      </c>
      <c r="Y21" s="11">
        <v>2.9202196463034524</v>
      </c>
      <c r="Z21" s="11">
        <v>2.300785685245375</v>
      </c>
      <c r="AA21" s="11">
        <v>2.440396369301987</v>
      </c>
      <c r="AB21" s="11">
        <v>2.6155504192740913</v>
      </c>
      <c r="AC21" s="11"/>
      <c r="AD21" s="11">
        <f t="shared" si="4"/>
        <v>0.3147647340287163</v>
      </c>
      <c r="AE21" s="11">
        <f>'RD T1'!T49</f>
        <v>1.7295160953058528</v>
      </c>
      <c r="AF21" s="11">
        <f t="shared" si="7"/>
        <v>2.0442808293345691</v>
      </c>
    </row>
    <row r="22" spans="1:32" x14ac:dyDescent="0.2">
      <c r="A22" s="10" t="str">
        <f>name!D18</f>
        <v>52 Skilled metal, electrical and electronic trades</v>
      </c>
      <c r="B22" s="11">
        <v>21.170991389265154</v>
      </c>
      <c r="C22" s="11">
        <v>20.612383160737199</v>
      </c>
      <c r="D22" s="11">
        <v>18.33772676883218</v>
      </c>
      <c r="E22" s="11">
        <v>17.728895753284693</v>
      </c>
      <c r="F22" s="11">
        <v>16.50361297478867</v>
      </c>
      <c r="G22" s="11"/>
      <c r="H22" s="11">
        <f t="shared" si="2"/>
        <v>-1.8341137940435104</v>
      </c>
      <c r="I22" s="11">
        <f>'RD T1'!E21</f>
        <v>6.5737393264130191</v>
      </c>
      <c r="J22" s="11">
        <f t="shared" si="5"/>
        <v>4.7396255323695087</v>
      </c>
      <c r="L22" s="10" t="str">
        <f>name!D18</f>
        <v>52 Skilled metal, electrical and electronic trades</v>
      </c>
      <c r="M22" s="11">
        <v>20.856471052310557</v>
      </c>
      <c r="N22" s="11">
        <v>20.137674164196294</v>
      </c>
      <c r="O22" s="11">
        <v>17.973371012228412</v>
      </c>
      <c r="P22" s="11">
        <v>16.909038359664915</v>
      </c>
      <c r="Q22" s="11">
        <v>15.443463985154379</v>
      </c>
      <c r="R22" s="11"/>
      <c r="S22" s="11">
        <f t="shared" si="3"/>
        <v>-2.5299070270740334</v>
      </c>
      <c r="T22" s="11">
        <f>'RD T1'!T21</f>
        <v>6.1031384252986527</v>
      </c>
      <c r="U22" s="11">
        <f t="shared" si="6"/>
        <v>3.5732313982246193</v>
      </c>
      <c r="W22" s="10" t="str">
        <f>name!D18</f>
        <v>52 Skilled metal, electrical and electronic trades</v>
      </c>
      <c r="X22" s="11">
        <v>0.31452033695458981</v>
      </c>
      <c r="Y22" s="11">
        <v>0.47470899654087756</v>
      </c>
      <c r="Z22" s="11">
        <v>0.36435575660374353</v>
      </c>
      <c r="AA22" s="11">
        <v>0.8198573936197876</v>
      </c>
      <c r="AB22" s="11">
        <v>1.0601489896343013</v>
      </c>
      <c r="AC22" s="11"/>
      <c r="AD22" s="11">
        <f t="shared" si="4"/>
        <v>0.69579323303055773</v>
      </c>
      <c r="AE22" s="11">
        <f>'RD T1'!T50</f>
        <v>0.47060090111436514</v>
      </c>
      <c r="AF22" s="11">
        <f t="shared" si="7"/>
        <v>1.1663941341449229</v>
      </c>
    </row>
    <row r="23" spans="1:32" x14ac:dyDescent="0.2">
      <c r="A23" s="10" t="str">
        <f>name!D19</f>
        <v>53 Skilled construction and building trades</v>
      </c>
      <c r="B23" s="11">
        <v>14.473440541060747</v>
      </c>
      <c r="C23" s="11">
        <v>13.659114038381423</v>
      </c>
      <c r="D23" s="11">
        <v>11.136619097129653</v>
      </c>
      <c r="E23" s="11">
        <v>11.195533552373597</v>
      </c>
      <c r="F23" s="11">
        <v>9.7739090739963004</v>
      </c>
      <c r="G23" s="11"/>
      <c r="H23" s="11">
        <f t="shared" si="2"/>
        <v>-1.3627100231333529</v>
      </c>
      <c r="I23" s="11">
        <f>'RD T1'!E22</f>
        <v>4.4011493693293611</v>
      </c>
      <c r="J23" s="11">
        <f t="shared" si="5"/>
        <v>3.0384393461960082</v>
      </c>
      <c r="L23" s="10" t="str">
        <f>name!D19</f>
        <v>53 Skilled construction and building trades</v>
      </c>
      <c r="M23" s="11">
        <v>14.351062209546509</v>
      </c>
      <c r="N23" s="11">
        <v>13.50438055102304</v>
      </c>
      <c r="O23" s="11">
        <v>10.984786470243316</v>
      </c>
      <c r="P23" s="11">
        <v>11.03513772301579</v>
      </c>
      <c r="Q23" s="11">
        <v>9.6069411187195115</v>
      </c>
      <c r="R23" s="11"/>
      <c r="S23" s="11">
        <f t="shared" si="3"/>
        <v>-1.3778453515238045</v>
      </c>
      <c r="T23" s="11">
        <f>'RD T1'!T22</f>
        <v>4.3190114691707109</v>
      </c>
      <c r="U23" s="11">
        <f t="shared" si="6"/>
        <v>2.9411661176469064</v>
      </c>
      <c r="W23" s="10" t="str">
        <f>name!D19</f>
        <v>53 Skilled construction and building trades</v>
      </c>
      <c r="X23" s="11">
        <v>0.12237833151421371</v>
      </c>
      <c r="Y23" s="11">
        <v>0.1547334873583768</v>
      </c>
      <c r="Z23" s="11">
        <v>0.15183262688632759</v>
      </c>
      <c r="AA23" s="11">
        <v>0.16039582935780966</v>
      </c>
      <c r="AB23" s="11">
        <v>0.16696795527678213</v>
      </c>
      <c r="AC23" s="11"/>
      <c r="AD23" s="11">
        <f t="shared" si="4"/>
        <v>1.5135328390454533E-2</v>
      </c>
      <c r="AE23" s="11">
        <f>'RD T1'!T51</f>
        <v>8.2137900158649024E-2</v>
      </c>
      <c r="AF23" s="11">
        <f t="shared" si="7"/>
        <v>9.7273228549103558E-2</v>
      </c>
    </row>
    <row r="24" spans="1:32" x14ac:dyDescent="0.2">
      <c r="A24" s="10" t="str">
        <f>name!D20</f>
        <v>54 Textiles, printing and other skilled trades</v>
      </c>
      <c r="B24" s="11">
        <v>10.974938041399669</v>
      </c>
      <c r="C24" s="11">
        <v>9.3555248091092693</v>
      </c>
      <c r="D24" s="11">
        <v>9.0739551288799039</v>
      </c>
      <c r="E24" s="11">
        <v>8.6062293926898139</v>
      </c>
      <c r="F24" s="11">
        <v>7.9161405499224022</v>
      </c>
      <c r="G24" s="11"/>
      <c r="H24" s="11">
        <f t="shared" si="2"/>
        <v>-1.1578145789575016</v>
      </c>
      <c r="I24" s="11">
        <f>'RD T1'!E23</f>
        <v>3.5491974575506564</v>
      </c>
      <c r="J24" s="11">
        <f t="shared" si="5"/>
        <v>2.3913828785931548</v>
      </c>
      <c r="L24" s="10" t="str">
        <f>name!D20</f>
        <v>54 Textiles, printing and other skilled trades</v>
      </c>
      <c r="M24" s="11">
        <v>6.4679967275513697</v>
      </c>
      <c r="N24" s="11">
        <v>5.1622741138072152</v>
      </c>
      <c r="O24" s="11">
        <v>4.9141311627348747</v>
      </c>
      <c r="P24" s="11">
        <v>4.7073432286154366</v>
      </c>
      <c r="Q24" s="11">
        <v>4.273372855794686</v>
      </c>
      <c r="R24" s="11"/>
      <c r="S24" s="11">
        <f t="shared" si="3"/>
        <v>-0.64075830694018876</v>
      </c>
      <c r="T24" s="11">
        <f>'RD T1'!T23</f>
        <v>1.425751717622421</v>
      </c>
      <c r="U24" s="11">
        <f t="shared" si="6"/>
        <v>0.78499341068223227</v>
      </c>
      <c r="W24" s="10" t="str">
        <f>name!D20</f>
        <v>54 Textiles, printing and other skilled trades</v>
      </c>
      <c r="X24" s="11">
        <v>4.5069413138482979</v>
      </c>
      <c r="Y24" s="11">
        <v>4.1932506953020567</v>
      </c>
      <c r="Z24" s="11">
        <v>4.1598239661450167</v>
      </c>
      <c r="AA24" s="11">
        <v>3.8988861640743675</v>
      </c>
      <c r="AB24" s="11">
        <v>3.6427676941277154</v>
      </c>
      <c r="AC24" s="11"/>
      <c r="AD24" s="11">
        <f t="shared" si="4"/>
        <v>-0.51705627201730131</v>
      </c>
      <c r="AE24" s="11">
        <f>'RD T1'!T52</f>
        <v>2.1234457399282358</v>
      </c>
      <c r="AF24" s="11">
        <f t="shared" si="7"/>
        <v>1.6063894679109345</v>
      </c>
    </row>
    <row r="25" spans="1:32" x14ac:dyDescent="0.2">
      <c r="A25" s="10" t="str">
        <f>name!D21</f>
        <v>61 Caring personal service occupations</v>
      </c>
      <c r="B25" s="11">
        <v>44.06827943212275</v>
      </c>
      <c r="C25" s="11">
        <v>44.697965228436082</v>
      </c>
      <c r="D25" s="11">
        <v>43.415612404492016</v>
      </c>
      <c r="E25" s="11">
        <v>46.79866478974909</v>
      </c>
      <c r="F25" s="11">
        <v>50.60980432394868</v>
      </c>
      <c r="G25" s="11"/>
      <c r="H25" s="11">
        <f t="shared" si="2"/>
        <v>7.1941919194566637</v>
      </c>
      <c r="I25" s="11">
        <f>'RD T1'!E24</f>
        <v>26.474425477020478</v>
      </c>
      <c r="J25" s="11">
        <f t="shared" si="5"/>
        <v>33.668617396477146</v>
      </c>
      <c r="L25" s="10" t="str">
        <f>name!D21</f>
        <v>61 Caring personal service occupations</v>
      </c>
      <c r="M25" s="11">
        <v>6.3952189306799125</v>
      </c>
      <c r="N25" s="11">
        <v>6.5661162674529781</v>
      </c>
      <c r="O25" s="11">
        <v>6.7181030867913893</v>
      </c>
      <c r="P25" s="11">
        <v>8.2035072840042353</v>
      </c>
      <c r="Q25" s="11">
        <v>9.5547142229768891</v>
      </c>
      <c r="R25" s="11"/>
      <c r="S25" s="11">
        <f t="shared" si="3"/>
        <v>2.8366111361854998</v>
      </c>
      <c r="T25" s="11">
        <f>'RD T1'!T24</f>
        <v>3.6998733656228264</v>
      </c>
      <c r="U25" s="11">
        <f t="shared" si="6"/>
        <v>6.5364845018083262</v>
      </c>
      <c r="W25" s="10" t="str">
        <f>name!D21</f>
        <v>61 Caring personal service occupations</v>
      </c>
      <c r="X25" s="11">
        <v>37.673060501442833</v>
      </c>
      <c r="Y25" s="11">
        <v>38.13184896098312</v>
      </c>
      <c r="Z25" s="11">
        <v>36.697509317700636</v>
      </c>
      <c r="AA25" s="11">
        <v>38.595157505744865</v>
      </c>
      <c r="AB25" s="11">
        <v>41.055090100971782</v>
      </c>
      <c r="AC25" s="11"/>
      <c r="AD25" s="11">
        <f t="shared" si="4"/>
        <v>4.3575807832711462</v>
      </c>
      <c r="AE25" s="11">
        <f>'RD T1'!T53</f>
        <v>22.774552111397654</v>
      </c>
      <c r="AF25" s="11">
        <f t="shared" si="7"/>
        <v>27.1321328946688</v>
      </c>
    </row>
    <row r="26" spans="1:32" x14ac:dyDescent="0.2">
      <c r="A26" s="10" t="str">
        <f>name!D22</f>
        <v>62 Leisure, travel and related personal service occupations</v>
      </c>
      <c r="B26" s="11">
        <v>10.618128366267884</v>
      </c>
      <c r="C26" s="11">
        <v>13.411998144831491</v>
      </c>
      <c r="D26" s="11">
        <v>12.954942519583058</v>
      </c>
      <c r="E26" s="11">
        <v>12.749664950023567</v>
      </c>
      <c r="F26" s="11">
        <v>13.034748586385913</v>
      </c>
      <c r="G26" s="11"/>
      <c r="H26" s="11">
        <f t="shared" si="2"/>
        <v>7.9806066802854403E-2</v>
      </c>
      <c r="I26" s="11">
        <f>'RD T1'!E25</f>
        <v>6.4843325175452655</v>
      </c>
      <c r="J26" s="11">
        <f t="shared" si="5"/>
        <v>6.5641385843481199</v>
      </c>
      <c r="L26" s="10" t="str">
        <f>name!D22</f>
        <v>62 Leisure, travel and related personal service occupations</v>
      </c>
      <c r="M26" s="11">
        <v>3.269385452747831</v>
      </c>
      <c r="N26" s="11">
        <v>3.7042493830767498</v>
      </c>
      <c r="O26" s="11">
        <v>3.6317167049527681</v>
      </c>
      <c r="P26" s="11">
        <v>3.6144270084373846</v>
      </c>
      <c r="Q26" s="11">
        <v>3.9207371145070229</v>
      </c>
      <c r="R26" s="11"/>
      <c r="S26" s="11">
        <f t="shared" si="3"/>
        <v>0.28902040955425479</v>
      </c>
      <c r="T26" s="11">
        <f>'RD T1'!T25</f>
        <v>1.5844414767032347</v>
      </c>
      <c r="U26" s="11">
        <f t="shared" si="6"/>
        <v>1.8734618862574894</v>
      </c>
      <c r="W26" s="10" t="str">
        <f>name!D22</f>
        <v>62 Leisure, travel and related personal service occupations</v>
      </c>
      <c r="X26" s="11">
        <v>7.3487429135200379</v>
      </c>
      <c r="Y26" s="11">
        <v>9.7077487617547362</v>
      </c>
      <c r="Z26" s="11">
        <v>9.3232258146303071</v>
      </c>
      <c r="AA26" s="11">
        <v>9.1352379415861797</v>
      </c>
      <c r="AB26" s="11">
        <v>9.1140114718788805</v>
      </c>
      <c r="AC26" s="11"/>
      <c r="AD26" s="11">
        <f t="shared" si="4"/>
        <v>-0.20921434275142659</v>
      </c>
      <c r="AE26" s="11">
        <f>'RD T1'!T54</f>
        <v>4.8998910408420313</v>
      </c>
      <c r="AF26" s="11">
        <f t="shared" si="7"/>
        <v>4.6906766980906047</v>
      </c>
    </row>
    <row r="27" spans="1:32" x14ac:dyDescent="0.2">
      <c r="A27" s="10" t="str">
        <f>name!D23</f>
        <v>63 Community and civil enforcement occupations</v>
      </c>
      <c r="B27" s="11">
        <v>0.53476700853324499</v>
      </c>
      <c r="C27" s="11">
        <v>0.43819173345182444</v>
      </c>
      <c r="D27" s="11">
        <v>0.56793571961165534</v>
      </c>
      <c r="E27" s="11">
        <v>0.46174851659817256</v>
      </c>
      <c r="F27" s="11">
        <v>0.50879394329564109</v>
      </c>
      <c r="G27" s="11"/>
      <c r="H27" s="11">
        <f t="shared" si="2"/>
        <v>-5.914177631601425E-2</v>
      </c>
      <c r="I27" s="11">
        <f>'RD T1'!E26</f>
        <v>0.21930717256751089</v>
      </c>
      <c r="J27" s="11">
        <f t="shared" si="5"/>
        <v>0.16016539625149664</v>
      </c>
      <c r="L27" s="10" t="str">
        <f>name!D23</f>
        <v>63 Community and civil enforcement occupations</v>
      </c>
      <c r="M27" s="11">
        <v>0.43060445043485934</v>
      </c>
      <c r="N27" s="11">
        <v>0.31415428286167713</v>
      </c>
      <c r="O27" s="11">
        <v>0.45775550506370033</v>
      </c>
      <c r="P27" s="11">
        <v>0.31862384167502583</v>
      </c>
      <c r="Q27" s="11">
        <v>0.3695418000376503</v>
      </c>
      <c r="R27" s="11"/>
      <c r="S27" s="11">
        <f t="shared" si="3"/>
        <v>-8.8213705026050027E-2</v>
      </c>
      <c r="T27" s="11">
        <f>'RD T1'!T26</f>
        <v>0.13750586602981127</v>
      </c>
      <c r="U27" s="11">
        <f t="shared" si="6"/>
        <v>4.9292161003761242E-2</v>
      </c>
      <c r="W27" s="10" t="str">
        <f>name!D23</f>
        <v>63 Community and civil enforcement occupations</v>
      </c>
      <c r="X27" s="11">
        <v>0.10416255809838564</v>
      </c>
      <c r="Y27" s="11">
        <v>0.12403745059014797</v>
      </c>
      <c r="Z27" s="11">
        <v>0.11018021454795621</v>
      </c>
      <c r="AA27" s="11">
        <v>0.14312467492314682</v>
      </c>
      <c r="AB27" s="11">
        <v>0.13925214325799065</v>
      </c>
      <c r="AC27" s="11"/>
      <c r="AD27" s="11">
        <f t="shared" si="4"/>
        <v>2.9071928710034445E-2</v>
      </c>
      <c r="AE27" s="11">
        <f>'RD T1'!T55</f>
        <v>8.1801306537699597E-2</v>
      </c>
      <c r="AF27" s="11">
        <f t="shared" si="7"/>
        <v>0.11087323524773404</v>
      </c>
    </row>
    <row r="28" spans="1:32" x14ac:dyDescent="0.2">
      <c r="A28" s="10" t="str">
        <f>name!D24</f>
        <v>71 Sales occupations</v>
      </c>
      <c r="B28" s="11">
        <v>38.973525313793104</v>
      </c>
      <c r="C28" s="11">
        <v>35.582072392355379</v>
      </c>
      <c r="D28" s="11">
        <v>34.690284441550801</v>
      </c>
      <c r="E28" s="11">
        <v>32.149879617910202</v>
      </c>
      <c r="F28" s="11">
        <v>30.385137066096732</v>
      </c>
      <c r="G28" s="11"/>
      <c r="H28" s="11">
        <f t="shared" si="2"/>
        <v>-4.3051473754540694</v>
      </c>
      <c r="I28" s="11">
        <f>'RD T1'!E27</f>
        <v>14.936331356493872</v>
      </c>
      <c r="J28" s="11">
        <f t="shared" si="5"/>
        <v>10.631183981039802</v>
      </c>
      <c r="L28" s="10" t="str">
        <f>name!D24</f>
        <v>71 Sales occupations</v>
      </c>
      <c r="M28" s="11">
        <v>14.044391387097864</v>
      </c>
      <c r="N28" s="11">
        <v>13.235172949531838</v>
      </c>
      <c r="O28" s="11">
        <v>13.204987934313744</v>
      </c>
      <c r="P28" s="11">
        <v>12.279596292694062</v>
      </c>
      <c r="Q28" s="11">
        <v>11.833074758846992</v>
      </c>
      <c r="R28" s="11"/>
      <c r="S28" s="11">
        <f t="shared" si="3"/>
        <v>-1.3719131754667515</v>
      </c>
      <c r="T28" s="11">
        <f>'RD T1'!T27</f>
        <v>4.0207489645733689</v>
      </c>
      <c r="U28" s="11">
        <f t="shared" si="6"/>
        <v>2.6488357891066174</v>
      </c>
      <c r="W28" s="10" t="str">
        <f>name!D24</f>
        <v>71 Sales occupations</v>
      </c>
      <c r="X28" s="11">
        <v>24.92913392669519</v>
      </c>
      <c r="Y28" s="11">
        <v>22.346899442823535</v>
      </c>
      <c r="Z28" s="11">
        <v>21.485296507236992</v>
      </c>
      <c r="AA28" s="11">
        <v>19.870283325216146</v>
      </c>
      <c r="AB28" s="11">
        <v>18.552062307249745</v>
      </c>
      <c r="AC28" s="11"/>
      <c r="AD28" s="11">
        <f t="shared" si="4"/>
        <v>-2.9332341999872469</v>
      </c>
      <c r="AE28" s="11">
        <f>'RD T1'!T56</f>
        <v>10.915582391920507</v>
      </c>
      <c r="AF28" s="11">
        <f t="shared" si="7"/>
        <v>7.9823481919332604</v>
      </c>
    </row>
    <row r="29" spans="1:32" x14ac:dyDescent="0.2">
      <c r="A29" s="10" t="str">
        <f>name!D25</f>
        <v>72 Customer service occupations</v>
      </c>
      <c r="B29" s="11">
        <v>7.3945468569015489</v>
      </c>
      <c r="C29" s="11">
        <v>7.8513039895321342</v>
      </c>
      <c r="D29" s="11">
        <v>8.0999516261111939</v>
      </c>
      <c r="E29" s="11">
        <v>10.329460229226864</v>
      </c>
      <c r="F29" s="11">
        <v>11.735833220709413</v>
      </c>
      <c r="G29" s="11"/>
      <c r="H29" s="11">
        <f t="shared" si="2"/>
        <v>3.635881594598219</v>
      </c>
      <c r="I29" s="11">
        <f>'RD T1'!E28</f>
        <v>4.9821992144976308</v>
      </c>
      <c r="J29" s="11">
        <f t="shared" si="5"/>
        <v>8.6180808090958507</v>
      </c>
      <c r="L29" s="10" t="str">
        <f>name!D25</f>
        <v>72 Customer service occupations</v>
      </c>
      <c r="M29" s="11">
        <v>2.4924191416543371</v>
      </c>
      <c r="N29" s="11">
        <v>2.2443388077758959</v>
      </c>
      <c r="O29" s="11">
        <v>2.6941483390984562</v>
      </c>
      <c r="P29" s="11">
        <v>3.6812244465639847</v>
      </c>
      <c r="Q29" s="11">
        <v>4.2342079110847077</v>
      </c>
      <c r="R29" s="11"/>
      <c r="S29" s="11">
        <f t="shared" si="3"/>
        <v>1.5400595719862515</v>
      </c>
      <c r="T29" s="11">
        <f>'RD T1'!T28</f>
        <v>1.2585138179075686</v>
      </c>
      <c r="U29" s="11">
        <f t="shared" si="6"/>
        <v>2.7985733898938201</v>
      </c>
      <c r="W29" s="10" t="str">
        <f>name!D25</f>
        <v>72 Customer service occupations</v>
      </c>
      <c r="X29" s="11">
        <v>4.9021277152472038</v>
      </c>
      <c r="Y29" s="11">
        <v>5.60696518175624</v>
      </c>
      <c r="Z29" s="11">
        <v>5.4058032870127395</v>
      </c>
      <c r="AA29" s="11">
        <v>6.6482357826628844</v>
      </c>
      <c r="AB29" s="11">
        <v>7.5016253096247025</v>
      </c>
      <c r="AC29" s="11"/>
      <c r="AD29" s="11">
        <f t="shared" si="4"/>
        <v>2.095822022611963</v>
      </c>
      <c r="AE29" s="11">
        <f>'RD T1'!T57</f>
        <v>3.7236853965900623</v>
      </c>
      <c r="AF29" s="11">
        <f t="shared" si="7"/>
        <v>5.8195074192020257</v>
      </c>
    </row>
    <row r="30" spans="1:32" x14ac:dyDescent="0.2">
      <c r="A30" s="10" t="str">
        <f>name!D26</f>
        <v>81 Process, plant and machine operatives</v>
      </c>
      <c r="B30" s="11">
        <v>23.617997881207213</v>
      </c>
      <c r="C30" s="11">
        <v>22.62114101211484</v>
      </c>
      <c r="D30" s="11">
        <v>20.051531770214691</v>
      </c>
      <c r="E30" s="11">
        <v>23.907090575305215</v>
      </c>
      <c r="F30" s="11">
        <v>23.273758012658199</v>
      </c>
      <c r="G30" s="11"/>
      <c r="H30" s="11">
        <f t="shared" si="2"/>
        <v>3.222226242443508</v>
      </c>
      <c r="I30" s="11">
        <f>'RD T1'!E29</f>
        <v>9.2627057277007498</v>
      </c>
      <c r="J30" s="11">
        <f t="shared" si="5"/>
        <v>12.484931970144258</v>
      </c>
      <c r="L30" s="10" t="str">
        <f>name!D26</f>
        <v>81 Process, plant and machine operatives</v>
      </c>
      <c r="M30" s="11">
        <v>17.722854680346529</v>
      </c>
      <c r="N30" s="11">
        <v>16.40448500759911</v>
      </c>
      <c r="O30" s="11">
        <v>14.971387335861539</v>
      </c>
      <c r="P30" s="11">
        <v>17.576200526610339</v>
      </c>
      <c r="Q30" s="11">
        <v>16.547250477338494</v>
      </c>
      <c r="R30" s="11"/>
      <c r="S30" s="11">
        <f t="shared" si="3"/>
        <v>1.5758631414769546</v>
      </c>
      <c r="T30" s="11">
        <f>'RD T1'!T29</f>
        <v>6.225671060400364</v>
      </c>
      <c r="U30" s="11">
        <f t="shared" si="6"/>
        <v>7.8015342018773186</v>
      </c>
      <c r="W30" s="10" t="str">
        <f>name!D26</f>
        <v>81 Process, plant and machine operatives</v>
      </c>
      <c r="X30" s="11">
        <v>5.8951432008606313</v>
      </c>
      <c r="Y30" s="11">
        <v>6.2166560045157384</v>
      </c>
      <c r="Z30" s="11">
        <v>5.0801444343531319</v>
      </c>
      <c r="AA30" s="11">
        <v>6.3308900486948696</v>
      </c>
      <c r="AB30" s="11">
        <v>6.7265075353197235</v>
      </c>
      <c r="AC30" s="11"/>
      <c r="AD30" s="11">
        <f t="shared" si="4"/>
        <v>1.6463631009665916</v>
      </c>
      <c r="AE30" s="11">
        <f>'RD T1'!T58</f>
        <v>3.037034667300385</v>
      </c>
      <c r="AF30" s="11">
        <f t="shared" si="7"/>
        <v>4.6833977682669765</v>
      </c>
    </row>
    <row r="31" spans="1:32" x14ac:dyDescent="0.2">
      <c r="A31" s="10" t="str">
        <f>name!D27</f>
        <v>82 Transport and mobile machine drivers and operatives</v>
      </c>
      <c r="B31" s="11">
        <v>21.103814233060543</v>
      </c>
      <c r="C31" s="11">
        <v>21.870825096494297</v>
      </c>
      <c r="D31" s="11">
        <v>21.391692121588051</v>
      </c>
      <c r="E31" s="11">
        <v>22.244470763916592</v>
      </c>
      <c r="F31" s="11">
        <v>21.82260470157026</v>
      </c>
      <c r="G31" s="11"/>
      <c r="H31" s="11">
        <f t="shared" si="2"/>
        <v>0.43091257998220911</v>
      </c>
      <c r="I31" s="11">
        <f>'RD T1'!E30</f>
        <v>11.588952426564804</v>
      </c>
      <c r="J31" s="11">
        <f t="shared" si="5"/>
        <v>12.019865006547013</v>
      </c>
      <c r="L31" s="10" t="str">
        <f>name!D27</f>
        <v>82 Transport and mobile machine drivers and operatives</v>
      </c>
      <c r="M31" s="11">
        <v>20.049945736740789</v>
      </c>
      <c r="N31" s="11">
        <v>20.755153097939687</v>
      </c>
      <c r="O31" s="11">
        <v>20.337839076414689</v>
      </c>
      <c r="P31" s="11">
        <v>20.749073900813926</v>
      </c>
      <c r="Q31" s="11">
        <v>20.176553482645691</v>
      </c>
      <c r="R31" s="11"/>
      <c r="S31" s="11">
        <f t="shared" si="3"/>
        <v>-0.16128559376899787</v>
      </c>
      <c r="T31" s="11">
        <f>'RD T1'!T30</f>
        <v>10.670412363020915</v>
      </c>
      <c r="U31" s="11">
        <f t="shared" si="6"/>
        <v>10.509126769251917</v>
      </c>
      <c r="W31" s="10" t="str">
        <f>name!D27</f>
        <v>82 Transport and mobile machine drivers and operatives</v>
      </c>
      <c r="X31" s="11">
        <v>1.0538684963197413</v>
      </c>
      <c r="Y31" s="11">
        <v>1.1156719985545969</v>
      </c>
      <c r="Z31" s="11">
        <v>1.0538530451734089</v>
      </c>
      <c r="AA31" s="11">
        <v>1.4953968631026748</v>
      </c>
      <c r="AB31" s="11">
        <v>1.6460512189245615</v>
      </c>
      <c r="AC31" s="11"/>
      <c r="AD31" s="11">
        <f t="shared" si="4"/>
        <v>0.59219817375115258</v>
      </c>
      <c r="AE31" s="11">
        <f>'RD T1'!T59</f>
        <v>0.91854006354388695</v>
      </c>
      <c r="AF31" s="11">
        <f t="shared" si="7"/>
        <v>1.5107382372950395</v>
      </c>
    </row>
    <row r="32" spans="1:32" x14ac:dyDescent="0.2">
      <c r="A32" s="10" t="str">
        <f>name!D28</f>
        <v>91 Elementary trades and related occupations</v>
      </c>
      <c r="B32" s="11">
        <v>13.037691425580576</v>
      </c>
      <c r="C32" s="11">
        <v>11.543826331138636</v>
      </c>
      <c r="D32" s="11">
        <v>10.671468998485794</v>
      </c>
      <c r="E32" s="11">
        <v>8.9801406274598072</v>
      </c>
      <c r="F32" s="11">
        <v>8.407422445525393</v>
      </c>
      <c r="G32" s="11"/>
      <c r="H32" s="11">
        <f t="shared" si="2"/>
        <v>-2.2640465529604015</v>
      </c>
      <c r="I32" s="11">
        <f>'RD T1'!E31</f>
        <v>3.6656614871682249</v>
      </c>
      <c r="J32" s="11">
        <f t="shared" si="5"/>
        <v>1.4016149342078235</v>
      </c>
      <c r="L32" s="10" t="str">
        <f>name!D28</f>
        <v>91 Elementary trades and related occupations</v>
      </c>
      <c r="M32" s="11">
        <v>9.4527029206739321</v>
      </c>
      <c r="N32" s="11">
        <v>8.1735524604954808</v>
      </c>
      <c r="O32" s="11">
        <v>8.0856574202768545</v>
      </c>
      <c r="P32" s="11">
        <v>6.762602178976298</v>
      </c>
      <c r="Q32" s="11">
        <v>6.3036071635195574</v>
      </c>
      <c r="R32" s="11"/>
      <c r="S32" s="11">
        <f t="shared" si="3"/>
        <v>-1.7820502567572971</v>
      </c>
      <c r="T32" s="11">
        <f>'RD T1'!T31</f>
        <v>2.2490254537493977</v>
      </c>
      <c r="U32" s="11">
        <f t="shared" si="6"/>
        <v>0.46697519699210055</v>
      </c>
      <c r="W32" s="10" t="str">
        <f>name!D28</f>
        <v>91 Elementary trades and related occupations</v>
      </c>
      <c r="X32" s="11">
        <v>3.5849885049066339</v>
      </c>
      <c r="Y32" s="11">
        <v>3.3702738706431612</v>
      </c>
      <c r="Z32" s="11">
        <v>2.5858115782089159</v>
      </c>
      <c r="AA32" s="11">
        <v>2.2175384484835083</v>
      </c>
      <c r="AB32" s="11">
        <v>2.1038152820058285</v>
      </c>
      <c r="AC32" s="11"/>
      <c r="AD32" s="11">
        <f t="shared" si="4"/>
        <v>-0.48199629620308748</v>
      </c>
      <c r="AE32" s="11">
        <f>'RD T1'!T60</f>
        <v>1.416636033418827</v>
      </c>
      <c r="AF32" s="11">
        <f t="shared" si="7"/>
        <v>0.93463973721573956</v>
      </c>
    </row>
    <row r="33" spans="1:32" x14ac:dyDescent="0.2">
      <c r="A33" s="10" t="str">
        <f>name!D29</f>
        <v>92 Elementary administration and service occupations</v>
      </c>
      <c r="B33" s="11">
        <v>51.51223000784293</v>
      </c>
      <c r="C33" s="11">
        <v>50.01441606807871</v>
      </c>
      <c r="D33" s="11">
        <v>46.29243779716861</v>
      </c>
      <c r="E33" s="11">
        <v>46.388748676402834</v>
      </c>
      <c r="F33" s="11">
        <v>43.479468733710497</v>
      </c>
      <c r="G33" s="11"/>
      <c r="H33" s="11">
        <f t="shared" ref="H33" si="8">F33-D33</f>
        <v>-2.8129690634581124</v>
      </c>
      <c r="I33" s="11">
        <f>'RD T1'!E32</f>
        <v>21.333955637879725</v>
      </c>
      <c r="J33" s="11">
        <f>SUM(H33:I33)</f>
        <v>18.520986574421613</v>
      </c>
      <c r="L33" s="10" t="str">
        <f>name!D29</f>
        <v>92 Elementary administration and service occupations</v>
      </c>
      <c r="M33" s="11">
        <v>26.656977716789935</v>
      </c>
      <c r="N33" s="11">
        <v>24.274285631082094</v>
      </c>
      <c r="O33" s="11">
        <v>23.320872141422193</v>
      </c>
      <c r="P33" s="11">
        <v>24.40809200702806</v>
      </c>
      <c r="Q33" s="11">
        <v>22.681909273013289</v>
      </c>
      <c r="R33" s="11"/>
      <c r="S33" s="11">
        <f t="shared" ref="S33" si="9">Q33-O33</f>
        <v>-0.63896286840890326</v>
      </c>
      <c r="T33" s="11">
        <f>'RD T1'!T32</f>
        <v>9.3307068275128717</v>
      </c>
      <c r="U33" s="11">
        <f t="shared" ref="U33" si="10">SUM(S33:T33)</f>
        <v>8.6917439591039685</v>
      </c>
      <c r="W33" s="10" t="str">
        <f>name!D29</f>
        <v>92 Elementary administration and service occupations</v>
      </c>
      <c r="X33" s="11">
        <v>24.855252291053038</v>
      </c>
      <c r="Y33" s="11">
        <v>25.740130436996608</v>
      </c>
      <c r="Z33" s="11">
        <v>22.971565655746407</v>
      </c>
      <c r="AA33" s="11">
        <v>21.980656669374763</v>
      </c>
      <c r="AB33" s="11">
        <v>20.797559460697197</v>
      </c>
      <c r="AC33" s="11"/>
      <c r="AD33" s="11">
        <f t="shared" ref="AD33" si="11">AB33-Z33</f>
        <v>-2.1740061950492091</v>
      </c>
      <c r="AE33" s="11">
        <f>'RD T1'!T61</f>
        <v>12.003248810366856</v>
      </c>
      <c r="AF33" s="11">
        <f t="shared" ref="AF33" si="12">SUM(AD33:AE33)</f>
        <v>9.8292426153176464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501.60500000000047</v>
      </c>
      <c r="C35" s="34">
        <f>SUM(C8:C33)</f>
        <v>513.76599999999985</v>
      </c>
      <c r="D35" s="34">
        <f>SUM(D8:D33)</f>
        <v>514.84499999999991</v>
      </c>
      <c r="E35" s="34">
        <f>SUM(E8:E33)</f>
        <v>520.37000000000012</v>
      </c>
      <c r="F35" s="34">
        <f>SUM(F8:F33)</f>
        <v>532.91199999999992</v>
      </c>
      <c r="G35" s="11"/>
      <c r="H35" s="34">
        <f>F35-D35</f>
        <v>18.067000000000007</v>
      </c>
      <c r="I35" s="34">
        <f>SUM(I8:I33)</f>
        <v>249.5733242891958</v>
      </c>
      <c r="J35" s="34">
        <f>SUM(J8:J33)</f>
        <v>267.64032428919597</v>
      </c>
      <c r="L35" s="231" t="str">
        <f>name!D3</f>
        <v>All occupations</v>
      </c>
      <c r="M35" s="34">
        <f>SUM(M8:M33)</f>
        <v>267.48032236721031</v>
      </c>
      <c r="N35" s="34">
        <f>SUM(N8:N33)</f>
        <v>264.2041895137009</v>
      </c>
      <c r="O35" s="34">
        <f>SUM(O8:O33)</f>
        <v>269.48054808348371</v>
      </c>
      <c r="P35" s="34">
        <f>SUM(P8:P33)</f>
        <v>271.1048597797606</v>
      </c>
      <c r="Q35" s="34">
        <f>SUM(Q8:Q33)</f>
        <v>274.87712576149784</v>
      </c>
      <c r="R35" s="11"/>
      <c r="S35" s="34">
        <f>Q35-O35</f>
        <v>5.3965776780141255</v>
      </c>
      <c r="T35" s="34">
        <f>SUM(T8:T33)</f>
        <v>109.09761559380077</v>
      </c>
      <c r="U35" s="34">
        <f>SUM(U8:U33)</f>
        <v>114.49419327181491</v>
      </c>
      <c r="W35" s="231" t="str">
        <f>name!D3</f>
        <v>All occupations</v>
      </c>
      <c r="X35" s="34">
        <f>SUM(X8:X33)</f>
        <v>234.1246776327896</v>
      </c>
      <c r="Y35" s="34">
        <f>SUM(Y8:Y33)</f>
        <v>249.56181048629895</v>
      </c>
      <c r="Z35" s="34">
        <f>SUM(Z8:Z33)</f>
        <v>245.36445191651592</v>
      </c>
      <c r="AA35" s="34">
        <f>SUM(AA8:AA33)</f>
        <v>249.26514022023952</v>
      </c>
      <c r="AB35" s="34">
        <f>SUM(AB8:AB33)</f>
        <v>258.03487423850197</v>
      </c>
      <c r="AC35" s="11"/>
      <c r="AD35" s="34">
        <f t="shared" ref="AD35" si="13">AB35-Z35</f>
        <v>12.670422321986052</v>
      </c>
      <c r="AE35" s="34">
        <f>SUM(AE8:AE33)</f>
        <v>140.47570869539499</v>
      </c>
      <c r="AF35" s="34">
        <f>SUM(AF8:AF33)</f>
        <v>153.14613101738107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Lincolnshire (Continued)</v>
      </c>
      <c r="L38" s="19" t="str">
        <f>CONCATENATE(L$1," (Continued)")</f>
        <v>Occupation Table 2.1  Males: Employment Change by Occupation (SOC 2020) and Replacement Demand, 2015-2035, Greater Lincolnshire (Continued)</v>
      </c>
      <c r="W38" s="19" t="str">
        <f>CONCATENATE(W$1," (Continued)")</f>
        <v>Occupation Table 2.2  Females: Employment Change by Occupation (SOC 2020) and Replacement Demand, 2015-2035, Greater Lincolnshire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6.0301557585094248</v>
      </c>
      <c r="C45" s="173">
        <f t="shared" si="20"/>
        <v>6.8971415649467751</v>
      </c>
      <c r="D45" s="173">
        <f t="shared" si="20"/>
        <v>7.22146167896235</v>
      </c>
      <c r="E45" s="173">
        <f t="shared" si="20"/>
        <v>6.5741426768668161</v>
      </c>
      <c r="F45" s="173">
        <f t="shared" si="20"/>
        <v>6.9729134991100379</v>
      </c>
      <c r="H45" s="68">
        <f t="shared" ref="H45:H70" si="21">IF(D8&gt;0,(H8/D8)*100,0)</f>
        <v>-5.3367267076571606E-2</v>
      </c>
      <c r="I45" s="69">
        <f t="shared" ref="I45:I70" si="22">IF(D8&gt;0,I8/D8*100,0)</f>
        <v>48.087754170525237</v>
      </c>
      <c r="J45" s="69">
        <f t="shared" ref="J45:J70" si="23">IF(D8&gt;0,(J8/D8)*100,0)</f>
        <v>48.03438690344867</v>
      </c>
      <c r="L45" t="str">
        <f t="shared" ref="L45:L70" si="24">L8</f>
        <v>11 Corporate managers and directors</v>
      </c>
      <c r="M45" s="173">
        <f t="shared" ref="M45:Q45" si="25">M8/M$35*100</f>
        <v>8.1515234705010222</v>
      </c>
      <c r="N45" s="173">
        <f t="shared" si="25"/>
        <v>9.176193493314754</v>
      </c>
      <c r="O45" s="173">
        <f t="shared" si="25"/>
        <v>9.5523700090682837</v>
      </c>
      <c r="P45" s="173">
        <f t="shared" si="25"/>
        <v>8.4756778712814196</v>
      </c>
      <c r="Q45" s="173">
        <f t="shared" si="25"/>
        <v>8.7370068356195212</v>
      </c>
      <c r="S45" s="68">
        <f t="shared" ref="S45:S70" si="26">IF(O8&gt;0,(S8/O8)*100,0)</f>
        <v>-6.7040657304570139</v>
      </c>
      <c r="T45" s="69">
        <f t="shared" ref="T45:T70" si="27">IF(O8&gt;0,T8/O8*100,0)</f>
        <v>42.419843159670897</v>
      </c>
      <c r="U45" s="69">
        <f t="shared" ref="U45:U70" si="28">IF(O8&gt;0,(U8/O8)*100,0)</f>
        <v>35.71577742921388</v>
      </c>
      <c r="W45" t="str">
        <f t="shared" ref="W45:W70" si="29">W8</f>
        <v>11 Corporate managers and directors</v>
      </c>
      <c r="X45" s="173">
        <f t="shared" ref="X45:AB45" si="30">X8/X$35*100</f>
        <v>3.606557677349969</v>
      </c>
      <c r="Y45" s="173">
        <f t="shared" si="30"/>
        <v>4.4843722937959916</v>
      </c>
      <c r="Z45" s="173">
        <f t="shared" si="30"/>
        <v>4.6614557391328173</v>
      </c>
      <c r="AA45" s="173">
        <f t="shared" si="30"/>
        <v>4.5060017735998468</v>
      </c>
      <c r="AB45" s="173">
        <f t="shared" si="30"/>
        <v>5.0936756350586547</v>
      </c>
      <c r="AD45" s="68">
        <f t="shared" ref="AD45:AD70" si="31">IF(Z8&gt;0,(AD8/Z8)*100,0)</f>
        <v>14.914937194317158</v>
      </c>
      <c r="AE45" s="69">
        <f t="shared" ref="AE45:AE70" si="32">IF(Z8&gt;0,AE8/Z8*100,0)</f>
        <v>60.844161356580216</v>
      </c>
      <c r="AF45" s="69">
        <f t="shared" ref="AF45:AF70" si="33">IF(Z8&gt;0,(AF8/Z8)*100,0)</f>
        <v>75.759098550897363</v>
      </c>
    </row>
    <row r="46" spans="1:32" x14ac:dyDescent="0.2">
      <c r="A46" t="str">
        <f t="shared" si="19"/>
        <v>12 Other managers and proprietors</v>
      </c>
      <c r="B46" s="173">
        <f t="shared" si="20"/>
        <v>3.086698175668392</v>
      </c>
      <c r="C46" s="173">
        <f t="shared" si="20"/>
        <v>3.2663792412136772</v>
      </c>
      <c r="D46" s="173">
        <f t="shared" si="20"/>
        <v>3.4162282634938124</v>
      </c>
      <c r="E46" s="173">
        <f t="shared" si="20"/>
        <v>4.1497241962514506</v>
      </c>
      <c r="F46" s="173">
        <f t="shared" si="20"/>
        <v>4.6513341540806818</v>
      </c>
      <c r="H46" s="68">
        <f t="shared" si="21"/>
        <v>40.932014381042933</v>
      </c>
      <c r="I46" s="69">
        <f t="shared" si="22"/>
        <v>67.479015027366998</v>
      </c>
      <c r="J46" s="69">
        <f t="shared" si="23"/>
        <v>108.41102940840995</v>
      </c>
      <c r="L46" t="str">
        <f t="shared" si="24"/>
        <v>12 Other managers and proprietors</v>
      </c>
      <c r="M46" s="173">
        <f t="shared" ref="M46:Q46" si="34">M9/M$35*100</f>
        <v>3.7048019152926064</v>
      </c>
      <c r="N46" s="173">
        <f t="shared" si="34"/>
        <v>3.9346787086520174</v>
      </c>
      <c r="O46" s="173">
        <f t="shared" si="34"/>
        <v>4.1774347004325234</v>
      </c>
      <c r="P46" s="173">
        <f t="shared" si="34"/>
        <v>5.2654322611615392</v>
      </c>
      <c r="Q46" s="173">
        <f t="shared" si="34"/>
        <v>5.9589140382796559</v>
      </c>
      <c r="S46" s="68">
        <f t="shared" si="26"/>
        <v>45.501888290156188</v>
      </c>
      <c r="T46" s="69">
        <f t="shared" si="27"/>
        <v>63.351645837597339</v>
      </c>
      <c r="U46" s="69">
        <f t="shared" si="28"/>
        <v>108.85353412775353</v>
      </c>
      <c r="W46" t="str">
        <f t="shared" si="29"/>
        <v>12 Other managers and proprietors</v>
      </c>
      <c r="X46" s="173">
        <f t="shared" ref="X46:AB46" si="35">X9/X$35*100</f>
        <v>2.380533455218155</v>
      </c>
      <c r="Y46" s="173">
        <f t="shared" si="35"/>
        <v>2.5588690704751174</v>
      </c>
      <c r="Z46" s="173">
        <f t="shared" si="35"/>
        <v>2.5802052527085584</v>
      </c>
      <c r="AA46" s="173">
        <f t="shared" si="35"/>
        <v>2.9362617833952411</v>
      </c>
      <c r="AB46" s="173">
        <f t="shared" si="35"/>
        <v>3.2584069331657646</v>
      </c>
      <c r="AD46" s="68">
        <f t="shared" si="31"/>
        <v>32.806040702233311</v>
      </c>
      <c r="AE46" s="69">
        <f t="shared" si="32"/>
        <v>74.818143866767713</v>
      </c>
      <c r="AF46" s="69">
        <f t="shared" si="33"/>
        <v>107.62418456900103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4.6369464577271202</v>
      </c>
      <c r="C47" s="173">
        <f t="shared" si="20"/>
        <v>5.0985778582640116</v>
      </c>
      <c r="D47" s="173">
        <f t="shared" si="20"/>
        <v>5.4574498833372491</v>
      </c>
      <c r="E47" s="173">
        <f t="shared" si="20"/>
        <v>5.6714481995555772</v>
      </c>
      <c r="F47" s="173">
        <f t="shared" si="20"/>
        <v>6.1822376569900053</v>
      </c>
      <c r="H47" s="68">
        <f t="shared" si="21"/>
        <v>17.255963668650793</v>
      </c>
      <c r="I47" s="69">
        <f t="shared" si="22"/>
        <v>39.562489437092125</v>
      </c>
      <c r="J47" s="69">
        <f t="shared" si="23"/>
        <v>56.818453105742918</v>
      </c>
      <c r="L47" t="str">
        <f t="shared" si="24"/>
        <v>21 Science, research, engineering and technology professionals</v>
      </c>
      <c r="M47" s="173">
        <f t="shared" ref="M47:Q47" si="36">M10/M$35*100</f>
        <v>7.2096047473379512</v>
      </c>
      <c r="N47" s="173">
        <f t="shared" si="36"/>
        <v>8.2191767557527182</v>
      </c>
      <c r="O47" s="173">
        <f t="shared" si="36"/>
        <v>8.3519300575625177</v>
      </c>
      <c r="P47" s="173">
        <f t="shared" si="36"/>
        <v>8.4623912231275114</v>
      </c>
      <c r="Q47" s="173">
        <f t="shared" si="36"/>
        <v>9.1064310566774171</v>
      </c>
      <c r="S47" s="68">
        <f t="shared" si="26"/>
        <v>11.217347808262671</v>
      </c>
      <c r="T47" s="69">
        <f t="shared" si="27"/>
        <v>33.928301939173387</v>
      </c>
      <c r="U47" s="69">
        <f t="shared" si="28"/>
        <v>45.14564974743606</v>
      </c>
      <c r="W47" t="str">
        <f t="shared" si="29"/>
        <v>21 Science, research, engineering and technology professionals</v>
      </c>
      <c r="X47" s="173">
        <f t="shared" ref="X47:AB47" si="37">X10/X$35*100</f>
        <v>1.6977626194258977</v>
      </c>
      <c r="Y47" s="173">
        <f t="shared" si="37"/>
        <v>1.7948860758483687</v>
      </c>
      <c r="Z47" s="173">
        <f t="shared" si="37"/>
        <v>2.2784804047740019</v>
      </c>
      <c r="AA47" s="173">
        <f t="shared" si="37"/>
        <v>2.6359727359980214</v>
      </c>
      <c r="AB47" s="173">
        <f t="shared" si="37"/>
        <v>3.0671785811618575</v>
      </c>
      <c r="AD47" s="68">
        <f t="shared" si="31"/>
        <v>41.566510800276937</v>
      </c>
      <c r="AE47" s="69">
        <f t="shared" si="32"/>
        <v>62.244869618793132</v>
      </c>
      <c r="AF47" s="69">
        <f t="shared" si="33"/>
        <v>103.81138041907008</v>
      </c>
    </row>
    <row r="48" spans="1:32" x14ac:dyDescent="0.2">
      <c r="A48" t="str">
        <f t="shared" si="19"/>
        <v>22 Health professionals</v>
      </c>
      <c r="B48" s="173">
        <f t="shared" si="20"/>
        <v>3.8175087409337669</v>
      </c>
      <c r="C48" s="173">
        <f t="shared" si="20"/>
        <v>4.281217279568164</v>
      </c>
      <c r="D48" s="173">
        <f t="shared" si="20"/>
        <v>4.3063208839251281</v>
      </c>
      <c r="E48" s="173">
        <f t="shared" si="20"/>
        <v>4.5380104194080948</v>
      </c>
      <c r="F48" s="173">
        <f t="shared" si="20"/>
        <v>4.8063876582198155</v>
      </c>
      <c r="H48" s="68">
        <f t="shared" si="21"/>
        <v>15.529104803150059</v>
      </c>
      <c r="I48" s="69">
        <f t="shared" si="22"/>
        <v>57.034321052125222</v>
      </c>
      <c r="J48" s="69">
        <f t="shared" si="23"/>
        <v>72.56342585527527</v>
      </c>
      <c r="L48" t="str">
        <f t="shared" si="24"/>
        <v>22 Health professionals</v>
      </c>
      <c r="M48" s="173">
        <f t="shared" ref="M48:Q48" si="38">M11/M$35*100</f>
        <v>1.8554657873994882</v>
      </c>
      <c r="N48" s="173">
        <f t="shared" si="38"/>
        <v>2.0023626892488702</v>
      </c>
      <c r="O48" s="173">
        <f t="shared" si="38"/>
        <v>2.2034522922383841</v>
      </c>
      <c r="P48" s="173">
        <f t="shared" si="38"/>
        <v>2.2752762594683738</v>
      </c>
      <c r="Q48" s="173">
        <f t="shared" si="38"/>
        <v>2.3932638428504198</v>
      </c>
      <c r="S48" s="68">
        <f t="shared" si="26"/>
        <v>10.78937356155884</v>
      </c>
      <c r="T48" s="69">
        <f t="shared" si="27"/>
        <v>40.123879264814079</v>
      </c>
      <c r="U48" s="69">
        <f t="shared" si="28"/>
        <v>50.913252826372926</v>
      </c>
      <c r="W48" t="str">
        <f t="shared" si="29"/>
        <v>22 Health professionals</v>
      </c>
      <c r="X48" s="173">
        <f t="shared" ref="X48:AB48" si="39">X11/X$35*100</f>
        <v>6.0590831320485385</v>
      </c>
      <c r="Y48" s="173">
        <f t="shared" si="39"/>
        <v>6.6937776343823048</v>
      </c>
      <c r="Z48" s="173">
        <f t="shared" si="39"/>
        <v>6.6158737804795935</v>
      </c>
      <c r="AA48" s="173">
        <f t="shared" si="39"/>
        <v>6.998997248963656</v>
      </c>
      <c r="AB48" s="173">
        <f t="shared" si="39"/>
        <v>7.3770190135080922</v>
      </c>
      <c r="AD48" s="68">
        <f t="shared" si="31"/>
        <v>17.262852656403826</v>
      </c>
      <c r="AE48" s="69">
        <f t="shared" si="32"/>
        <v>63.219997127817543</v>
      </c>
      <c r="AF48" s="69">
        <f t="shared" si="33"/>
        <v>80.482849784221372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3.6401334655490327</v>
      </c>
      <c r="C49" s="173">
        <f t="shared" si="20"/>
        <v>3.615678715721375</v>
      </c>
      <c r="D49" s="173">
        <f t="shared" si="20"/>
        <v>3.7639576345292429</v>
      </c>
      <c r="E49" s="173">
        <f t="shared" si="20"/>
        <v>3.6962244400469539</v>
      </c>
      <c r="F49" s="173">
        <f t="shared" si="20"/>
        <v>3.7681901379617555</v>
      </c>
      <c r="H49" s="68">
        <f t="shared" si="21"/>
        <v>3.625605778090299</v>
      </c>
      <c r="I49" s="69">
        <f t="shared" si="22"/>
        <v>48.78202569917913</v>
      </c>
      <c r="J49" s="69">
        <f t="shared" si="23"/>
        <v>52.407631477269426</v>
      </c>
      <c r="L49" t="str">
        <f t="shared" si="24"/>
        <v>23 Teaching and other educational professionals</v>
      </c>
      <c r="M49" s="173">
        <f t="shared" ref="M49:Q49" si="40">M12/M$35*100</f>
        <v>2.7558703846819639</v>
      </c>
      <c r="N49" s="173">
        <f t="shared" si="40"/>
        <v>2.5981185993929463</v>
      </c>
      <c r="O49" s="173">
        <f t="shared" si="40"/>
        <v>2.672841549438687</v>
      </c>
      <c r="P49" s="173">
        <f t="shared" si="40"/>
        <v>2.7271654343597849</v>
      </c>
      <c r="Q49" s="173">
        <f t="shared" si="40"/>
        <v>2.7919060956777617</v>
      </c>
      <c r="S49" s="68">
        <f t="shared" si="26"/>
        <v>6.5463979948914925</v>
      </c>
      <c r="T49" s="69">
        <f t="shared" si="27"/>
        <v>43.400904175944333</v>
      </c>
      <c r="U49" s="69">
        <f t="shared" si="28"/>
        <v>49.947302170835819</v>
      </c>
      <c r="W49" t="str">
        <f t="shared" si="29"/>
        <v>23 Teaching and other educational professionals</v>
      </c>
      <c r="X49" s="173">
        <f t="shared" ref="X49:AB49" si="41">X12/X$35*100</f>
        <v>4.6503771370799729</v>
      </c>
      <c r="Y49" s="173">
        <f t="shared" si="41"/>
        <v>4.6929414799726343</v>
      </c>
      <c r="Z49" s="173">
        <f t="shared" si="41"/>
        <v>4.9623160696498685</v>
      </c>
      <c r="AA49" s="173">
        <f t="shared" si="41"/>
        <v>4.7501889279131992</v>
      </c>
      <c r="AB49" s="173">
        <f t="shared" si="41"/>
        <v>4.8081974325640973</v>
      </c>
      <c r="AD49" s="68">
        <f t="shared" si="31"/>
        <v>1.8977589791447695</v>
      </c>
      <c r="AE49" s="69">
        <f t="shared" si="32"/>
        <v>51.96532423893008</v>
      </c>
      <c r="AF49" s="69">
        <f t="shared" si="33"/>
        <v>53.863083218074848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4.6811732202347525</v>
      </c>
      <c r="C50" s="173">
        <f t="shared" si="20"/>
        <v>5.2896214567717692</v>
      </c>
      <c r="D50" s="173">
        <f t="shared" si="20"/>
        <v>6.0138874749831572</v>
      </c>
      <c r="E50" s="173">
        <f t="shared" si="20"/>
        <v>6.5590286822509558</v>
      </c>
      <c r="F50" s="173">
        <f t="shared" si="20"/>
        <v>7.2477671833143713</v>
      </c>
      <c r="H50" s="68">
        <f t="shared" si="21"/>
        <v>24.746375697179527</v>
      </c>
      <c r="I50" s="69">
        <f t="shared" si="22"/>
        <v>54.41384288282125</v>
      </c>
      <c r="J50" s="69">
        <f t="shared" si="23"/>
        <v>79.160218580000773</v>
      </c>
      <c r="L50" t="str">
        <f t="shared" si="24"/>
        <v>24 Business, media and public service professionals</v>
      </c>
      <c r="M50" s="173">
        <f t="shared" ref="M50:Q50" si="42">M13/M$35*100</f>
        <v>5.1507896790232328</v>
      </c>
      <c r="N50" s="173">
        <f t="shared" si="42"/>
        <v>5.5496232832075734</v>
      </c>
      <c r="O50" s="173">
        <f t="shared" si="42"/>
        <v>6.1232408487075158</v>
      </c>
      <c r="P50" s="173">
        <f t="shared" si="42"/>
        <v>6.7327187601781153</v>
      </c>
      <c r="Q50" s="173">
        <f t="shared" si="42"/>
        <v>7.2970746668933817</v>
      </c>
      <c r="S50" s="68">
        <f t="shared" si="26"/>
        <v>21.556623215722297</v>
      </c>
      <c r="T50" s="69">
        <f t="shared" si="27"/>
        <v>47.327976395284857</v>
      </c>
      <c r="U50" s="69">
        <f t="shared" si="28"/>
        <v>68.884599611007161</v>
      </c>
      <c r="W50" t="str">
        <f t="shared" si="29"/>
        <v>24 Business, media and public service professionals</v>
      </c>
      <c r="X50" s="173">
        <f t="shared" ref="X50:AB50" si="43">X13/X$35*100</f>
        <v>4.1446507013112903</v>
      </c>
      <c r="Y50" s="173">
        <f t="shared" si="43"/>
        <v>5.0143647109912566</v>
      </c>
      <c r="Z50" s="173">
        <f t="shared" si="43"/>
        <v>5.8937861039172459</v>
      </c>
      <c r="AA50" s="173">
        <f t="shared" si="43"/>
        <v>6.3701205012675493</v>
      </c>
      <c r="AB50" s="173">
        <f t="shared" si="43"/>
        <v>7.1952413400355049</v>
      </c>
      <c r="AD50" s="68">
        <f t="shared" si="31"/>
        <v>28.386026636542326</v>
      </c>
      <c r="AE50" s="69">
        <f t="shared" si="32"/>
        <v>62.499135007363847</v>
      </c>
      <c r="AF50" s="69">
        <f t="shared" si="33"/>
        <v>90.885161643906173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1.5707202416975672</v>
      </c>
      <c r="C51" s="173">
        <f t="shared" si="20"/>
        <v>1.764228434027806</v>
      </c>
      <c r="D51" s="173">
        <f t="shared" si="20"/>
        <v>1.9939577795196377</v>
      </c>
      <c r="E51" s="173">
        <f t="shared" si="20"/>
        <v>1.6950740885627651</v>
      </c>
      <c r="F51" s="173">
        <f t="shared" si="20"/>
        <v>1.7501032004412225</v>
      </c>
      <c r="H51" s="68">
        <f t="shared" si="21"/>
        <v>-9.1496298467788044</v>
      </c>
      <c r="I51" s="69">
        <f t="shared" si="22"/>
        <v>35.468617281616318</v>
      </c>
      <c r="J51" s="69">
        <f t="shared" si="23"/>
        <v>26.31898743483751</v>
      </c>
      <c r="L51" t="str">
        <f t="shared" si="24"/>
        <v>31 Science, engineering and technology associate professionals</v>
      </c>
      <c r="M51" s="173">
        <f t="shared" ref="M51:Q51" si="44">M14/M$35*100</f>
        <v>2.201127712511179</v>
      </c>
      <c r="N51" s="173">
        <f t="shared" si="44"/>
        <v>2.6284464832241317</v>
      </c>
      <c r="O51" s="173">
        <f t="shared" si="44"/>
        <v>2.8359137576152427</v>
      </c>
      <c r="P51" s="173">
        <f t="shared" si="44"/>
        <v>2.262835231698237</v>
      </c>
      <c r="Q51" s="173">
        <f t="shared" si="44"/>
        <v>2.2526614406389904</v>
      </c>
      <c r="S51" s="68">
        <f t="shared" si="26"/>
        <v>-18.975924427720059</v>
      </c>
      <c r="T51" s="69">
        <f t="shared" si="27"/>
        <v>29.293639527999293</v>
      </c>
      <c r="U51" s="69">
        <f t="shared" si="28"/>
        <v>10.31771510027923</v>
      </c>
      <c r="W51" t="str">
        <f t="shared" si="29"/>
        <v>31 Science, engineering and technology associate professionals</v>
      </c>
      <c r="X51" s="173">
        <f t="shared" ref="X51:AB51" si="45">X14/X$35*100</f>
        <v>0.85049888263009232</v>
      </c>
      <c r="Y51" s="173">
        <f t="shared" si="45"/>
        <v>0.84930467703911094</v>
      </c>
      <c r="Z51" s="173">
        <f t="shared" si="45"/>
        <v>1.0692486104971992</v>
      </c>
      <c r="AA51" s="173">
        <f t="shared" si="45"/>
        <v>1.0775677458702468</v>
      </c>
      <c r="AB51" s="173">
        <f t="shared" si="45"/>
        <v>1.2147423698519608</v>
      </c>
      <c r="AD51" s="68">
        <f t="shared" si="31"/>
        <v>19.473682094285856</v>
      </c>
      <c r="AE51" s="69">
        <f t="shared" si="32"/>
        <v>53.455897534106832</v>
      </c>
      <c r="AF51" s="69">
        <f t="shared" si="33"/>
        <v>72.929579628392688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1.6904725824281333</v>
      </c>
      <c r="C52" s="173">
        <f t="shared" si="20"/>
        <v>1.8726241108293553</v>
      </c>
      <c r="D52" s="173">
        <f t="shared" si="20"/>
        <v>1.9153008532116398</v>
      </c>
      <c r="E52" s="173">
        <f t="shared" si="20"/>
        <v>1.9029352795670573</v>
      </c>
      <c r="F52" s="173">
        <f t="shared" si="20"/>
        <v>2.0266972422006648</v>
      </c>
      <c r="H52" s="68">
        <f t="shared" si="21"/>
        <v>9.529441893392816</v>
      </c>
      <c r="I52" s="69">
        <f t="shared" si="22"/>
        <v>58.854119508626468</v>
      </c>
      <c r="J52" s="69">
        <f t="shared" si="23"/>
        <v>68.383561402019282</v>
      </c>
      <c r="L52" t="str">
        <f t="shared" si="24"/>
        <v>32 Health and social care associate professionals</v>
      </c>
      <c r="M52" s="173">
        <f t="shared" ref="M52:Q52" si="46">M15/M$35*100</f>
        <v>0.67954519247295153</v>
      </c>
      <c r="N52" s="173">
        <f t="shared" si="46"/>
        <v>0.68948295840110319</v>
      </c>
      <c r="O52" s="173">
        <f t="shared" si="46"/>
        <v>0.76853136271454159</v>
      </c>
      <c r="P52" s="173">
        <f t="shared" si="46"/>
        <v>0.67719633228311493</v>
      </c>
      <c r="Q52" s="173">
        <f t="shared" si="46"/>
        <v>0.70886386342054208</v>
      </c>
      <c r="S52" s="68">
        <f t="shared" si="26"/>
        <v>-5.9167261619112503</v>
      </c>
      <c r="T52" s="69">
        <f t="shared" si="27"/>
        <v>42.988632707436302</v>
      </c>
      <c r="U52" s="69">
        <f t="shared" si="28"/>
        <v>37.071906545525053</v>
      </c>
      <c r="W52" t="str">
        <f t="shared" si="29"/>
        <v>32 Health and social care associate professionals</v>
      </c>
      <c r="X52" s="173">
        <f t="shared" ref="X52:AB52" si="47">X15/X$35*100</f>
        <v>2.8454263740962058</v>
      </c>
      <c r="Y52" s="173">
        <f t="shared" si="47"/>
        <v>3.1251829404375187</v>
      </c>
      <c r="Z52" s="173">
        <f t="shared" si="47"/>
        <v>3.1747826909870693</v>
      </c>
      <c r="AA52" s="173">
        <f t="shared" si="47"/>
        <v>3.2360690869514137</v>
      </c>
      <c r="AB52" s="173">
        <f t="shared" si="47"/>
        <v>3.4305472158163375</v>
      </c>
      <c r="AD52" s="68">
        <f t="shared" si="31"/>
        <v>13.636058187812781</v>
      </c>
      <c r="AE52" s="69">
        <f t="shared" si="32"/>
        <v>63.072218546743343</v>
      </c>
      <c r="AF52" s="69">
        <f t="shared" si="33"/>
        <v>76.708276734556122</v>
      </c>
    </row>
    <row r="53" spans="1:32" x14ac:dyDescent="0.2">
      <c r="A53" t="str">
        <f t="shared" si="19"/>
        <v>33 Protective service occupations</v>
      </c>
      <c r="B53" s="173">
        <f t="shared" si="20"/>
        <v>1.0877546468121742</v>
      </c>
      <c r="C53" s="173">
        <f t="shared" si="20"/>
        <v>1.0595179350261932</v>
      </c>
      <c r="D53" s="173">
        <f t="shared" si="20"/>
        <v>1.1147499519300397</v>
      </c>
      <c r="E53" s="173">
        <f t="shared" si="20"/>
        <v>1.2929766791786224</v>
      </c>
      <c r="F53" s="173">
        <f t="shared" si="20"/>
        <v>1.43053468204609</v>
      </c>
      <c r="H53" s="68">
        <f t="shared" si="21"/>
        <v>32.83114901265742</v>
      </c>
      <c r="I53" s="69">
        <f t="shared" si="22"/>
        <v>39.726569990102185</v>
      </c>
      <c r="J53" s="69">
        <f t="shared" si="23"/>
        <v>72.557719002759612</v>
      </c>
      <c r="L53" t="str">
        <f t="shared" si="24"/>
        <v>33 Protective service occupations</v>
      </c>
      <c r="M53" s="173">
        <f t="shared" ref="M53:Q53" si="48">M16/M$35*100</f>
        <v>1.6661018705043062</v>
      </c>
      <c r="N53" s="173">
        <f t="shared" si="48"/>
        <v>1.648061705694047</v>
      </c>
      <c r="O53" s="173">
        <f t="shared" si="48"/>
        <v>1.6736554955804204</v>
      </c>
      <c r="P53" s="173">
        <f t="shared" si="48"/>
        <v>1.8809842838913275</v>
      </c>
      <c r="Q53" s="173">
        <f t="shared" si="48"/>
        <v>1.9913887803746089</v>
      </c>
      <c r="S53" s="68">
        <f t="shared" si="26"/>
        <v>21.367153724663325</v>
      </c>
      <c r="T53" s="69">
        <f t="shared" si="27"/>
        <v>31.881487622089473</v>
      </c>
      <c r="U53" s="69">
        <f t="shared" si="28"/>
        <v>53.248641346752798</v>
      </c>
      <c r="W53" t="str">
        <f t="shared" si="29"/>
        <v>33 Protective service occupations</v>
      </c>
      <c r="X53" s="173">
        <f t="shared" ref="X53:AB53" si="49">X16/X$35*100</f>
        <v>0.42701053646262654</v>
      </c>
      <c r="Y53" s="173">
        <f t="shared" si="49"/>
        <v>0.43644291557655379</v>
      </c>
      <c r="Z53" s="173">
        <f t="shared" si="49"/>
        <v>0.5009113495841403</v>
      </c>
      <c r="AA53" s="173">
        <f t="shared" si="49"/>
        <v>0.65344995239997594</v>
      </c>
      <c r="AB53" s="173">
        <f t="shared" si="49"/>
        <v>0.83307295143674343</v>
      </c>
      <c r="AD53" s="68">
        <f t="shared" si="31"/>
        <v>74.899643859593411</v>
      </c>
      <c r="AE53" s="69">
        <f t="shared" si="32"/>
        <v>68.515033251088354</v>
      </c>
      <c r="AF53" s="69">
        <f t="shared" si="33"/>
        <v>143.41467711068174</v>
      </c>
    </row>
    <row r="54" spans="1:32" x14ac:dyDescent="0.2">
      <c r="A54" t="str">
        <f t="shared" si="19"/>
        <v>34 Culture, media and sports occupations</v>
      </c>
      <c r="B54" s="173">
        <f t="shared" si="20"/>
        <v>1.2677602933301089</v>
      </c>
      <c r="C54" s="173">
        <f t="shared" si="20"/>
        <v>1.2511429213220173</v>
      </c>
      <c r="D54" s="173">
        <f t="shared" si="20"/>
        <v>1.2848330876319576</v>
      </c>
      <c r="E54" s="173">
        <f t="shared" si="20"/>
        <v>1.1631420355810609</v>
      </c>
      <c r="F54" s="173">
        <f t="shared" si="20"/>
        <v>1.2266665924391797</v>
      </c>
      <c r="H54" s="68">
        <f t="shared" si="21"/>
        <v>-1.1768197818014725</v>
      </c>
      <c r="I54" s="69">
        <f t="shared" si="22"/>
        <v>42.764051394501514</v>
      </c>
      <c r="J54" s="69">
        <f t="shared" si="23"/>
        <v>41.587231612700045</v>
      </c>
      <c r="L54" t="str">
        <f t="shared" si="24"/>
        <v>34 Culture, media and sports occupations</v>
      </c>
      <c r="M54" s="173">
        <f t="shared" ref="M54:Q54" si="50">M17/M$35*100</f>
        <v>1.3984993679336515</v>
      </c>
      <c r="N54" s="173">
        <f t="shared" si="50"/>
        <v>1.2729199867880332</v>
      </c>
      <c r="O54" s="173">
        <f t="shared" si="50"/>
        <v>1.2430774549225041</v>
      </c>
      <c r="P54" s="173">
        <f t="shared" si="50"/>
        <v>1.1248609487608707</v>
      </c>
      <c r="Q54" s="173">
        <f t="shared" si="50"/>
        <v>1.197624714033418</v>
      </c>
      <c r="S54" s="68">
        <f t="shared" si="26"/>
        <v>-1.7271075958859559</v>
      </c>
      <c r="T54" s="69">
        <f t="shared" si="27"/>
        <v>37.13236964377694</v>
      </c>
      <c r="U54" s="69">
        <f t="shared" si="28"/>
        <v>35.405262047890986</v>
      </c>
      <c r="W54" t="str">
        <f t="shared" si="29"/>
        <v>34 Culture, media and sports occupations</v>
      </c>
      <c r="X54" s="173">
        <f t="shared" ref="X54:AB54" si="51">X17/X$35*100</f>
        <v>1.1183948775417154</v>
      </c>
      <c r="Y54" s="173">
        <f t="shared" si="51"/>
        <v>1.2280881441498859</v>
      </c>
      <c r="Z54" s="173">
        <f t="shared" si="51"/>
        <v>1.3306927494543046</v>
      </c>
      <c r="AA54" s="173">
        <f t="shared" si="51"/>
        <v>1.2047771742347659</v>
      </c>
      <c r="AB54" s="173">
        <f t="shared" si="51"/>
        <v>1.2576040697334796</v>
      </c>
      <c r="AD54" s="68">
        <f t="shared" si="31"/>
        <v>-0.61223902171874856</v>
      </c>
      <c r="AE54" s="69">
        <f t="shared" si="32"/>
        <v>48.542008096410072</v>
      </c>
      <c r="AF54" s="69">
        <f t="shared" si="33"/>
        <v>47.929769074691322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5.1341590431804152</v>
      </c>
      <c r="C55" s="173">
        <f t="shared" si="52"/>
        <v>5.3011283209617108</v>
      </c>
      <c r="D55" s="173">
        <f t="shared" si="52"/>
        <v>5.6386082536917685</v>
      </c>
      <c r="E55" s="173">
        <f t="shared" si="52"/>
        <v>5.3041922421063852</v>
      </c>
      <c r="F55" s="173">
        <f t="shared" si="52"/>
        <v>5.3688486608443249</v>
      </c>
      <c r="H55" s="68">
        <f t="shared" si="21"/>
        <v>-1.4428265630861934</v>
      </c>
      <c r="I55" s="69">
        <f t="shared" si="22"/>
        <v>43.854950731343898</v>
      </c>
      <c r="J55" s="69">
        <f t="shared" si="23"/>
        <v>42.412124168257705</v>
      </c>
      <c r="L55" t="str">
        <f t="shared" si="24"/>
        <v>35 Business and public service associate professionals</v>
      </c>
      <c r="M55" s="173">
        <f t="shared" ref="M55:Q55" si="53">M18/M$35*100</f>
        <v>5.3559932145832923</v>
      </c>
      <c r="N55" s="173">
        <f t="shared" si="53"/>
        <v>5.537670181625959</v>
      </c>
      <c r="O55" s="173">
        <f t="shared" si="53"/>
        <v>5.8938213747897619</v>
      </c>
      <c r="P55" s="173">
        <f t="shared" si="53"/>
        <v>5.3573599774679135</v>
      </c>
      <c r="Q55" s="173">
        <f t="shared" si="53"/>
        <v>5.2358664147736373</v>
      </c>
      <c r="S55" s="68">
        <f t="shared" si="26"/>
        <v>-9.3844423996909203</v>
      </c>
      <c r="T55" s="69">
        <f t="shared" si="27"/>
        <v>34.996450576075674</v>
      </c>
      <c r="U55" s="69">
        <f t="shared" si="28"/>
        <v>25.612008176384755</v>
      </c>
      <c r="W55" t="str">
        <f t="shared" si="29"/>
        <v>35 Business and public service associate professionals</v>
      </c>
      <c r="X55" s="173">
        <f t="shared" ref="X55:AB55" si="54">X18/X$35*100</f>
        <v>4.8807202503164993</v>
      </c>
      <c r="Y55" s="173">
        <f t="shared" si="54"/>
        <v>5.0507079923822635</v>
      </c>
      <c r="Z55" s="173">
        <f t="shared" si="54"/>
        <v>5.3583110418732076</v>
      </c>
      <c r="AA55" s="173">
        <f t="shared" si="54"/>
        <v>5.2463661400398793</v>
      </c>
      <c r="AB55" s="173">
        <f t="shared" si="54"/>
        <v>5.5105108206011923</v>
      </c>
      <c r="AD55" s="68">
        <f t="shared" si="31"/>
        <v>8.1510406520823366</v>
      </c>
      <c r="AE55" s="69">
        <f t="shared" si="32"/>
        <v>54.556459840291971</v>
      </c>
      <c r="AF55" s="69">
        <f t="shared" si="33"/>
        <v>62.707500492374301</v>
      </c>
    </row>
    <row r="56" spans="1:32" x14ac:dyDescent="0.2">
      <c r="A56" t="str">
        <f t="shared" si="19"/>
        <v>41 Administrative occupations</v>
      </c>
      <c r="B56" s="173">
        <f t="shared" si="52"/>
        <v>8.2462593639061783</v>
      </c>
      <c r="C56" s="173">
        <f t="shared" si="52"/>
        <v>7.8327508364563201</v>
      </c>
      <c r="D56" s="173">
        <f t="shared" si="52"/>
        <v>8.1805259393604093</v>
      </c>
      <c r="E56" s="173">
        <f t="shared" si="52"/>
        <v>7.3683920512814414</v>
      </c>
      <c r="F56" s="173">
        <f t="shared" si="52"/>
        <v>6.8179448080240972</v>
      </c>
      <c r="H56" s="68">
        <f t="shared" si="21"/>
        <v>-13.731696906736488</v>
      </c>
      <c r="I56" s="69">
        <f t="shared" si="22"/>
        <v>45.388845086805787</v>
      </c>
      <c r="J56" s="69">
        <f t="shared" si="23"/>
        <v>31.657148180069299</v>
      </c>
      <c r="L56" t="str">
        <f t="shared" si="24"/>
        <v>41 Administrative occupations</v>
      </c>
      <c r="M56" s="173">
        <f t="shared" ref="M56:Q56" si="55">M19/M$35*100</f>
        <v>3.7198765871686033</v>
      </c>
      <c r="N56" s="173">
        <f t="shared" si="55"/>
        <v>3.4473919978571042</v>
      </c>
      <c r="O56" s="173">
        <f t="shared" si="55"/>
        <v>4.1619189086023818</v>
      </c>
      <c r="P56" s="173">
        <f t="shared" si="55"/>
        <v>3.817967740593327</v>
      </c>
      <c r="Q56" s="173">
        <f t="shared" si="55"/>
        <v>4.0375421907175326</v>
      </c>
      <c r="S56" s="68">
        <f t="shared" si="26"/>
        <v>-1.0457073986573611</v>
      </c>
      <c r="T56" s="69">
        <f t="shared" si="27"/>
        <v>34.783862692188009</v>
      </c>
      <c r="U56" s="69">
        <f t="shared" si="28"/>
        <v>33.738155293530653</v>
      </c>
      <c r="W56" t="str">
        <f t="shared" si="29"/>
        <v>41 Administrative occupations</v>
      </c>
      <c r="X56" s="173">
        <f t="shared" ref="X56:AB56" si="56">X19/X$35*100</f>
        <v>13.41751399849063</v>
      </c>
      <c r="Y56" s="173">
        <f t="shared" si="56"/>
        <v>12.475409003670032</v>
      </c>
      <c r="Z56" s="173">
        <f t="shared" si="56"/>
        <v>12.594109148835608</v>
      </c>
      <c r="AA56" s="173">
        <f t="shared" si="56"/>
        <v>11.229891834433218</v>
      </c>
      <c r="AB56" s="173">
        <f t="shared" si="56"/>
        <v>9.7798277014137689</v>
      </c>
      <c r="AD56" s="68">
        <f t="shared" si="31"/>
        <v>-18.336025268567166</v>
      </c>
      <c r="AE56" s="69">
        <f t="shared" si="32"/>
        <v>49.237880369796898</v>
      </c>
      <c r="AF56" s="69">
        <f t="shared" si="33"/>
        <v>30.901855101229732</v>
      </c>
    </row>
    <row r="57" spans="1:32" x14ac:dyDescent="0.2">
      <c r="A57" t="str">
        <f t="shared" si="19"/>
        <v>42 Secretarial and related occupations</v>
      </c>
      <c r="B57" s="173">
        <f t="shared" si="52"/>
        <v>1.9941510078171729</v>
      </c>
      <c r="C57" s="173">
        <f t="shared" si="52"/>
        <v>1.810925537338139</v>
      </c>
      <c r="D57" s="173">
        <f t="shared" si="52"/>
        <v>1.7763501966900095</v>
      </c>
      <c r="E57" s="173">
        <f t="shared" si="52"/>
        <v>1.8442570278499537</v>
      </c>
      <c r="F57" s="173">
        <f t="shared" si="52"/>
        <v>1.4235056825212271</v>
      </c>
      <c r="H57" s="68">
        <f t="shared" si="21"/>
        <v>-17.051293684822578</v>
      </c>
      <c r="I57" s="69">
        <f t="shared" si="22"/>
        <v>50.733784564354792</v>
      </c>
      <c r="J57" s="69">
        <f t="shared" si="23"/>
        <v>33.68249087953221</v>
      </c>
      <c r="L57" t="str">
        <f t="shared" si="24"/>
        <v>42 Secretarial and related occupations</v>
      </c>
      <c r="M57" s="173">
        <f t="shared" ref="M57:Q57" si="57">M20/M$35*100</f>
        <v>0.32516203900360663</v>
      </c>
      <c r="N57" s="173">
        <f t="shared" si="57"/>
        <v>0.24375795081500642</v>
      </c>
      <c r="O57" s="173">
        <f t="shared" si="57"/>
        <v>0.24363682407836473</v>
      </c>
      <c r="P57" s="173">
        <f t="shared" si="57"/>
        <v>0.29818536411018248</v>
      </c>
      <c r="Q57" s="173">
        <f t="shared" si="57"/>
        <v>0.35729892383651252</v>
      </c>
      <c r="S57" s="68">
        <f t="shared" si="26"/>
        <v>49.589102847318216</v>
      </c>
      <c r="T57" s="69">
        <f t="shared" si="27"/>
        <v>41.863940686847371</v>
      </c>
      <c r="U57" s="69">
        <f t="shared" si="28"/>
        <v>91.453043534165587</v>
      </c>
      <c r="W57" t="str">
        <f t="shared" si="29"/>
        <v>42 Secretarial and related occupations</v>
      </c>
      <c r="X57" s="173">
        <f t="shared" ref="X57:AB57" si="58">X20/X$35*100</f>
        <v>3.9009201357847822</v>
      </c>
      <c r="Y57" s="173">
        <f t="shared" si="58"/>
        <v>3.4700425361395957</v>
      </c>
      <c r="Z57" s="173">
        <f t="shared" si="58"/>
        <v>3.4597091204464392</v>
      </c>
      <c r="AA57" s="173">
        <f t="shared" si="58"/>
        <v>3.5257899579551895</v>
      </c>
      <c r="AB57" s="173">
        <f t="shared" si="58"/>
        <v>2.5593050590963768</v>
      </c>
      <c r="AD57" s="68">
        <f t="shared" si="31"/>
        <v>-22.205439427300139</v>
      </c>
      <c r="AE57" s="69">
        <f t="shared" si="32"/>
        <v>51.41980191174018</v>
      </c>
      <c r="AF57" s="69">
        <f t="shared" si="33"/>
        <v>29.214362484440038</v>
      </c>
    </row>
    <row r="58" spans="1:32" x14ac:dyDescent="0.2">
      <c r="A58" t="str">
        <f t="shared" si="19"/>
        <v>51 Skilled agricultural and related trades</v>
      </c>
      <c r="B58" s="173">
        <f t="shared" si="52"/>
        <v>1.7848103650041118</v>
      </c>
      <c r="C58" s="173">
        <f t="shared" si="52"/>
        <v>1.6759174272755726</v>
      </c>
      <c r="D58" s="173">
        <f t="shared" si="52"/>
        <v>1.9444428997554903</v>
      </c>
      <c r="E58" s="173">
        <f t="shared" si="52"/>
        <v>1.8233780831243318</v>
      </c>
      <c r="F58" s="173">
        <f t="shared" si="52"/>
        <v>1.7695622634956318</v>
      </c>
      <c r="H58" s="68">
        <f t="shared" si="21"/>
        <v>-5.8002707943868188</v>
      </c>
      <c r="I58" s="69">
        <f t="shared" si="22"/>
        <v>52.457092364541033</v>
      </c>
      <c r="J58" s="69">
        <f t="shared" si="23"/>
        <v>46.656821570154214</v>
      </c>
      <c r="L58" t="str">
        <f t="shared" si="24"/>
        <v>51 Skilled agricultural and related trades</v>
      </c>
      <c r="M58" s="173">
        <f t="shared" ref="M58:Q58" si="59">M21/M$35*100</f>
        <v>2.666576030991997</v>
      </c>
      <c r="N58" s="173">
        <f t="shared" si="59"/>
        <v>2.1536654258156918</v>
      </c>
      <c r="O58" s="173">
        <f t="shared" si="59"/>
        <v>2.8610901294486815</v>
      </c>
      <c r="P58" s="173">
        <f t="shared" si="59"/>
        <v>2.5997011516420883</v>
      </c>
      <c r="Q58" s="173">
        <f t="shared" si="59"/>
        <v>2.479165631366</v>
      </c>
      <c r="S58" s="68">
        <f t="shared" si="26"/>
        <v>-11.613653469963488</v>
      </c>
      <c r="T58" s="69">
        <f t="shared" si="27"/>
        <v>45.679072798338609</v>
      </c>
      <c r="U58" s="69">
        <f t="shared" si="28"/>
        <v>34.065419328375121</v>
      </c>
      <c r="W58" t="str">
        <f t="shared" si="29"/>
        <v>51 Skilled agricultural and related trades</v>
      </c>
      <c r="X58" s="173">
        <f t="shared" ref="X58:AB58" si="60">X21/X$35*100</f>
        <v>0.77741991400389099</v>
      </c>
      <c r="Y58" s="173">
        <f t="shared" si="60"/>
        <v>1.170138828778762</v>
      </c>
      <c r="Z58" s="173">
        <f t="shared" si="60"/>
        <v>0.93770131218038311</v>
      </c>
      <c r="AA58" s="173">
        <f t="shared" si="60"/>
        <v>0.97903636551254691</v>
      </c>
      <c r="AB58" s="173">
        <f t="shared" si="60"/>
        <v>1.0136422167712626</v>
      </c>
      <c r="AD58" s="68">
        <f t="shared" si="31"/>
        <v>13.680749843293082</v>
      </c>
      <c r="AE58" s="69">
        <f t="shared" si="32"/>
        <v>75.170673496319267</v>
      </c>
      <c r="AF58" s="69">
        <f t="shared" si="33"/>
        <v>88.851423339612353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4.2206499913806947</v>
      </c>
      <c r="C59" s="173">
        <f t="shared" si="52"/>
        <v>4.0120177592011164</v>
      </c>
      <c r="D59" s="173">
        <f t="shared" si="52"/>
        <v>3.561795641179808</v>
      </c>
      <c r="E59" s="173">
        <f t="shared" si="52"/>
        <v>3.406978833000498</v>
      </c>
      <c r="F59" s="173">
        <f t="shared" si="52"/>
        <v>3.0968739632038069</v>
      </c>
      <c r="H59" s="68">
        <f t="shared" si="21"/>
        <v>-10.001860193275821</v>
      </c>
      <c r="I59" s="69">
        <f t="shared" si="22"/>
        <v>35.848169237563901</v>
      </c>
      <c r="J59" s="69">
        <f t="shared" si="23"/>
        <v>25.846309044288084</v>
      </c>
      <c r="L59" t="str">
        <f t="shared" si="24"/>
        <v>52 Skilled metal, electrical and electronic trades</v>
      </c>
      <c r="M59" s="173">
        <f t="shared" ref="M59:Q59" si="61">M22/M$35*100</f>
        <v>7.7973851936957645</v>
      </c>
      <c r="N59" s="173">
        <f t="shared" si="61"/>
        <v>7.622011672586293</v>
      </c>
      <c r="O59" s="173">
        <f t="shared" si="61"/>
        <v>6.6696357640850401</v>
      </c>
      <c r="P59" s="173">
        <f t="shared" si="61"/>
        <v>6.2370841944336339</v>
      </c>
      <c r="Q59" s="173">
        <f t="shared" si="61"/>
        <v>5.618315435440846</v>
      </c>
      <c r="S59" s="68">
        <f t="shared" si="26"/>
        <v>-14.075862704624406</v>
      </c>
      <c r="T59" s="69">
        <f t="shared" si="27"/>
        <v>33.956559518780892</v>
      </c>
      <c r="U59" s="69">
        <f t="shared" si="28"/>
        <v>19.880696814156487</v>
      </c>
      <c r="W59" t="str">
        <f t="shared" si="29"/>
        <v>52 Skilled metal, electrical and electronic trades</v>
      </c>
      <c r="X59" s="173">
        <f t="shared" ref="X59:AB59" si="62">X22/X$35*100</f>
        <v>0.13433882328623895</v>
      </c>
      <c r="Y59" s="173">
        <f t="shared" si="62"/>
        <v>0.19021700300052088</v>
      </c>
      <c r="Z59" s="173">
        <f t="shared" si="62"/>
        <v>0.14849573919848577</v>
      </c>
      <c r="AA59" s="173">
        <f t="shared" si="62"/>
        <v>0.32890976768568536</v>
      </c>
      <c r="AB59" s="173">
        <f t="shared" si="62"/>
        <v>0.41085492523557271</v>
      </c>
      <c r="AD59" s="68">
        <f t="shared" si="31"/>
        <v>190.96534648340148</v>
      </c>
      <c r="AE59" s="69">
        <f t="shared" si="32"/>
        <v>129.15972715813817</v>
      </c>
      <c r="AF59" s="69">
        <f t="shared" si="33"/>
        <v>320.12507364153964</v>
      </c>
    </row>
    <row r="60" spans="1:32" x14ac:dyDescent="0.2">
      <c r="A60" t="str">
        <f t="shared" si="19"/>
        <v>53 Skilled construction and building trades</v>
      </c>
      <c r="B60" s="173">
        <f t="shared" si="52"/>
        <v>2.8854258911017099</v>
      </c>
      <c r="C60" s="173">
        <f t="shared" si="52"/>
        <v>2.6586255295954633</v>
      </c>
      <c r="D60" s="173">
        <f t="shared" si="52"/>
        <v>2.163101340622839</v>
      </c>
      <c r="E60" s="173">
        <f t="shared" si="52"/>
        <v>2.151456377649287</v>
      </c>
      <c r="F60" s="173">
        <f t="shared" si="52"/>
        <v>1.8340568562907764</v>
      </c>
      <c r="H60" s="68">
        <f t="shared" si="21"/>
        <v>-12.236299107011545</v>
      </c>
      <c r="I60" s="69">
        <f t="shared" si="22"/>
        <v>39.519618395350442</v>
      </c>
      <c r="J60" s="69">
        <f t="shared" si="23"/>
        <v>27.283319288338902</v>
      </c>
      <c r="L60" t="str">
        <f t="shared" si="24"/>
        <v>53 Skilled construction and building trades</v>
      </c>
      <c r="M60" s="173">
        <f t="shared" ref="M60:Q60" si="63">M23/M$35*100</f>
        <v>5.3652777454951082</v>
      </c>
      <c r="N60" s="173">
        <f t="shared" si="63"/>
        <v>5.1113423204527724</v>
      </c>
      <c r="O60" s="173">
        <f t="shared" si="63"/>
        <v>4.0762817755737553</v>
      </c>
      <c r="P60" s="173">
        <f t="shared" si="63"/>
        <v>4.070431541500394</v>
      </c>
      <c r="Q60" s="173">
        <f t="shared" si="63"/>
        <v>3.4949947516022664</v>
      </c>
      <c r="S60" s="68">
        <f t="shared" si="26"/>
        <v>-12.543214702044953</v>
      </c>
      <c r="T60" s="69">
        <f t="shared" si="27"/>
        <v>39.318119481616506</v>
      </c>
      <c r="U60" s="69">
        <f t="shared" si="28"/>
        <v>26.774904779571546</v>
      </c>
      <c r="W60" t="str">
        <f t="shared" si="29"/>
        <v>53 Skilled construction and building trades</v>
      </c>
      <c r="X60" s="173">
        <f t="shared" ref="X60:AB60" si="64">X23/X$35*100</f>
        <v>5.2270581961529367E-2</v>
      </c>
      <c r="Y60" s="173">
        <f t="shared" si="64"/>
        <v>6.2002069570204425E-2</v>
      </c>
      <c r="Z60" s="173">
        <f t="shared" si="64"/>
        <v>6.1880449959388538E-2</v>
      </c>
      <c r="AA60" s="173">
        <f t="shared" si="64"/>
        <v>6.4347477234919848E-2</v>
      </c>
      <c r="AB60" s="173">
        <f t="shared" si="64"/>
        <v>6.4707515125437431E-2</v>
      </c>
      <c r="AD60" s="68">
        <f t="shared" si="31"/>
        <v>9.9684295140239438</v>
      </c>
      <c r="AE60" s="69">
        <f t="shared" si="32"/>
        <v>54.097661249148466</v>
      </c>
      <c r="AF60" s="69">
        <f t="shared" si="33"/>
        <v>64.066090763172411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2.1879642430597102</v>
      </c>
      <c r="C61" s="173">
        <f t="shared" si="52"/>
        <v>1.8209700153589907</v>
      </c>
      <c r="D61" s="173">
        <f t="shared" si="52"/>
        <v>1.7624634849090319</v>
      </c>
      <c r="E61" s="173">
        <f t="shared" si="52"/>
        <v>1.6538673237676678</v>
      </c>
      <c r="F61" s="173">
        <f t="shared" si="52"/>
        <v>1.4854498584986646</v>
      </c>
      <c r="H61" s="68">
        <f t="shared" si="21"/>
        <v>-12.75975649551645</v>
      </c>
      <c r="I61" s="69">
        <f t="shared" si="22"/>
        <v>39.114117351699669</v>
      </c>
      <c r="J61" s="69">
        <f t="shared" si="23"/>
        <v>26.354360856183217</v>
      </c>
      <c r="L61" t="str">
        <f t="shared" si="24"/>
        <v>54 Textiles, printing and other skilled trades</v>
      </c>
      <c r="M61" s="173">
        <f t="shared" ref="M61:Q61" si="65">M24/M$35*100</f>
        <v>2.4181205818466833</v>
      </c>
      <c r="N61" s="173">
        <f t="shared" si="65"/>
        <v>1.95389563023546</v>
      </c>
      <c r="O61" s="173">
        <f t="shared" si="65"/>
        <v>1.8235569126171218</v>
      </c>
      <c r="P61" s="173">
        <f t="shared" si="65"/>
        <v>1.7363551625151887</v>
      </c>
      <c r="Q61" s="173">
        <f t="shared" si="65"/>
        <v>1.5546484066129809</v>
      </c>
      <c r="S61" s="68">
        <f t="shared" si="26"/>
        <v>-13.039096550764139</v>
      </c>
      <c r="T61" s="69">
        <f t="shared" si="27"/>
        <v>29.013302054985108</v>
      </c>
      <c r="U61" s="69">
        <f t="shared" si="28"/>
        <v>15.97420550422097</v>
      </c>
      <c r="W61" t="str">
        <f t="shared" si="29"/>
        <v>54 Textiles, printing and other skilled trades</v>
      </c>
      <c r="X61" s="173">
        <f t="shared" ref="X61:AB61" si="66">X24/X$35*100</f>
        <v>1.9250176271111252</v>
      </c>
      <c r="Y61" s="173">
        <f t="shared" si="66"/>
        <v>1.680245341677495</v>
      </c>
      <c r="Z61" s="173">
        <f t="shared" si="66"/>
        <v>1.6953653773613371</v>
      </c>
      <c r="AA61" s="173">
        <f t="shared" si="66"/>
        <v>1.5641521957821642</v>
      </c>
      <c r="AB61" s="173">
        <f t="shared" si="66"/>
        <v>1.4117346365982686</v>
      </c>
      <c r="AD61" s="68">
        <f t="shared" si="31"/>
        <v>-12.429763283864787</v>
      </c>
      <c r="AE61" s="69">
        <f t="shared" si="32"/>
        <v>51.046528824537518</v>
      </c>
      <c r="AF61" s="69">
        <f t="shared" si="33"/>
        <v>38.616765540672731</v>
      </c>
    </row>
    <row r="62" spans="1:32" x14ac:dyDescent="0.2">
      <c r="A62" t="str">
        <f t="shared" si="19"/>
        <v>61 Caring personal service occupations</v>
      </c>
      <c r="B62" s="173">
        <f t="shared" si="52"/>
        <v>8.7854545772316293</v>
      </c>
      <c r="C62" s="173">
        <f t="shared" si="52"/>
        <v>8.7000629135513243</v>
      </c>
      <c r="D62" s="173">
        <f t="shared" si="52"/>
        <v>8.4327540142163215</v>
      </c>
      <c r="E62" s="173">
        <f t="shared" si="52"/>
        <v>8.9933441185596941</v>
      </c>
      <c r="F62" s="173">
        <f t="shared" si="52"/>
        <v>9.4968408149842176</v>
      </c>
      <c r="H62" s="68">
        <f t="shared" si="21"/>
        <v>16.570518117837981</v>
      </c>
      <c r="I62" s="69">
        <f t="shared" si="22"/>
        <v>60.97904419812189</v>
      </c>
      <c r="J62" s="69">
        <f t="shared" si="23"/>
        <v>77.549562315959889</v>
      </c>
      <c r="L62" t="str">
        <f t="shared" si="24"/>
        <v>61 Caring personal service occupations</v>
      </c>
      <c r="M62" s="173">
        <f t="shared" ref="M62:Q62" si="67">M25/M$35*100</f>
        <v>2.3909119273081472</v>
      </c>
      <c r="N62" s="173">
        <f t="shared" si="67"/>
        <v>2.4852430536921815</v>
      </c>
      <c r="O62" s="173">
        <f t="shared" si="67"/>
        <v>2.492982567598963</v>
      </c>
      <c r="P62" s="173">
        <f t="shared" si="67"/>
        <v>3.0259536072752722</v>
      </c>
      <c r="Q62" s="173">
        <f t="shared" si="67"/>
        <v>3.4759946636182497</v>
      </c>
      <c r="S62" s="68">
        <f t="shared" si="26"/>
        <v>42.223394007791029</v>
      </c>
      <c r="T62" s="69">
        <f t="shared" si="27"/>
        <v>55.073185359379629</v>
      </c>
      <c r="U62" s="69">
        <f t="shared" si="28"/>
        <v>97.296579367170665</v>
      </c>
      <c r="W62" t="str">
        <f t="shared" si="29"/>
        <v>61 Caring personal service occupations</v>
      </c>
      <c r="X62" s="173">
        <f t="shared" ref="X62:AB62" si="68">X25/X$35*100</f>
        <v>16.091025039458142</v>
      </c>
      <c r="Y62" s="173">
        <f t="shared" si="68"/>
        <v>15.279520887702718</v>
      </c>
      <c r="Z62" s="173">
        <f t="shared" si="68"/>
        <v>14.956326815502511</v>
      </c>
      <c r="AA62" s="173">
        <f t="shared" si="68"/>
        <v>15.483576031387267</v>
      </c>
      <c r="AB62" s="173">
        <f t="shared" si="68"/>
        <v>15.910674951256592</v>
      </c>
      <c r="AD62" s="68">
        <f t="shared" si="31"/>
        <v>11.874322983465571</v>
      </c>
      <c r="AE62" s="69">
        <f t="shared" si="32"/>
        <v>62.060212082057035</v>
      </c>
      <c r="AF62" s="69">
        <f t="shared" si="33"/>
        <v>73.934535065522596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2.1168306468770992</v>
      </c>
      <c r="C63" s="173">
        <f t="shared" si="52"/>
        <v>2.610526610330675</v>
      </c>
      <c r="D63" s="173">
        <f t="shared" si="52"/>
        <v>2.5162801463708613</v>
      </c>
      <c r="E63" s="173">
        <f t="shared" si="52"/>
        <v>2.4501152929691496</v>
      </c>
      <c r="F63" s="173">
        <f t="shared" si="52"/>
        <v>2.445947658597651</v>
      </c>
      <c r="H63" s="68">
        <f t="shared" si="21"/>
        <v>0.61602794981311026</v>
      </c>
      <c r="I63" s="69">
        <f t="shared" si="22"/>
        <v>50.052962471607763</v>
      </c>
      <c r="J63" s="69">
        <f t="shared" si="23"/>
        <v>50.668990421420879</v>
      </c>
      <c r="L63" t="str">
        <f t="shared" si="24"/>
        <v>62 Leisure, travel and related personal service occupations</v>
      </c>
      <c r="M63" s="173">
        <f t="shared" ref="M63:Q63" si="69">M26/M$35*100</f>
        <v>1.222290082430608</v>
      </c>
      <c r="N63" s="173">
        <f t="shared" si="69"/>
        <v>1.4020403650278443</v>
      </c>
      <c r="O63" s="173">
        <f t="shared" si="69"/>
        <v>1.347673043854609</v>
      </c>
      <c r="P63" s="173">
        <f t="shared" si="69"/>
        <v>1.3332210316604662</v>
      </c>
      <c r="Q63" s="173">
        <f t="shared" si="69"/>
        <v>1.4263599066838768</v>
      </c>
      <c r="S63" s="68">
        <f t="shared" si="26"/>
        <v>7.9582311351571562</v>
      </c>
      <c r="T63" s="69">
        <f t="shared" si="27"/>
        <v>43.627892961542024</v>
      </c>
      <c r="U63" s="69">
        <f t="shared" si="28"/>
        <v>51.58612409669918</v>
      </c>
      <c r="W63" t="str">
        <f t="shared" si="29"/>
        <v>62 Leisure, travel and related personal service occupations</v>
      </c>
      <c r="X63" s="173">
        <f t="shared" ref="X63:AB63" si="70">X26/X$35*100</f>
        <v>3.1388160307672037</v>
      </c>
      <c r="Y63" s="173">
        <f t="shared" si="70"/>
        <v>3.8899175890886943</v>
      </c>
      <c r="Z63" s="173">
        <f t="shared" si="70"/>
        <v>3.7997459460030054</v>
      </c>
      <c r="AA63" s="173">
        <f t="shared" si="70"/>
        <v>3.6648678325074631</v>
      </c>
      <c r="AB63" s="173">
        <f t="shared" si="70"/>
        <v>3.5320851488682061</v>
      </c>
      <c r="AD63" s="68">
        <f t="shared" si="31"/>
        <v>-2.2440123934692293</v>
      </c>
      <c r="AE63" s="69">
        <f t="shared" si="32"/>
        <v>52.555747745088013</v>
      </c>
      <c r="AF63" s="69">
        <f t="shared" si="33"/>
        <v>50.311735351618779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0.10661117981942854</v>
      </c>
      <c r="C64" s="173">
        <f t="shared" si="52"/>
        <v>8.5290138594578957E-2</v>
      </c>
      <c r="D64" s="173">
        <f t="shared" si="52"/>
        <v>0.11031198120048859</v>
      </c>
      <c r="E64" s="173">
        <f t="shared" si="52"/>
        <v>8.8734653534633515E-2</v>
      </c>
      <c r="F64" s="173">
        <f t="shared" si="52"/>
        <v>9.5474289056287187E-2</v>
      </c>
      <c r="H64" s="68">
        <f t="shared" si="21"/>
        <v>-10.41346305114501</v>
      </c>
      <c r="I64" s="69">
        <f t="shared" si="22"/>
        <v>38.614787729405251</v>
      </c>
      <c r="J64" s="69">
        <f t="shared" si="23"/>
        <v>28.201324678260242</v>
      </c>
      <c r="L64" t="str">
        <f t="shared" si="24"/>
        <v>63 Community and civil enforcement occupations</v>
      </c>
      <c r="M64" s="173">
        <f t="shared" ref="M64:Q64" si="71">M27/M$35*100</f>
        <v>0.16098546862213817</v>
      </c>
      <c r="N64" s="173">
        <f t="shared" si="71"/>
        <v>0.11890586725362504</v>
      </c>
      <c r="O64" s="173">
        <f t="shared" si="71"/>
        <v>0.16986588023484722</v>
      </c>
      <c r="P64" s="173">
        <f t="shared" si="71"/>
        <v>0.11752789748360416</v>
      </c>
      <c r="Q64" s="173">
        <f t="shared" si="71"/>
        <v>0.13443890575248885</v>
      </c>
      <c r="S64" s="68">
        <f t="shared" si="26"/>
        <v>-19.270921714808079</v>
      </c>
      <c r="T64" s="69">
        <f t="shared" si="27"/>
        <v>30.039150705719251</v>
      </c>
      <c r="U64" s="69">
        <f t="shared" si="28"/>
        <v>10.768228990911172</v>
      </c>
      <c r="W64" t="str">
        <f t="shared" si="29"/>
        <v>63 Community and civil enforcement occupations</v>
      </c>
      <c r="X64" s="173">
        <f t="shared" ref="X64:AB64" si="72">X27/X$35*100</f>
        <v>4.449020887142803E-2</v>
      </c>
      <c r="Y64" s="173">
        <f t="shared" si="72"/>
        <v>4.9702095985137786E-2</v>
      </c>
      <c r="Z64" s="173">
        <f t="shared" si="72"/>
        <v>4.4904717732071678E-2</v>
      </c>
      <c r="AA64" s="173">
        <f t="shared" si="72"/>
        <v>5.7418648591089895E-2</v>
      </c>
      <c r="AB64" s="173">
        <f t="shared" si="72"/>
        <v>5.3966404219175312E-2</v>
      </c>
      <c r="AD64" s="68">
        <f t="shared" si="31"/>
        <v>26.385797876061329</v>
      </c>
      <c r="AE64" s="69">
        <f t="shared" si="32"/>
        <v>74.243190461473802</v>
      </c>
      <c r="AF64" s="69">
        <f t="shared" si="33"/>
        <v>100.62898833753513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7.7697641199336269</v>
      </c>
      <c r="C65" s="173">
        <f t="shared" si="73"/>
        <v>6.9257351386342005</v>
      </c>
      <c r="D65" s="173">
        <f t="shared" si="73"/>
        <v>6.7380055048705545</v>
      </c>
      <c r="E65" s="173">
        <f t="shared" si="73"/>
        <v>6.1782730783692745</v>
      </c>
      <c r="F65" s="173">
        <f t="shared" si="73"/>
        <v>5.701717556762981</v>
      </c>
      <c r="H65" s="68">
        <f t="shared" si="21"/>
        <v>-12.410239479897477</v>
      </c>
      <c r="I65" s="69">
        <f t="shared" si="22"/>
        <v>43.056237782252545</v>
      </c>
      <c r="J65" s="69">
        <f t="shared" si="23"/>
        <v>30.645998302355064</v>
      </c>
      <c r="L65" t="str">
        <f t="shared" si="24"/>
        <v>71 Sales occupations</v>
      </c>
      <c r="M65" s="173">
        <f t="shared" ref="M65:Q65" si="74">M28/M$35*100</f>
        <v>5.2506260134594216</v>
      </c>
      <c r="N65" s="173">
        <f t="shared" si="74"/>
        <v>5.0094485533680375</v>
      </c>
      <c r="O65" s="173">
        <f t="shared" si="74"/>
        <v>4.9001636772027437</v>
      </c>
      <c r="P65" s="173">
        <f t="shared" si="74"/>
        <v>4.5294637295213835</v>
      </c>
      <c r="Q65" s="173">
        <f t="shared" si="74"/>
        <v>4.3048597536319466</v>
      </c>
      <c r="S65" s="68">
        <f t="shared" si="26"/>
        <v>-10.389355766859692</v>
      </c>
      <c r="T65" s="69">
        <f t="shared" si="27"/>
        <v>30.448713657096764</v>
      </c>
      <c r="U65" s="69">
        <f t="shared" si="28"/>
        <v>20.059357890237074</v>
      </c>
      <c r="W65" t="str">
        <f t="shared" si="29"/>
        <v>71 Sales occupations</v>
      </c>
      <c r="X65" s="173">
        <f t="shared" ref="X65:AB65" si="75">X28/X$35*100</f>
        <v>10.647802777029353</v>
      </c>
      <c r="Y65" s="173">
        <f t="shared" si="75"/>
        <v>8.9544547698536547</v>
      </c>
      <c r="Z65" s="173">
        <f t="shared" si="75"/>
        <v>8.7564829947523375</v>
      </c>
      <c r="AA65" s="173">
        <f t="shared" si="75"/>
        <v>7.9715452018921109</v>
      </c>
      <c r="AB65" s="173">
        <f t="shared" si="75"/>
        <v>7.189749975463414</v>
      </c>
      <c r="AD65" s="68">
        <f t="shared" si="31"/>
        <v>-13.65228633916796</v>
      </c>
      <c r="AE65" s="69">
        <f t="shared" si="32"/>
        <v>50.804895283822404</v>
      </c>
      <c r="AF65" s="69">
        <f t="shared" si="33"/>
        <v>37.152608944654446</v>
      </c>
    </row>
    <row r="66" spans="1:32" x14ac:dyDescent="0.2">
      <c r="A66" t="str">
        <f t="shared" si="19"/>
        <v>72 Customer service occupations</v>
      </c>
      <c r="B66" s="173">
        <f t="shared" si="73"/>
        <v>1.4741772623681066</v>
      </c>
      <c r="C66" s="173">
        <f t="shared" si="73"/>
        <v>1.5281867600293007</v>
      </c>
      <c r="D66" s="173">
        <f t="shared" si="73"/>
        <v>1.5732796523441415</v>
      </c>
      <c r="E66" s="173">
        <f t="shared" si="73"/>
        <v>1.9850222397960799</v>
      </c>
      <c r="F66" s="173">
        <f t="shared" si="73"/>
        <v>2.2022084735771412</v>
      </c>
      <c r="H66" s="68">
        <f t="shared" si="21"/>
        <v>44.88769516693786</v>
      </c>
      <c r="I66" s="69">
        <f t="shared" si="22"/>
        <v>61.508999614724814</v>
      </c>
      <c r="J66" s="69">
        <f t="shared" si="23"/>
        <v>106.39669478166269</v>
      </c>
      <c r="L66" t="str">
        <f t="shared" si="24"/>
        <v>72 Customer service occupations</v>
      </c>
      <c r="M66" s="173">
        <f t="shared" ref="M66:Q66" si="76">M29/M$35*100</f>
        <v>0.93181401891411653</v>
      </c>
      <c r="N66" s="173">
        <f t="shared" si="76"/>
        <v>0.84947131682766552</v>
      </c>
      <c r="O66" s="173">
        <f t="shared" si="76"/>
        <v>0.99975614502009336</v>
      </c>
      <c r="P66" s="173">
        <f t="shared" si="76"/>
        <v>1.3578599990994362</v>
      </c>
      <c r="Q66" s="173">
        <f t="shared" si="76"/>
        <v>1.540400242237179</v>
      </c>
      <c r="S66" s="68">
        <f t="shared" si="26"/>
        <v>57.163132023443154</v>
      </c>
      <c r="T66" s="69">
        <f t="shared" si="27"/>
        <v>46.71286282360775</v>
      </c>
      <c r="U66" s="69">
        <f t="shared" si="28"/>
        <v>103.87599484705092</v>
      </c>
      <c r="W66" t="str">
        <f t="shared" si="29"/>
        <v>72 Customer service occupations</v>
      </c>
      <c r="X66" s="173">
        <f t="shared" ref="X66:AB66" si="77">X29/X$35*100</f>
        <v>2.093810769890688</v>
      </c>
      <c r="Y66" s="173">
        <f t="shared" si="77"/>
        <v>2.2467240363541379</v>
      </c>
      <c r="Z66" s="173">
        <f t="shared" si="77"/>
        <v>2.2031729717930117</v>
      </c>
      <c r="AA66" s="173">
        <f t="shared" si="77"/>
        <v>2.6671341916438061</v>
      </c>
      <c r="AB66" s="173">
        <f t="shared" si="77"/>
        <v>2.9072137368109945</v>
      </c>
      <c r="AD66" s="68">
        <f t="shared" si="31"/>
        <v>38.769853643159841</v>
      </c>
      <c r="AE66" s="69">
        <f t="shared" si="32"/>
        <v>68.883109482287139</v>
      </c>
      <c r="AF66" s="69">
        <f t="shared" si="33"/>
        <v>107.65296312544699</v>
      </c>
    </row>
    <row r="67" spans="1:32" x14ac:dyDescent="0.2">
      <c r="A67" t="str">
        <f t="shared" si="19"/>
        <v>81 Process, plant and machine operatives</v>
      </c>
      <c r="B67" s="173">
        <f t="shared" si="73"/>
        <v>4.7084853383054774</v>
      </c>
      <c r="C67" s="173">
        <f t="shared" si="73"/>
        <v>4.4030046776382337</v>
      </c>
      <c r="D67" s="173">
        <f t="shared" si="73"/>
        <v>3.8946734978905675</v>
      </c>
      <c r="E67" s="173">
        <f t="shared" si="73"/>
        <v>4.5942484338653671</v>
      </c>
      <c r="F67" s="173">
        <f t="shared" si="73"/>
        <v>4.3672797783983475</v>
      </c>
      <c r="H67" s="68">
        <f t="shared" si="21"/>
        <v>16.069726140473346</v>
      </c>
      <c r="I67" s="69">
        <f t="shared" si="22"/>
        <v>46.19450440918397</v>
      </c>
      <c r="J67" s="69">
        <f t="shared" si="23"/>
        <v>62.26423054965732</v>
      </c>
      <c r="L67" t="str">
        <f t="shared" si="24"/>
        <v>81 Process, plant and machine operatives</v>
      </c>
      <c r="M67" s="173">
        <f t="shared" ref="M67:Q67" si="78">M30/M$35*100</f>
        <v>6.6258536416804947</v>
      </c>
      <c r="N67" s="173">
        <f t="shared" si="78"/>
        <v>6.2090177441143179</v>
      </c>
      <c r="O67" s="173">
        <f t="shared" si="78"/>
        <v>5.5556467590467715</v>
      </c>
      <c r="P67" s="173">
        <f t="shared" si="78"/>
        <v>6.4831742746658412</v>
      </c>
      <c r="Q67" s="173">
        <f t="shared" si="78"/>
        <v>6.01987176324596</v>
      </c>
      <c r="S67" s="68">
        <f t="shared" si="26"/>
        <v>10.525832417028107</v>
      </c>
      <c r="T67" s="69">
        <f t="shared" si="27"/>
        <v>41.583795280533387</v>
      </c>
      <c r="U67" s="69">
        <f t="shared" si="28"/>
        <v>52.109627697561493</v>
      </c>
      <c r="W67" t="str">
        <f t="shared" si="29"/>
        <v>81 Process, plant and machine operatives</v>
      </c>
      <c r="X67" s="173">
        <f t="shared" ref="X67:AB67" si="79">X30/X$35*100</f>
        <v>2.5179503760414383</v>
      </c>
      <c r="Y67" s="173">
        <f t="shared" si="79"/>
        <v>2.491028572200968</v>
      </c>
      <c r="Z67" s="173">
        <f t="shared" si="79"/>
        <v>2.0704484266863674</v>
      </c>
      <c r="AA67" s="173">
        <f t="shared" si="79"/>
        <v>2.5398216706520529</v>
      </c>
      <c r="AB67" s="173">
        <f t="shared" si="79"/>
        <v>2.6068210954703757</v>
      </c>
      <c r="AD67" s="68">
        <f t="shared" si="31"/>
        <v>32.407801042692739</v>
      </c>
      <c r="AE67" s="69">
        <f t="shared" si="32"/>
        <v>59.782447261995976</v>
      </c>
      <c r="AF67" s="69">
        <f t="shared" si="33"/>
        <v>92.190248304688708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4.2072575498769993</v>
      </c>
      <c r="C68" s="173">
        <f t="shared" si="73"/>
        <v>4.2569623323642096</v>
      </c>
      <c r="D68" s="173">
        <f t="shared" si="73"/>
        <v>4.1549771526552757</v>
      </c>
      <c r="E68" s="173">
        <f t="shared" si="73"/>
        <v>4.2747411964403383</v>
      </c>
      <c r="F68" s="173">
        <f t="shared" si="73"/>
        <v>4.0949734105387501</v>
      </c>
      <c r="H68" s="68">
        <f t="shared" si="21"/>
        <v>2.0143922113919221</v>
      </c>
      <c r="I68" s="69">
        <f t="shared" si="22"/>
        <v>54.175015051144428</v>
      </c>
      <c r="J68" s="69">
        <f t="shared" si="23"/>
        <v>56.189407262536349</v>
      </c>
      <c r="L68" t="str">
        <f t="shared" si="24"/>
        <v>82 Transport and mobile machine drivers and operatives</v>
      </c>
      <c r="M68" s="173">
        <f t="shared" ref="M68:Q68" si="80">M31/M$35*100</f>
        <v>7.4958582221294119</v>
      </c>
      <c r="N68" s="173">
        <f t="shared" si="80"/>
        <v>7.8557244440907628</v>
      </c>
      <c r="O68" s="173">
        <f t="shared" si="80"/>
        <v>7.5470527357373971</v>
      </c>
      <c r="P68" s="173">
        <f t="shared" si="80"/>
        <v>7.6535234070204421</v>
      </c>
      <c r="Q68" s="173">
        <f t="shared" si="80"/>
        <v>7.340208257325946</v>
      </c>
      <c r="S68" s="68">
        <f t="shared" si="26"/>
        <v>-0.79303210711327221</v>
      </c>
      <c r="T68" s="69">
        <f t="shared" si="27"/>
        <v>52.465811745925059</v>
      </c>
      <c r="U68" s="69">
        <f t="shared" si="28"/>
        <v>51.672779638811797</v>
      </c>
      <c r="W68" t="str">
        <f t="shared" si="29"/>
        <v>82 Transport and mobile machine drivers and operatives</v>
      </c>
      <c r="X68" s="173">
        <f t="shared" ref="X68:AB68" si="81">X31/X$35*100</f>
        <v>0.45013131762755498</v>
      </c>
      <c r="Y68" s="173">
        <f t="shared" si="81"/>
        <v>0.44705237407141174</v>
      </c>
      <c r="Z68" s="173">
        <f t="shared" si="81"/>
        <v>0.4295051858335116</v>
      </c>
      <c r="AA68" s="173">
        <f t="shared" si="81"/>
        <v>0.59992217996524067</v>
      </c>
      <c r="AB68" s="173">
        <f t="shared" si="81"/>
        <v>0.63791812009221449</v>
      </c>
      <c r="AD68" s="68">
        <f t="shared" si="31"/>
        <v>56.193619828057507</v>
      </c>
      <c r="AE68" s="69">
        <f t="shared" si="32"/>
        <v>87.160165997598213</v>
      </c>
      <c r="AF68" s="69">
        <f t="shared" si="33"/>
        <v>143.35378582565573</v>
      </c>
    </row>
    <row r="69" spans="1:32" x14ac:dyDescent="0.2">
      <c r="A69" t="str">
        <f t="shared" si="19"/>
        <v>91 Elementary trades and related occupations</v>
      </c>
      <c r="B69" s="173">
        <f t="shared" si="73"/>
        <v>2.5991948695847458</v>
      </c>
      <c r="C69" s="173">
        <f t="shared" si="73"/>
        <v>2.2469035185548751</v>
      </c>
      <c r="D69" s="173">
        <f t="shared" si="73"/>
        <v>2.0727537411232113</v>
      </c>
      <c r="E69" s="173">
        <f t="shared" si="73"/>
        <v>1.7257222029440218</v>
      </c>
      <c r="F69" s="173">
        <f t="shared" si="73"/>
        <v>1.577638042589657</v>
      </c>
      <c r="H69" s="68">
        <f t="shared" si="21"/>
        <v>-21.21588464794916</v>
      </c>
      <c r="I69" s="69">
        <f t="shared" si="22"/>
        <v>34.350111382869187</v>
      </c>
      <c r="J69" s="69">
        <f t="shared" si="23"/>
        <v>13.134226734920027</v>
      </c>
      <c r="L69" t="str">
        <f t="shared" si="24"/>
        <v>91 Elementary trades and related occupations</v>
      </c>
      <c r="M69" s="173">
        <f t="shared" ref="M69:Q70" si="82">M32/M$35*100</f>
        <v>3.5339806820244486</v>
      </c>
      <c r="N69" s="173">
        <f t="shared" si="82"/>
        <v>3.0936498302846265</v>
      </c>
      <c r="O69" s="173">
        <f t="shared" si="82"/>
        <v>3.0004605073654362</v>
      </c>
      <c r="P69" s="173">
        <f t="shared" si="82"/>
        <v>2.494459960795274</v>
      </c>
      <c r="Q69" s="173">
        <f t="shared" si="82"/>
        <v>2.2932454441440124</v>
      </c>
      <c r="S69" s="68">
        <f t="shared" si="26"/>
        <v>-22.039645808989512</v>
      </c>
      <c r="T69" s="69">
        <f t="shared" si="27"/>
        <v>27.814998049625387</v>
      </c>
      <c r="U69" s="69">
        <f t="shared" si="28"/>
        <v>5.7753522406358799</v>
      </c>
      <c r="W69" t="str">
        <f t="shared" si="29"/>
        <v>91 Elementary trades and related occupations</v>
      </c>
      <c r="X69" s="173">
        <f t="shared" ref="X69:AB70" si="83">X32/X$35*100</f>
        <v>1.5312305140808229</v>
      </c>
      <c r="Y69" s="173">
        <f t="shared" si="83"/>
        <v>1.3504766070080225</v>
      </c>
      <c r="Z69" s="173">
        <f t="shared" si="83"/>
        <v>1.0538656101205426</v>
      </c>
      <c r="AA69" s="173">
        <f t="shared" si="83"/>
        <v>0.88963039377435227</v>
      </c>
      <c r="AB69" s="173">
        <f t="shared" si="83"/>
        <v>0.81532207156667869</v>
      </c>
      <c r="AD69" s="68">
        <f t="shared" si="31"/>
        <v>-18.640039369649131</v>
      </c>
      <c r="AE69" s="69">
        <f t="shared" si="32"/>
        <v>54.784967526523019</v>
      </c>
      <c r="AF69" s="69">
        <f t="shared" si="33"/>
        <v>36.144928156873888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10.26948096766238</v>
      </c>
      <c r="C70" s="173">
        <f t="shared" si="73"/>
        <v>9.7348629664241564</v>
      </c>
      <c r="D70" s="173">
        <f t="shared" si="73"/>
        <v>8.991529061594969</v>
      </c>
      <c r="E70" s="173">
        <f t="shared" si="73"/>
        <v>8.9145701474725332</v>
      </c>
      <c r="F70" s="173">
        <f t="shared" si="73"/>
        <v>8.1588458758126112</v>
      </c>
      <c r="H70" s="68">
        <f t="shared" si="21"/>
        <v>-6.076519615975295</v>
      </c>
      <c r="I70" s="69">
        <f t="shared" si="22"/>
        <v>46.085185082183287</v>
      </c>
      <c r="J70" s="69">
        <f t="shared" si="23"/>
        <v>40.008665466207994</v>
      </c>
      <c r="L70" t="str">
        <f t="shared" si="24"/>
        <v>92 Elementary administration and service occupations</v>
      </c>
      <c r="M70" s="173">
        <f t="shared" si="82"/>
        <v>9.9659584229878071</v>
      </c>
      <c r="N70" s="173">
        <f t="shared" si="82"/>
        <v>9.1876989822764692</v>
      </c>
      <c r="O70" s="173">
        <f t="shared" si="82"/>
        <v>8.6540094664634228</v>
      </c>
      <c r="P70" s="173">
        <f t="shared" si="82"/>
        <v>9.0031923540052503</v>
      </c>
      <c r="Q70" s="173">
        <f t="shared" si="82"/>
        <v>8.2516539745448529</v>
      </c>
      <c r="S70" s="68">
        <f t="shared" si="26"/>
        <v>-2.7398755266703203</v>
      </c>
      <c r="T70" s="69">
        <f t="shared" si="27"/>
        <v>40.010110989544884</v>
      </c>
      <c r="U70" s="69">
        <f t="shared" si="28"/>
        <v>37.27023546287456</v>
      </c>
      <c r="W70" t="str">
        <f t="shared" si="29"/>
        <v>92 Elementary administration and service occupations</v>
      </c>
      <c r="X70" s="173">
        <f t="shared" si="83"/>
        <v>10.616246242114212</v>
      </c>
      <c r="Y70" s="173">
        <f t="shared" si="83"/>
        <v>10.314130349847639</v>
      </c>
      <c r="Z70" s="173">
        <f t="shared" si="83"/>
        <v>9.3622223905369832</v>
      </c>
      <c r="AA70" s="173">
        <f t="shared" si="83"/>
        <v>8.8181831803491004</v>
      </c>
      <c r="AB70" s="173">
        <f t="shared" si="83"/>
        <v>8.0599800790779863</v>
      </c>
      <c r="AD70" s="68">
        <f t="shared" si="31"/>
        <v>-9.4639008399733306</v>
      </c>
      <c r="AE70" s="69">
        <f t="shared" si="32"/>
        <v>52.25263697846475</v>
      </c>
      <c r="AF70" s="69">
        <f t="shared" si="33"/>
        <v>42.788736138491423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3.5092115102603718</v>
      </c>
      <c r="I72" s="67">
        <f>IF(D35&gt;0,I35/D35*100,0)</f>
        <v>48.475429360136708</v>
      </c>
      <c r="J72" s="67">
        <f>IF(D35&gt;0,(J35/D35)*100,0)</f>
        <v>51.984640870397115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2.0025852390437819</v>
      </c>
      <c r="T72" s="67">
        <f t="shared" ref="T72" si="85">IF(O35&gt;0,T35/O35*100,0)</f>
        <v>40.48441209196401</v>
      </c>
      <c r="U72" s="67">
        <f t="shared" ref="U72" si="86">IF(O35&gt;0,(U35/O35)*100,0)</f>
        <v>42.4869973310078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5.163919313909866</v>
      </c>
      <c r="AE72" s="67">
        <f t="shared" ref="AE72" si="88">IF(Z35&gt;0,AE35/Z35*100,0)</f>
        <v>57.251858448994554</v>
      </c>
      <c r="AF72" s="67">
        <f t="shared" ref="AF72" si="89">IF(Z35&gt;0,(AF35/Z35)*100,0)</f>
        <v>62.415777762904426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Lincolnshire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Lincolnshire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Lincolnshire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4.0365706888637387</v>
      </c>
      <c r="C82" s="18">
        <f t="shared" ref="B82:E107" si="96">IF(AND(D$6-C$6 &lt;&gt; 0,C8&lt;&gt;0,D8&lt;&gt;0),(EXP(LN(D8/C8)/(D$6-C$6))-1)*100,0)</f>
        <v>4.9221328148352672</v>
      </c>
      <c r="D82" s="18">
        <f t="shared" si="96"/>
        <v>-1.6509989265123926</v>
      </c>
      <c r="E82" s="18">
        <f t="shared" si="96"/>
        <v>0.83048127276101891</v>
      </c>
      <c r="F82" s="18">
        <f t="shared" ref="F82:F107" si="97">IF(AND(F$6-D$6 &lt;&gt; 0,D8&lt;&gt;0,F8&lt;&gt;0),(EXP(LN(F8/D8)/(F$6-D$6))-1)*100,0)</f>
        <v>-3.5587041746887316E-3</v>
      </c>
      <c r="H82" s="18">
        <f t="shared" ref="H82:H107" si="98">IF($F$6-$D$6 &lt;&gt; 0,(EXP(LN(1+(H45/100))/($F$6-$D$6))-1)*100,0)</f>
        <v>-3.5587041746887316E-3</v>
      </c>
      <c r="I82" s="18">
        <f t="shared" ref="I82:I107" si="99">IF(D8&gt;0,((1+(I8/D8))^(1/($F$6-$D$6))-1)*100,0)</f>
        <v>2.6521247640218348</v>
      </c>
      <c r="J82" s="18">
        <f t="shared" ref="J82:J107" si="100">IF($F$6-$D$6 &lt;&gt; 0,(EXP(LN(1+(J45/100))/($F$6-$D$6))-1)*100,0)</f>
        <v>2.6496581252767326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2.6875779273170419</v>
      </c>
      <c r="N82" s="18">
        <f t="shared" si="102"/>
        <v>6.1784290950961385</v>
      </c>
      <c r="O82" s="18">
        <f t="shared" si="102"/>
        <v>-2.2459774881256056</v>
      </c>
      <c r="P82" s="18">
        <f t="shared" si="102"/>
        <v>0.44283290701341294</v>
      </c>
      <c r="Q82" s="18">
        <f t="shared" ref="Q82:Q107" si="103">IF(AND(Q$6-O$6 &lt;&gt; 0,O8&lt;&gt;0,Q8&lt;&gt;0),(EXP(LN(Q8/O8)/(Q$6-O$6))-1)*100,0)</f>
        <v>-0.46155591536406471</v>
      </c>
      <c r="S82" s="18">
        <f t="shared" ref="S82:S107" si="104">IF($F$6-$D$6 &lt;&gt; 0,(EXP(LN(1+(S45/100))/($F$6-$D$6))-1)*100,0)</f>
        <v>-0.46155591536406471</v>
      </c>
      <c r="T82" s="18">
        <f t="shared" ref="T82:T107" si="105">IF(O8&gt;0,((1+(T8/O8))^(1/($F$6-$D$6))-1)*100,0)</f>
        <v>2.3854005215294682</v>
      </c>
      <c r="U82" s="18">
        <f t="shared" ref="U82:U107" si="106">IF($F$6-$D$6 &lt;&gt; 0,(EXP(LN(1+(U45/100))/($F$6-$D$6))-1)*100,0)</f>
        <v>2.0568177940341048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7.2963450743383618</v>
      </c>
      <c r="Y82" s="18">
        <f t="shared" si="108"/>
        <v>2.2005939019427823</v>
      </c>
      <c r="Z82" s="18">
        <f t="shared" si="108"/>
        <v>-0.36224367019600523</v>
      </c>
      <c r="AA82" s="18">
        <f t="shared" si="108"/>
        <v>1.5840863035283759</v>
      </c>
      <c r="AB82" s="18">
        <f t="shared" ref="AB82:AB107" si="109">IF(AND(AB$6-Z$6 &lt;&gt; 0,Z8&lt;&gt;0,AB8&lt;&gt;0),(EXP(LN(AB8/Z8)/(AB$6-Z$6))-1)*100,0)</f>
        <v>0.93112149442160508</v>
      </c>
      <c r="AD82" s="18">
        <f t="shared" ref="AD82:AD107" si="110">IF($F$6-$D$6 &lt;&gt; 0,(EXP(LN(1+(AD45/100))/($F$6-$D$6))-1)*100,0)</f>
        <v>0.93112149442160508</v>
      </c>
      <c r="AE82" s="18">
        <f t="shared" ref="AE82:AE107" si="111">IF(Z8&gt;0,((1+(AE8/Z8))^(1/($F$6-$D$6))-1)*100,0)</f>
        <v>3.21916782559033</v>
      </c>
      <c r="AF82" s="18">
        <f t="shared" ref="AF82:AF107" si="112">IF($F$6-$D$6 &lt;&gt; 0,(EXP(LN(1+(AF45/100))/($F$6-$D$6))-1)*100,0)</f>
        <v>3.8311954937504611</v>
      </c>
    </row>
    <row r="83" spans="1:32" x14ac:dyDescent="0.2">
      <c r="A83" t="str">
        <f t="shared" si="95"/>
        <v>12 Other managers and proprietors</v>
      </c>
      <c r="B83" s="18">
        <f t="shared" si="96"/>
        <v>2.0337823840923752</v>
      </c>
      <c r="C83" s="18">
        <f t="shared" si="96"/>
        <v>4.8072712257678729</v>
      </c>
      <c r="D83" s="18">
        <f t="shared" si="96"/>
        <v>4.1889402489787786</v>
      </c>
      <c r="E83" s="18">
        <f t="shared" si="96"/>
        <v>1.3888403136056882</v>
      </c>
      <c r="F83" s="18">
        <f t="shared" si="97"/>
        <v>2.3137440146827171</v>
      </c>
      <c r="H83" s="18">
        <f t="shared" si="98"/>
        <v>2.3137440146827171</v>
      </c>
      <c r="I83" s="18">
        <f t="shared" si="99"/>
        <v>3.4976986910080665</v>
      </c>
      <c r="J83" s="18">
        <f t="shared" si="100"/>
        <v>5.0174285355035986</v>
      </c>
      <c r="L83" t="str">
        <f t="shared" si="101"/>
        <v>12 Other managers and proprietors</v>
      </c>
      <c r="M83" s="18">
        <f t="shared" si="102"/>
        <v>1.2040834822445889</v>
      </c>
      <c r="N83" s="18">
        <f t="shared" si="102"/>
        <v>8.2899408945559472</v>
      </c>
      <c r="O83" s="18">
        <f t="shared" si="102"/>
        <v>4.8641034567521446</v>
      </c>
      <c r="P83" s="18">
        <f t="shared" si="102"/>
        <v>1.384937755861082</v>
      </c>
      <c r="Q83" s="18">
        <f t="shared" si="103"/>
        <v>2.5316410951202073</v>
      </c>
      <c r="S83" s="18">
        <f t="shared" si="104"/>
        <v>2.5316410951202073</v>
      </c>
      <c r="T83" s="18">
        <f t="shared" si="105"/>
        <v>3.3256710043122695</v>
      </c>
      <c r="U83" s="18">
        <f t="shared" si="106"/>
        <v>5.0322789093675713</v>
      </c>
      <c r="W83" t="str">
        <f t="shared" si="107"/>
        <v>12 Other managers and proprietors</v>
      </c>
      <c r="X83" s="18">
        <f t="shared" si="108"/>
        <v>3.4608823065275462</v>
      </c>
      <c r="Y83" s="18">
        <f t="shared" si="108"/>
        <v>-0.8621022335306594</v>
      </c>
      <c r="Z83" s="18">
        <f t="shared" si="108"/>
        <v>2.9432995646840432</v>
      </c>
      <c r="AA83" s="18">
        <f t="shared" si="108"/>
        <v>1.396447822787672</v>
      </c>
      <c r="AB83" s="18">
        <f t="shared" si="109"/>
        <v>1.909465072061467</v>
      </c>
      <c r="AD83" s="18">
        <f t="shared" si="110"/>
        <v>1.909465072061467</v>
      </c>
      <c r="AE83" s="18">
        <f t="shared" si="111"/>
        <v>3.7940441168841987</v>
      </c>
      <c r="AF83" s="18">
        <f t="shared" si="112"/>
        <v>4.9909493339107547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3.0161035955746263</v>
      </c>
      <c r="C84" s="18">
        <f t="shared" si="96"/>
        <v>7.2634693637021241</v>
      </c>
      <c r="D84" s="18">
        <f t="shared" si="96"/>
        <v>0.98758647820369472</v>
      </c>
      <c r="E84" s="18">
        <f t="shared" si="96"/>
        <v>1.1065979688471117</v>
      </c>
      <c r="F84" s="18">
        <f t="shared" si="97"/>
        <v>1.0669118965406676</v>
      </c>
      <c r="H84" s="18">
        <f t="shared" si="98"/>
        <v>1.0669118965406676</v>
      </c>
      <c r="I84" s="18">
        <f t="shared" si="99"/>
        <v>2.2471584022655033</v>
      </c>
      <c r="J84" s="18">
        <f t="shared" si="100"/>
        <v>3.0448942078503016</v>
      </c>
      <c r="L84" t="str">
        <f t="shared" si="101"/>
        <v>21 Science, research, engineering and technology professionals</v>
      </c>
      <c r="M84" s="18">
        <f t="shared" si="102"/>
        <v>3.0127975386902595</v>
      </c>
      <c r="N84" s="18">
        <f t="shared" si="102"/>
        <v>3.6444975562073267</v>
      </c>
      <c r="O84" s="18">
        <f t="shared" si="102"/>
        <v>0.38370627373955912</v>
      </c>
      <c r="P84" s="18">
        <f t="shared" si="102"/>
        <v>0.8754860488419336</v>
      </c>
      <c r="Q84" s="18">
        <f t="shared" si="103"/>
        <v>0.71129234621269966</v>
      </c>
      <c r="S84" s="18">
        <f t="shared" si="104"/>
        <v>0.71129234621269966</v>
      </c>
      <c r="T84" s="18">
        <f t="shared" si="105"/>
        <v>1.9666514607307839</v>
      </c>
      <c r="U84" s="18">
        <f t="shared" si="106"/>
        <v>2.5148864345748478</v>
      </c>
      <c r="W84" t="str">
        <f t="shared" si="107"/>
        <v>21 Science, research, engineering and technology professionals</v>
      </c>
      <c r="X84" s="18">
        <f t="shared" si="108"/>
        <v>3.0321385286248725</v>
      </c>
      <c r="Y84" s="18">
        <f t="shared" si="108"/>
        <v>24.807856580558841</v>
      </c>
      <c r="Z84" s="18">
        <f t="shared" si="108"/>
        <v>3.2830617871925538</v>
      </c>
      <c r="AA84" s="18">
        <f t="shared" si="108"/>
        <v>1.8782557515782949</v>
      </c>
      <c r="AB84" s="18">
        <f t="shared" si="109"/>
        <v>2.3443884388758773</v>
      </c>
      <c r="AD84" s="18">
        <f t="shared" si="110"/>
        <v>2.3443884388758773</v>
      </c>
      <c r="AE84" s="18">
        <f t="shared" si="111"/>
        <v>3.2788511239292273</v>
      </c>
      <c r="AF84" s="18">
        <f t="shared" si="112"/>
        <v>4.8612978743117763</v>
      </c>
    </row>
    <row r="85" spans="1:32" x14ac:dyDescent="0.2">
      <c r="A85" t="str">
        <f t="shared" si="95"/>
        <v>22 Health professionals</v>
      </c>
      <c r="B85" s="18">
        <f t="shared" si="96"/>
        <v>3.5255825935990526</v>
      </c>
      <c r="C85" s="18">
        <f t="shared" si="96"/>
        <v>0.79761530626538679</v>
      </c>
      <c r="D85" s="18">
        <f t="shared" si="96"/>
        <v>1.2695710572716123</v>
      </c>
      <c r="E85" s="18">
        <f t="shared" si="96"/>
        <v>0.81604487511937052</v>
      </c>
      <c r="F85" s="18">
        <f t="shared" si="97"/>
        <v>0.9669941439148122</v>
      </c>
      <c r="H85" s="18">
        <f t="shared" si="98"/>
        <v>0.9669941439148122</v>
      </c>
      <c r="I85" s="18">
        <f t="shared" si="99"/>
        <v>3.0543445467923425</v>
      </c>
      <c r="J85" s="18">
        <f t="shared" si="100"/>
        <v>3.7042568362448458</v>
      </c>
      <c r="L85" t="str">
        <f t="shared" si="101"/>
        <v>22 Health professionals</v>
      </c>
      <c r="M85" s="18">
        <f t="shared" si="102"/>
        <v>1.6095232970979811</v>
      </c>
      <c r="N85" s="18">
        <f t="shared" si="102"/>
        <v>12.240251085515229</v>
      </c>
      <c r="O85" s="18">
        <f t="shared" si="102"/>
        <v>0.76462032812376624</v>
      </c>
      <c r="P85" s="18">
        <f t="shared" si="102"/>
        <v>0.64582733995406372</v>
      </c>
      <c r="Q85" s="18">
        <f t="shared" si="103"/>
        <v>0.68540943375028363</v>
      </c>
      <c r="S85" s="18">
        <f t="shared" si="104"/>
        <v>0.68540943375028363</v>
      </c>
      <c r="T85" s="18">
        <f t="shared" si="105"/>
        <v>2.274526330467852</v>
      </c>
      <c r="U85" s="18">
        <f t="shared" si="106"/>
        <v>2.7815490262779852</v>
      </c>
      <c r="W85" t="str">
        <f t="shared" si="107"/>
        <v>22 Health professionals</v>
      </c>
      <c r="X85" s="18">
        <f t="shared" si="108"/>
        <v>4.1714780612729374</v>
      </c>
      <c r="Y85" s="18">
        <f t="shared" si="108"/>
        <v>-2.826142050636915</v>
      </c>
      <c r="Z85" s="18">
        <f t="shared" si="108"/>
        <v>1.4517874358561222</v>
      </c>
      <c r="AA85" s="18">
        <f t="shared" si="108"/>
        <v>0.87561465123231486</v>
      </c>
      <c r="AB85" s="18">
        <f t="shared" si="109"/>
        <v>1.0673077425785937</v>
      </c>
      <c r="AD85" s="18">
        <f t="shared" si="110"/>
        <v>1.0673077425785937</v>
      </c>
      <c r="AE85" s="18">
        <f t="shared" si="111"/>
        <v>3.3201174188575377</v>
      </c>
      <c r="AF85" s="18">
        <f t="shared" si="112"/>
        <v>4.0149415393630372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0.43128215640870771</v>
      </c>
      <c r="C86" s="18">
        <f t="shared" si="96"/>
        <v>4.3196288092986146</v>
      </c>
      <c r="D86" s="18">
        <f t="shared" si="96"/>
        <v>-0.14958554193572615</v>
      </c>
      <c r="E86" s="18">
        <f t="shared" si="96"/>
        <v>0.43192160369278643</v>
      </c>
      <c r="F86" s="18">
        <f t="shared" si="97"/>
        <v>0.23771057343178192</v>
      </c>
      <c r="H86" s="18">
        <f t="shared" si="98"/>
        <v>0.23771057343178192</v>
      </c>
      <c r="I86" s="18">
        <f t="shared" si="99"/>
        <v>2.6841386614510521</v>
      </c>
      <c r="J86" s="18">
        <f t="shared" si="100"/>
        <v>2.8490886135581928</v>
      </c>
      <c r="L86" t="str">
        <f t="shared" si="101"/>
        <v>23 Teaching and other educational professionals</v>
      </c>
      <c r="M86" s="18">
        <f t="shared" si="102"/>
        <v>-1.7659585922889853</v>
      </c>
      <c r="N86" s="18">
        <f t="shared" si="102"/>
        <v>4.9305535278669099</v>
      </c>
      <c r="O86" s="18">
        <f t="shared" si="102"/>
        <v>0.52396959796496834</v>
      </c>
      <c r="P86" s="18">
        <f t="shared" si="102"/>
        <v>0.3734986094474424</v>
      </c>
      <c r="Q86" s="18">
        <f t="shared" si="103"/>
        <v>0.42363056284275835</v>
      </c>
      <c r="S86" s="18">
        <f t="shared" si="104"/>
        <v>0.42363056284275835</v>
      </c>
      <c r="T86" s="18">
        <f t="shared" si="105"/>
        <v>2.4322689214928861</v>
      </c>
      <c r="U86" s="18">
        <f t="shared" si="106"/>
        <v>2.7375592125850279</v>
      </c>
      <c r="W86" t="str">
        <f t="shared" si="107"/>
        <v>23 Teaching and other educational professionals</v>
      </c>
      <c r="X86" s="18">
        <f t="shared" si="108"/>
        <v>1.8408404650196886</v>
      </c>
      <c r="Y86" s="18">
        <f t="shared" si="108"/>
        <v>3.9615627941878895</v>
      </c>
      <c r="Z86" s="18">
        <f t="shared" si="108"/>
        <v>-0.55675839717891362</v>
      </c>
      <c r="AA86" s="18">
        <f t="shared" si="108"/>
        <v>0.46824752176715112</v>
      </c>
      <c r="AB86" s="18">
        <f t="shared" si="109"/>
        <v>0.12541031735235908</v>
      </c>
      <c r="AD86" s="18">
        <f t="shared" si="110"/>
        <v>0.12541031735235908</v>
      </c>
      <c r="AE86" s="18">
        <f t="shared" si="111"/>
        <v>2.8291628303097172</v>
      </c>
      <c r="AF86" s="18">
        <f t="shared" si="112"/>
        <v>2.9142773238897357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3.7213942972073921</v>
      </c>
      <c r="C87" s="18">
        <f t="shared" si="96"/>
        <v>13.930982733142482</v>
      </c>
      <c r="D87" s="18">
        <f t="shared" si="96"/>
        <v>1.9680224531214652</v>
      </c>
      <c r="E87" s="18">
        <f t="shared" si="96"/>
        <v>1.2443497171445106</v>
      </c>
      <c r="F87" s="18">
        <f t="shared" si="97"/>
        <v>1.4850014943423417</v>
      </c>
      <c r="H87" s="18">
        <f t="shared" si="98"/>
        <v>1.4850014943423417</v>
      </c>
      <c r="I87" s="18">
        <f t="shared" si="99"/>
        <v>2.938795471881761</v>
      </c>
      <c r="J87" s="18">
        <f t="shared" si="100"/>
        <v>3.9639501294946422</v>
      </c>
      <c r="L87" t="str">
        <f t="shared" si="101"/>
        <v>24 Business, media and public service professionals</v>
      </c>
      <c r="M87" s="18">
        <f t="shared" si="102"/>
        <v>1.568581508205491</v>
      </c>
      <c r="N87" s="18">
        <f t="shared" si="102"/>
        <v>12.539650097818411</v>
      </c>
      <c r="O87" s="18">
        <f t="shared" si="102"/>
        <v>2.0384381397573925</v>
      </c>
      <c r="P87" s="18">
        <f t="shared" si="102"/>
        <v>0.9475914742320013</v>
      </c>
      <c r="Q87" s="18">
        <f t="shared" si="103"/>
        <v>1.3099050845084559</v>
      </c>
      <c r="S87" s="18">
        <f t="shared" si="104"/>
        <v>1.3099050845084559</v>
      </c>
      <c r="T87" s="18">
        <f t="shared" si="105"/>
        <v>2.6169293447165121</v>
      </c>
      <c r="U87" s="18">
        <f t="shared" si="106"/>
        <v>3.5553807728014197</v>
      </c>
      <c r="W87" t="str">
        <f t="shared" si="107"/>
        <v>24 Business, media and public service professionals</v>
      </c>
      <c r="X87" s="18">
        <f t="shared" si="108"/>
        <v>6.565034421610183</v>
      </c>
      <c r="Y87" s="18">
        <f t="shared" si="108"/>
        <v>15.56117988347172</v>
      </c>
      <c r="Z87" s="18">
        <f t="shared" si="108"/>
        <v>1.8874366687990918</v>
      </c>
      <c r="AA87" s="18">
        <f t="shared" si="108"/>
        <v>1.5760821290084825</v>
      </c>
      <c r="AB87" s="18">
        <f t="shared" si="109"/>
        <v>1.6797611141758484</v>
      </c>
      <c r="AD87" s="18">
        <f t="shared" si="110"/>
        <v>1.6797611141758484</v>
      </c>
      <c r="AE87" s="18">
        <f t="shared" si="111"/>
        <v>3.2896336122841596</v>
      </c>
      <c r="AF87" s="18">
        <f t="shared" si="112"/>
        <v>4.4042420070681487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3.5654436718260962</v>
      </c>
      <c r="C88" s="18">
        <f t="shared" si="96"/>
        <v>13.258884566544605</v>
      </c>
      <c r="D88" s="18">
        <f t="shared" si="96"/>
        <v>-2.9888404327614748</v>
      </c>
      <c r="E88" s="18">
        <f t="shared" si="96"/>
        <v>0.55920291760183094</v>
      </c>
      <c r="F88" s="18">
        <f t="shared" si="97"/>
        <v>-0.63766699833097684</v>
      </c>
      <c r="H88" s="18">
        <f t="shared" si="98"/>
        <v>-0.63766699833097684</v>
      </c>
      <c r="I88" s="18">
        <f t="shared" si="99"/>
        <v>2.0444164646375995</v>
      </c>
      <c r="J88" s="18">
        <f t="shared" si="100"/>
        <v>1.5697949547789358</v>
      </c>
      <c r="L88" t="str">
        <f t="shared" si="101"/>
        <v>31 Science, engineering and technology associate professionals</v>
      </c>
      <c r="M88" s="18">
        <f t="shared" si="102"/>
        <v>4.2138498520206014</v>
      </c>
      <c r="N88" s="18">
        <f t="shared" si="102"/>
        <v>10.047860220536586</v>
      </c>
      <c r="O88" s="18">
        <f t="shared" si="102"/>
        <v>-4.2995546843158872</v>
      </c>
      <c r="P88" s="18">
        <f t="shared" si="102"/>
        <v>9.3166625920848567E-2</v>
      </c>
      <c r="Q88" s="18">
        <f t="shared" si="103"/>
        <v>-1.3930318922758977</v>
      </c>
      <c r="S88" s="18">
        <f t="shared" si="104"/>
        <v>-1.3930318922758977</v>
      </c>
      <c r="T88" s="18">
        <f t="shared" si="105"/>
        <v>1.7275247678378625</v>
      </c>
      <c r="U88" s="18">
        <f t="shared" si="106"/>
        <v>0.65677628303482116</v>
      </c>
      <c r="W88" t="str">
        <f t="shared" si="107"/>
        <v>31 Science, engineering and technology associate professionals</v>
      </c>
      <c r="X88" s="18">
        <f t="shared" si="108"/>
        <v>1.5734434810859899</v>
      </c>
      <c r="Y88" s="18">
        <f t="shared" si="108"/>
        <v>23.779491476264681</v>
      </c>
      <c r="Z88" s="18">
        <f t="shared" si="108"/>
        <v>0.47156300813653296</v>
      </c>
      <c r="AA88" s="18">
        <f t="shared" si="108"/>
        <v>1.5560137210829383</v>
      </c>
      <c r="AB88" s="18">
        <f t="shared" si="109"/>
        <v>1.1932357794329329</v>
      </c>
      <c r="AD88" s="18">
        <f t="shared" si="110"/>
        <v>1.1932357794329329</v>
      </c>
      <c r="AE88" s="18">
        <f t="shared" si="111"/>
        <v>2.8960979310360457</v>
      </c>
      <c r="AF88" s="18">
        <f t="shared" si="112"/>
        <v>3.7189119914387447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3.2075564227700859</v>
      </c>
      <c r="C89" s="18">
        <f t="shared" si="96"/>
        <v>2.4937847718516926</v>
      </c>
      <c r="D89" s="18">
        <f t="shared" si="96"/>
        <v>8.3976776284933052E-2</v>
      </c>
      <c r="E89" s="18">
        <f t="shared" si="96"/>
        <v>0.8720415820934635</v>
      </c>
      <c r="F89" s="18">
        <f t="shared" si="97"/>
        <v>0.60866624305517814</v>
      </c>
      <c r="H89" s="18">
        <f t="shared" si="98"/>
        <v>0.60866624305517814</v>
      </c>
      <c r="I89" s="18">
        <f t="shared" si="99"/>
        <v>3.1335337936120533</v>
      </c>
      <c r="J89" s="18">
        <f t="shared" si="100"/>
        <v>3.5348708409917773</v>
      </c>
      <c r="L89" t="str">
        <f t="shared" si="101"/>
        <v>32 Health and social care associate professionals</v>
      </c>
      <c r="M89" s="18">
        <f t="shared" si="102"/>
        <v>5.4877256553242937E-2</v>
      </c>
      <c r="N89" s="18">
        <f t="shared" si="102"/>
        <v>13.690919968434123</v>
      </c>
      <c r="O89" s="18">
        <f t="shared" si="102"/>
        <v>-2.3813996266314863</v>
      </c>
      <c r="P89" s="18">
        <f t="shared" si="102"/>
        <v>0.59698249678568072</v>
      </c>
      <c r="Q89" s="18">
        <f>IF(AND(Q$6-O$6 &lt;&gt; 0,O15&lt;&gt;0,Q15&lt;&gt;0),(EXP(LN(Q15/O15)/(Q$6-O$6))-1)*100,0)</f>
        <v>-0.40577386396289938</v>
      </c>
      <c r="S89" s="18">
        <f t="shared" si="104"/>
        <v>-0.40577386396289938</v>
      </c>
      <c r="T89" s="18">
        <f t="shared" si="105"/>
        <v>2.4126099730470196</v>
      </c>
      <c r="U89" s="18">
        <f t="shared" si="106"/>
        <v>2.1244891009563727</v>
      </c>
      <c r="W89" t="str">
        <f t="shared" si="107"/>
        <v>32 Health and social care associate professionals</v>
      </c>
      <c r="X89" s="18">
        <f t="shared" si="108"/>
        <v>4.0194988025465728</v>
      </c>
      <c r="Y89" s="18">
        <f t="shared" si="108"/>
        <v>-0.12148555228231883</v>
      </c>
      <c r="Z89" s="18">
        <f t="shared" si="108"/>
        <v>0.70029363352250851</v>
      </c>
      <c r="AA89" s="18">
        <f t="shared" si="108"/>
        <v>0.93371250230933622</v>
      </c>
      <c r="AB89" s="18">
        <f t="shared" si="109"/>
        <v>0.85584615737286374</v>
      </c>
      <c r="AD89" s="18">
        <f t="shared" si="110"/>
        <v>0.85584615737286374</v>
      </c>
      <c r="AE89" s="18">
        <f t="shared" si="111"/>
        <v>3.3138784139987942</v>
      </c>
      <c r="AF89" s="18">
        <f t="shared" si="112"/>
        <v>3.8684839527216353</v>
      </c>
    </row>
    <row r="90" spans="1:32" x14ac:dyDescent="0.2">
      <c r="A90" t="str">
        <f t="shared" si="95"/>
        <v>33 Protective service occupations</v>
      </c>
      <c r="B90" s="18">
        <f t="shared" si="96"/>
        <v>-5.8648711108777452E-2</v>
      </c>
      <c r="C90" s="18">
        <f t="shared" si="96"/>
        <v>5.4339042517222325</v>
      </c>
      <c r="D90" s="18">
        <f t="shared" si="96"/>
        <v>3.230919620071937</v>
      </c>
      <c r="E90" s="18">
        <f t="shared" si="96"/>
        <v>1.2570090191600825</v>
      </c>
      <c r="F90" s="18">
        <f t="shared" si="97"/>
        <v>1.9107494256659585</v>
      </c>
      <c r="H90" s="18">
        <f t="shared" si="98"/>
        <v>1.9107494256659585</v>
      </c>
      <c r="I90" s="18">
        <f t="shared" si="99"/>
        <v>2.2551679912599321</v>
      </c>
      <c r="J90" s="18">
        <f t="shared" si="100"/>
        <v>3.7040281921854268</v>
      </c>
      <c r="L90" t="str">
        <f t="shared" si="101"/>
        <v>33 Protective service occupations</v>
      </c>
      <c r="M90" s="18">
        <f t="shared" si="102"/>
        <v>-0.57858392240273115</v>
      </c>
      <c r="N90" s="18">
        <f t="shared" si="102"/>
        <v>3.5810529790399448</v>
      </c>
      <c r="O90" s="18">
        <f t="shared" si="102"/>
        <v>2.4862956606931386</v>
      </c>
      <c r="P90" s="18">
        <f t="shared" si="102"/>
        <v>0.71107199323521275</v>
      </c>
      <c r="Q90" s="18">
        <f t="shared" si="103"/>
        <v>1.2993700147649001</v>
      </c>
      <c r="S90" s="18">
        <f t="shared" si="104"/>
        <v>1.2993700147649001</v>
      </c>
      <c r="T90" s="18">
        <f t="shared" si="105"/>
        <v>1.8620133184158449</v>
      </c>
      <c r="U90" s="18">
        <f t="shared" si="106"/>
        <v>2.88682738222239</v>
      </c>
      <c r="W90" t="str">
        <f t="shared" si="107"/>
        <v>33 Protective service occupations</v>
      </c>
      <c r="X90" s="18">
        <f t="shared" si="108"/>
        <v>2.1656607343472301</v>
      </c>
      <c r="Y90" s="18">
        <f t="shared" si="108"/>
        <v>12.841003305238917</v>
      </c>
      <c r="Z90" s="18">
        <f t="shared" si="108"/>
        <v>5.7938135590495321</v>
      </c>
      <c r="AA90" s="18">
        <f t="shared" si="108"/>
        <v>2.8131715355931064</v>
      </c>
      <c r="AB90" s="18">
        <f t="shared" si="109"/>
        <v>3.7972693252197764</v>
      </c>
      <c r="AD90" s="18">
        <f t="shared" si="110"/>
        <v>3.7972693252197764</v>
      </c>
      <c r="AE90" s="18">
        <f t="shared" si="111"/>
        <v>3.5402581300079117</v>
      </c>
      <c r="AF90" s="18">
        <f t="shared" si="112"/>
        <v>6.1100332807614954</v>
      </c>
    </row>
    <row r="91" spans="1:32" x14ac:dyDescent="0.2">
      <c r="A91" t="str">
        <f t="shared" si="95"/>
        <v>34 Culture, media and sports occupations</v>
      </c>
      <c r="B91" s="18">
        <f t="shared" si="96"/>
        <v>0.26937784931575504</v>
      </c>
      <c r="C91" s="18">
        <f t="shared" si="96"/>
        <v>2.9084242693789397</v>
      </c>
      <c r="D91" s="18">
        <f t="shared" si="96"/>
        <v>-1.760903840195871</v>
      </c>
      <c r="E91" s="18">
        <f t="shared" si="96"/>
        <v>0.77288766210217297</v>
      </c>
      <c r="F91" s="18">
        <f t="shared" si="97"/>
        <v>-7.8888807469057465E-2</v>
      </c>
      <c r="H91" s="18">
        <f t="shared" si="98"/>
        <v>-7.8888807469057465E-2</v>
      </c>
      <c r="I91" s="18">
        <f t="shared" si="99"/>
        <v>2.4018786614960819</v>
      </c>
      <c r="J91" s="18">
        <f t="shared" si="100"/>
        <v>2.3453870338238314</v>
      </c>
      <c r="L91" t="str">
        <f t="shared" si="101"/>
        <v>34 Culture, media and sports occupations</v>
      </c>
      <c r="M91" s="18">
        <f t="shared" si="102"/>
        <v>-2.625178781132953</v>
      </c>
      <c r="N91" s="18">
        <f t="shared" si="102"/>
        <v>-0.39415908983602144</v>
      </c>
      <c r="O91" s="18">
        <f t="shared" si="102"/>
        <v>-1.8608920371310345</v>
      </c>
      <c r="P91" s="18">
        <f t="shared" si="102"/>
        <v>0.76792617634424687</v>
      </c>
      <c r="Q91" s="18">
        <f t="shared" si="103"/>
        <v>-0.11607898157373064</v>
      </c>
      <c r="S91" s="18">
        <f t="shared" si="104"/>
        <v>-0.11607898157373064</v>
      </c>
      <c r="T91" s="18">
        <f t="shared" si="105"/>
        <v>2.127491657530034</v>
      </c>
      <c r="U91" s="18">
        <f t="shared" si="106"/>
        <v>2.0412341978290449</v>
      </c>
      <c r="W91" t="str">
        <f t="shared" si="107"/>
        <v>34 Culture, media and sports occupations</v>
      </c>
      <c r="X91" s="18">
        <f t="shared" si="108"/>
        <v>4.0138869786743525</v>
      </c>
      <c r="Y91" s="18">
        <f t="shared" si="108"/>
        <v>6.5324137428447226</v>
      </c>
      <c r="Z91" s="18">
        <f>IF(AND(AA$6-Z$6 &lt;&gt; 0,Z17&lt;&gt;0,AA17&lt;&gt;0),(EXP(LN(AA17/Z17)/(AA$6-Z$6))-1)*100,0)</f>
        <v>-1.6587399148081827</v>
      </c>
      <c r="AA91" s="18">
        <f t="shared" si="108"/>
        <v>0.77792366219395781</v>
      </c>
      <c r="AB91" s="18">
        <f t="shared" si="109"/>
        <v>-4.0933012806776414E-2</v>
      </c>
      <c r="AD91" s="18">
        <f t="shared" si="110"/>
        <v>-4.0933012806776414E-2</v>
      </c>
      <c r="AE91" s="18">
        <f t="shared" si="111"/>
        <v>2.6730868898607429</v>
      </c>
      <c r="AF91" s="18">
        <f t="shared" si="112"/>
        <v>2.6448202728898584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1.4087957945148277</v>
      </c>
      <c r="C92" s="18">
        <f t="shared" si="96"/>
        <v>6.5895785205051682</v>
      </c>
      <c r="D92" s="18">
        <f t="shared" si="96"/>
        <v>-1.0042347882573077</v>
      </c>
      <c r="E92" s="18">
        <f t="shared" si="96"/>
        <v>0.35996830349362963</v>
      </c>
      <c r="F92" s="18">
        <f t="shared" si="97"/>
        <v>-9.684217911128945E-2</v>
      </c>
      <c r="H92" s="18">
        <f t="shared" si="98"/>
        <v>-9.684217911128945E-2</v>
      </c>
      <c r="I92" s="18">
        <f t="shared" si="99"/>
        <v>2.4538589468188654</v>
      </c>
      <c r="J92" s="18">
        <f t="shared" si="100"/>
        <v>2.385030567455737</v>
      </c>
      <c r="L92" t="str">
        <f t="shared" si="101"/>
        <v>35 Business and public service associate professionals</v>
      </c>
      <c r="M92" s="18">
        <f t="shared" si="102"/>
        <v>0.52723384809456597</v>
      </c>
      <c r="N92" s="18">
        <f t="shared" si="102"/>
        <v>8.556943122920968</v>
      </c>
      <c r="O92" s="18">
        <f t="shared" si="102"/>
        <v>-1.7725775467995364</v>
      </c>
      <c r="P92" s="18">
        <f t="shared" si="102"/>
        <v>-9.1163195465948643E-2</v>
      </c>
      <c r="Q92" s="18">
        <f t="shared" si="103"/>
        <v>-0.65480852552510793</v>
      </c>
      <c r="S92" s="18">
        <f t="shared" si="104"/>
        <v>-0.65480852552510793</v>
      </c>
      <c r="T92" s="18">
        <f t="shared" si="105"/>
        <v>2.0206665496793841</v>
      </c>
      <c r="U92" s="18">
        <f t="shared" si="106"/>
        <v>1.5317980452131286</v>
      </c>
      <c r="W92" t="str">
        <f t="shared" si="107"/>
        <v>35 Business and public service associate professionals</v>
      </c>
      <c r="X92" s="18">
        <f t="shared" si="108"/>
        <v>2.4825256606289647</v>
      </c>
      <c r="Y92" s="18">
        <f t="shared" si="108"/>
        <v>4.3059721226381686</v>
      </c>
      <c r="Z92" s="18">
        <f t="shared" si="108"/>
        <v>-0.10675621723671425</v>
      </c>
      <c r="AA92" s="18">
        <f t="shared" si="108"/>
        <v>0.84050508326478646</v>
      </c>
      <c r="AB92" s="18">
        <f t="shared" si="109"/>
        <v>0.52375742980956819</v>
      </c>
      <c r="AD92" s="18">
        <f t="shared" si="110"/>
        <v>0.52375742980956819</v>
      </c>
      <c r="AE92" s="18">
        <f t="shared" si="111"/>
        <v>2.9451310411384712</v>
      </c>
      <c r="AF92" s="18">
        <f t="shared" si="112"/>
        <v>3.2984579163940264</v>
      </c>
    </row>
    <row r="93" spans="1:32" x14ac:dyDescent="0.2">
      <c r="A93" t="str">
        <f t="shared" si="95"/>
        <v>41 Administrative occupations</v>
      </c>
      <c r="B93" s="18">
        <f t="shared" si="96"/>
        <v>-0.68491785147378748</v>
      </c>
      <c r="C93" s="18">
        <f t="shared" si="96"/>
        <v>4.6593549358171726</v>
      </c>
      <c r="D93" s="18">
        <f t="shared" si="96"/>
        <v>-1.8601363677792637</v>
      </c>
      <c r="E93" s="18">
        <f t="shared" si="96"/>
        <v>-0.53680620404782387</v>
      </c>
      <c r="F93" s="18">
        <f t="shared" si="97"/>
        <v>-0.97988713027726826</v>
      </c>
      <c r="H93" s="18">
        <f t="shared" si="98"/>
        <v>-0.97988713027726826</v>
      </c>
      <c r="I93" s="18">
        <f t="shared" si="99"/>
        <v>2.5263285823753145</v>
      </c>
      <c r="J93" s="18">
        <f t="shared" si="100"/>
        <v>1.8504525209462663</v>
      </c>
      <c r="L93" t="str">
        <f t="shared" si="101"/>
        <v>41 Administrative occupations</v>
      </c>
      <c r="M93" s="18">
        <f t="shared" si="102"/>
        <v>-2.1856665307935064</v>
      </c>
      <c r="N93" s="18">
        <f t="shared" si="102"/>
        <v>23.137594930811623</v>
      </c>
      <c r="O93" s="18">
        <f t="shared" si="102"/>
        <v>-1.5921588971745559</v>
      </c>
      <c r="P93" s="18">
        <f t="shared" si="102"/>
        <v>0.69980086369387795</v>
      </c>
      <c r="Q93" s="18">
        <f t="shared" si="103"/>
        <v>-7.005633815435619E-2</v>
      </c>
      <c r="S93" s="18">
        <f t="shared" si="104"/>
        <v>-7.005633815435619E-2</v>
      </c>
      <c r="T93" s="18">
        <f t="shared" si="105"/>
        <v>2.0099480889123722</v>
      </c>
      <c r="U93" s="18">
        <f t="shared" si="106"/>
        <v>1.9569938184019531</v>
      </c>
      <c r="W93" t="str">
        <f t="shared" si="107"/>
        <v>41 Administrative occupations</v>
      </c>
      <c r="X93" s="18">
        <f t="shared" si="108"/>
        <v>-0.22346502769305943</v>
      </c>
      <c r="Y93" s="18">
        <f t="shared" si="108"/>
        <v>-0.7464211436852386</v>
      </c>
      <c r="Z93" s="18">
        <f t="shared" si="108"/>
        <v>-1.958125794896981</v>
      </c>
      <c r="AA93" s="18">
        <f t="shared" si="108"/>
        <v>-1.0314405223432299</v>
      </c>
      <c r="AB93" s="18">
        <f t="shared" si="109"/>
        <v>-1.3413047658568544</v>
      </c>
      <c r="AD93" s="18">
        <f t="shared" si="110"/>
        <v>-1.3413047658568544</v>
      </c>
      <c r="AE93" s="18">
        <f t="shared" si="111"/>
        <v>2.705083058520974</v>
      </c>
      <c r="AF93" s="18">
        <f t="shared" si="112"/>
        <v>1.8113946827414296</v>
      </c>
    </row>
    <row r="94" spans="1:32" x14ac:dyDescent="0.2">
      <c r="A94" t="str">
        <f t="shared" si="95"/>
        <v>42 Secretarial and related occupations</v>
      </c>
      <c r="B94" s="18">
        <f t="shared" si="96"/>
        <v>-1.7943411743111426</v>
      </c>
      <c r="C94" s="18">
        <f t="shared" si="96"/>
        <v>-1.7032555222652679</v>
      </c>
      <c r="D94" s="18">
        <f t="shared" si="96"/>
        <v>0.96845761198496305</v>
      </c>
      <c r="E94" s="18">
        <f t="shared" si="96"/>
        <v>-2.3239472628590496</v>
      </c>
      <c r="F94" s="18">
        <f t="shared" si="97"/>
        <v>-1.2385840530200642</v>
      </c>
      <c r="H94" s="18">
        <f t="shared" si="98"/>
        <v>-1.2385840530200642</v>
      </c>
      <c r="I94" s="18">
        <f t="shared" si="99"/>
        <v>2.7733958785098878</v>
      </c>
      <c r="J94" s="18">
        <f t="shared" si="100"/>
        <v>1.9541641701946943</v>
      </c>
      <c r="L94" t="str">
        <f t="shared" si="101"/>
        <v>42 Secretarial and related occupations</v>
      </c>
      <c r="M94" s="18">
        <f t="shared" si="102"/>
        <v>-7.2365903166985435</v>
      </c>
      <c r="N94" s="18">
        <f t="shared" si="102"/>
        <v>1.9463922673178979</v>
      </c>
      <c r="O94" s="18">
        <f t="shared" si="102"/>
        <v>4.2487016547912315</v>
      </c>
      <c r="P94" s="18">
        <f t="shared" si="102"/>
        <v>1.9658322528854244</v>
      </c>
      <c r="Q94" s="18">
        <f t="shared" si="103"/>
        <v>2.7211794081322349</v>
      </c>
      <c r="S94" s="18">
        <f t="shared" si="104"/>
        <v>2.7211794081322349</v>
      </c>
      <c r="T94" s="18">
        <f t="shared" si="105"/>
        <v>2.3587093751276766</v>
      </c>
      <c r="U94" s="18">
        <f t="shared" si="106"/>
        <v>4.4249201021042017</v>
      </c>
      <c r="W94" t="str">
        <f t="shared" si="107"/>
        <v>42 Secretarial and related occupations</v>
      </c>
      <c r="X94" s="18">
        <f t="shared" si="108"/>
        <v>-1.3210161532281606</v>
      </c>
      <c r="Y94" s="18">
        <f t="shared" si="108"/>
        <v>-1.9746721929411515</v>
      </c>
      <c r="Z94" s="18">
        <f t="shared" si="108"/>
        <v>0.69626236252509077</v>
      </c>
      <c r="AA94" s="18">
        <f t="shared" si="108"/>
        <v>-2.8174595368580024</v>
      </c>
      <c r="AB94" s="18">
        <f t="shared" si="109"/>
        <v>-1.6600577760539026</v>
      </c>
      <c r="AD94" s="18">
        <f t="shared" si="110"/>
        <v>-1.6600577760539026</v>
      </c>
      <c r="AE94" s="18">
        <f t="shared" si="111"/>
        <v>2.8045125597812026</v>
      </c>
      <c r="AF94" s="18">
        <f t="shared" si="112"/>
        <v>1.7233652613754424</v>
      </c>
    </row>
    <row r="95" spans="1:32" x14ac:dyDescent="0.2">
      <c r="A95" t="str">
        <f t="shared" si="95"/>
        <v>51 Skilled agricultural and related trades</v>
      </c>
      <c r="B95" s="18">
        <f t="shared" si="96"/>
        <v>-0.9701753091363452</v>
      </c>
      <c r="C95" s="18">
        <f t="shared" si="96"/>
        <v>16.266263722363217</v>
      </c>
      <c r="D95" s="18">
        <f t="shared" si="96"/>
        <v>-1.0664808604041176</v>
      </c>
      <c r="E95" s="18">
        <f t="shared" si="96"/>
        <v>-6.1405666393699043E-2</v>
      </c>
      <c r="F95" s="18">
        <f t="shared" si="97"/>
        <v>-0.39756015604579531</v>
      </c>
      <c r="H95" s="18">
        <f t="shared" si="98"/>
        <v>-0.39756015604579531</v>
      </c>
      <c r="I95" s="18">
        <f t="shared" si="99"/>
        <v>2.8513134526844341</v>
      </c>
      <c r="J95" s="18">
        <f t="shared" si="100"/>
        <v>2.5856980310230426</v>
      </c>
      <c r="L95" t="str">
        <f t="shared" si="101"/>
        <v>51 Skilled agricultural and related trades</v>
      </c>
      <c r="M95" s="18">
        <f t="shared" si="102"/>
        <v>-5.4921176960574964</v>
      </c>
      <c r="N95" s="18">
        <f t="shared" si="102"/>
        <v>35.500539683331425</v>
      </c>
      <c r="O95" s="18">
        <f t="shared" si="102"/>
        <v>-1.7799041405840543</v>
      </c>
      <c r="P95" s="18">
        <f t="shared" si="102"/>
        <v>-0.33599359631280024</v>
      </c>
      <c r="Q95" s="18">
        <f t="shared" si="103"/>
        <v>-0.81964034214963011</v>
      </c>
      <c r="S95" s="18">
        <f t="shared" si="104"/>
        <v>-0.81964034214963011</v>
      </c>
      <c r="T95" s="18">
        <f t="shared" si="105"/>
        <v>2.539960209380121</v>
      </c>
      <c r="U95" s="18">
        <f t="shared" si="106"/>
        <v>1.9736077824927589</v>
      </c>
      <c r="W95" t="str">
        <f t="shared" si="107"/>
        <v>51 Skilled agricultural and related trades</v>
      </c>
      <c r="X95" s="18">
        <f t="shared" si="108"/>
        <v>12.545508111850046</v>
      </c>
      <c r="Y95" s="18">
        <f t="shared" si="108"/>
        <v>-21.211896229867001</v>
      </c>
      <c r="Z95" s="18">
        <f t="shared" si="108"/>
        <v>1.1851641826465587</v>
      </c>
      <c r="AA95" s="18">
        <f t="shared" si="108"/>
        <v>0.6955486633288821</v>
      </c>
      <c r="AB95" s="18">
        <f t="shared" si="109"/>
        <v>0.85849002924840434</v>
      </c>
      <c r="AD95" s="18">
        <f t="shared" si="110"/>
        <v>0.85849002924840434</v>
      </c>
      <c r="AE95" s="18">
        <f t="shared" si="111"/>
        <v>3.8079847319999249</v>
      </c>
      <c r="AF95" s="18">
        <f t="shared" si="112"/>
        <v>4.3297141545831641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-0.66626788872552467</v>
      </c>
      <c r="C96" s="18">
        <f t="shared" si="96"/>
        <v>-11.035387680148611</v>
      </c>
      <c r="D96" s="18">
        <f t="shared" si="96"/>
        <v>-0.67301847560745642</v>
      </c>
      <c r="E96" s="18">
        <f t="shared" si="96"/>
        <v>-0.71360676642755472</v>
      </c>
      <c r="F96" s="18">
        <f t="shared" si="97"/>
        <v>-0.70007917934656883</v>
      </c>
      <c r="H96" s="18">
        <f t="shared" si="98"/>
        <v>-0.70007917934656883</v>
      </c>
      <c r="I96" s="18">
        <f t="shared" si="99"/>
        <v>2.0634519230221082</v>
      </c>
      <c r="J96" s="18">
        <f t="shared" si="100"/>
        <v>1.5444127127693275</v>
      </c>
      <c r="L96" t="str">
        <f t="shared" si="101"/>
        <v>52 Skilled metal, electrical and electronic trades</v>
      </c>
      <c r="M96" s="18">
        <f t="shared" si="102"/>
        <v>-0.8729639755260199</v>
      </c>
      <c r="N96" s="18">
        <f t="shared" si="102"/>
        <v>-10.747532879521394</v>
      </c>
      <c r="O96" s="18">
        <f t="shared" si="102"/>
        <v>-1.2134373679763</v>
      </c>
      <c r="P96" s="18">
        <f t="shared" si="102"/>
        <v>-0.90252677819273597</v>
      </c>
      <c r="Q96" s="18">
        <f t="shared" si="103"/>
        <v>-1.0062722149555503</v>
      </c>
      <c r="S96" s="18">
        <f t="shared" si="104"/>
        <v>-1.0062722149555503</v>
      </c>
      <c r="T96" s="18">
        <f t="shared" si="105"/>
        <v>1.9680855848433598</v>
      </c>
      <c r="U96" s="18">
        <f t="shared" si="106"/>
        <v>1.216181865163346</v>
      </c>
      <c r="W96" t="str">
        <f t="shared" si="107"/>
        <v>52 Skilled metal, electrical and electronic trades</v>
      </c>
      <c r="X96" s="18">
        <f t="shared" si="108"/>
        <v>10.839531783854328</v>
      </c>
      <c r="Y96" s="18">
        <f t="shared" si="108"/>
        <v>-23.246502750371079</v>
      </c>
      <c r="Z96" s="18">
        <f t="shared" si="108"/>
        <v>17.609535956433664</v>
      </c>
      <c r="AA96" s="18">
        <f t="shared" si="108"/>
        <v>2.6036613574864864</v>
      </c>
      <c r="AB96" s="18">
        <f t="shared" si="109"/>
        <v>7.3798396799746202</v>
      </c>
      <c r="AD96" s="18">
        <f t="shared" si="110"/>
        <v>7.3798396799746202</v>
      </c>
      <c r="AE96" s="18">
        <f t="shared" si="111"/>
        <v>5.6839944944682586</v>
      </c>
      <c r="AF96" s="18">
        <f t="shared" si="112"/>
        <v>10.042024933026038</v>
      </c>
    </row>
    <row r="97" spans="1:32" x14ac:dyDescent="0.2">
      <c r="A97" t="str">
        <f t="shared" si="95"/>
        <v>53 Skilled construction and building trades</v>
      </c>
      <c r="B97" s="18">
        <f t="shared" si="96"/>
        <v>-1.4372783330063421</v>
      </c>
      <c r="C97" s="18">
        <f t="shared" si="96"/>
        <v>-18.467485769308944</v>
      </c>
      <c r="D97" s="18">
        <f t="shared" si="96"/>
        <v>0.10557994720967745</v>
      </c>
      <c r="E97" s="18">
        <f t="shared" si="96"/>
        <v>-1.3488051207004137</v>
      </c>
      <c r="F97" s="18">
        <f t="shared" si="97"/>
        <v>-0.86637317106229572</v>
      </c>
      <c r="H97" s="18">
        <f t="shared" si="98"/>
        <v>-0.86637317106229572</v>
      </c>
      <c r="I97" s="18">
        <f t="shared" si="99"/>
        <v>2.245064205030145</v>
      </c>
      <c r="J97" s="18">
        <f t="shared" si="100"/>
        <v>1.6213046308073187</v>
      </c>
      <c r="L97" t="str">
        <f t="shared" si="101"/>
        <v>53 Skilled construction and building trades</v>
      </c>
      <c r="M97" s="18">
        <f t="shared" si="102"/>
        <v>-1.508748670200033</v>
      </c>
      <c r="N97" s="18">
        <f t="shared" si="102"/>
        <v>-18.657605739560179</v>
      </c>
      <c r="O97" s="18">
        <f t="shared" si="102"/>
        <v>9.1506899025017852E-2</v>
      </c>
      <c r="P97" s="18">
        <f t="shared" si="102"/>
        <v>-1.3764259253510658</v>
      </c>
      <c r="Q97" s="18">
        <f t="shared" si="103"/>
        <v>-0.88952277357337017</v>
      </c>
      <c r="S97" s="18">
        <f t="shared" si="104"/>
        <v>-0.88952277357337017</v>
      </c>
      <c r="T97" s="18">
        <f t="shared" si="105"/>
        <v>2.2352131805054798</v>
      </c>
      <c r="U97" s="18">
        <f t="shared" si="106"/>
        <v>1.5941933009169906</v>
      </c>
      <c r="W97" t="str">
        <f t="shared" si="107"/>
        <v>53 Skilled construction and building trades</v>
      </c>
      <c r="X97" s="18">
        <f t="shared" si="108"/>
        <v>6.0400555270492706</v>
      </c>
      <c r="Y97" s="18">
        <f t="shared" si="108"/>
        <v>-1.874746392376303</v>
      </c>
      <c r="Z97" s="18">
        <f t="shared" si="108"/>
        <v>1.1033609868807304</v>
      </c>
      <c r="AA97" s="18">
        <f t="shared" si="108"/>
        <v>0.40237953986959063</v>
      </c>
      <c r="AB97" s="18">
        <f t="shared" si="109"/>
        <v>0.63549833749954043</v>
      </c>
      <c r="AD97" s="18">
        <f t="shared" si="110"/>
        <v>0.63549833749954043</v>
      </c>
      <c r="AE97" s="18">
        <f t="shared" si="111"/>
        <v>2.9247300237281282</v>
      </c>
      <c r="AF97" s="18">
        <f t="shared" si="112"/>
        <v>3.3557371247572076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-3.9125828945056784</v>
      </c>
      <c r="C98" s="18">
        <f t="shared" si="96"/>
        <v>-3.0096620550373321</v>
      </c>
      <c r="D98" s="18">
        <f t="shared" si="96"/>
        <v>-1.0528571890331295</v>
      </c>
      <c r="E98" s="18">
        <f t="shared" si="96"/>
        <v>-0.83234175666944132</v>
      </c>
      <c r="F98" s="18">
        <f t="shared" si="97"/>
        <v>-0.90590145174933578</v>
      </c>
      <c r="H98" s="18">
        <f t="shared" si="98"/>
        <v>-0.90590145174933578</v>
      </c>
      <c r="I98" s="18">
        <f t="shared" si="99"/>
        <v>2.2252262208951157</v>
      </c>
      <c r="J98" s="18">
        <f t="shared" si="100"/>
        <v>1.5716908965728749</v>
      </c>
      <c r="L98" t="str">
        <f t="shared" si="101"/>
        <v>54 Textiles, printing and other skilled trades</v>
      </c>
      <c r="M98" s="18">
        <f t="shared" si="102"/>
        <v>-5.481283075659837</v>
      </c>
      <c r="N98" s="18">
        <f t="shared" si="102"/>
        <v>-4.8068534448538429</v>
      </c>
      <c r="O98" s="18">
        <f t="shared" si="102"/>
        <v>-0.85613980752121677</v>
      </c>
      <c r="P98" s="18">
        <f t="shared" si="102"/>
        <v>-0.96254030972280358</v>
      </c>
      <c r="Q98" s="18">
        <f t="shared" si="103"/>
        <v>-0.92708616929771948</v>
      </c>
      <c r="S98" s="18">
        <f t="shared" si="104"/>
        <v>-0.92708616929771948</v>
      </c>
      <c r="T98" s="18">
        <f t="shared" si="105"/>
        <v>1.7128053362465812</v>
      </c>
      <c r="U98" s="18">
        <f t="shared" si="106"/>
        <v>0.99288076934178626</v>
      </c>
      <c r="W98" t="str">
        <f t="shared" si="107"/>
        <v>54 Textiles, printing and other skilled trades</v>
      </c>
      <c r="X98" s="18">
        <f t="shared" si="108"/>
        <v>-1.787394842833856</v>
      </c>
      <c r="Y98" s="18">
        <f t="shared" si="108"/>
        <v>-0.7971555145627196</v>
      </c>
      <c r="Z98" s="18">
        <f t="shared" si="108"/>
        <v>-1.2872796406061759</v>
      </c>
      <c r="AA98" s="18">
        <f t="shared" si="108"/>
        <v>-0.67716846218066618</v>
      </c>
      <c r="AB98" s="18">
        <f t="shared" si="109"/>
        <v>-0.88095669689707279</v>
      </c>
      <c r="AD98" s="18">
        <f t="shared" si="110"/>
        <v>-0.88095669689707279</v>
      </c>
      <c r="AE98" s="18">
        <f t="shared" si="111"/>
        <v>2.7875978307160265</v>
      </c>
      <c r="AF98" s="18">
        <f t="shared" si="112"/>
        <v>2.2008208752394731</v>
      </c>
    </row>
    <row r="99" spans="1:32" x14ac:dyDescent="0.2">
      <c r="A99" t="str">
        <f t="shared" si="95"/>
        <v>61 Caring personal service occupations</v>
      </c>
      <c r="B99" s="18">
        <f t="shared" si="96"/>
        <v>0.35532337155650406</v>
      </c>
      <c r="C99" s="18">
        <f t="shared" si="96"/>
        <v>-2.8689288592677498</v>
      </c>
      <c r="D99" s="18">
        <f t="shared" si="96"/>
        <v>1.5120284763535663</v>
      </c>
      <c r="E99" s="18">
        <f t="shared" si="96"/>
        <v>0.78597919112592951</v>
      </c>
      <c r="F99" s="18">
        <f t="shared" si="97"/>
        <v>1.0274167824968261</v>
      </c>
      <c r="H99" s="18">
        <f t="shared" si="98"/>
        <v>1.0274167824968261</v>
      </c>
      <c r="I99" s="18">
        <f t="shared" si="99"/>
        <v>3.2249361622646466</v>
      </c>
      <c r="J99" s="18">
        <f t="shared" si="100"/>
        <v>3.9013779067656795</v>
      </c>
      <c r="L99" t="str">
        <f t="shared" si="101"/>
        <v>61 Caring personal service occupations</v>
      </c>
      <c r="M99" s="18">
        <f t="shared" si="102"/>
        <v>0.66147457596890114</v>
      </c>
      <c r="N99" s="18">
        <f t="shared" si="102"/>
        <v>2.3147141041620189</v>
      </c>
      <c r="O99" s="18">
        <f t="shared" si="102"/>
        <v>4.075997230326367</v>
      </c>
      <c r="P99" s="18">
        <f t="shared" si="102"/>
        <v>1.5364121770372385</v>
      </c>
      <c r="Q99" s="18">
        <f t="shared" si="103"/>
        <v>2.3759793232212889</v>
      </c>
      <c r="S99" s="18">
        <f t="shared" si="104"/>
        <v>2.3759793232212889</v>
      </c>
      <c r="T99" s="18">
        <f t="shared" si="105"/>
        <v>2.9680402791750771</v>
      </c>
      <c r="U99" s="18">
        <f t="shared" si="106"/>
        <v>4.634435838239459</v>
      </c>
      <c r="W99" t="str">
        <f t="shared" si="107"/>
        <v>61 Caring personal service occupations</v>
      </c>
      <c r="X99" s="18">
        <f t="shared" si="108"/>
        <v>0.30307334660175655</v>
      </c>
      <c r="Y99" s="18">
        <f t="shared" si="108"/>
        <v>-3.7615266040472273</v>
      </c>
      <c r="Z99" s="18">
        <f t="shared" si="108"/>
        <v>1.0134596388569506</v>
      </c>
      <c r="AA99" s="18">
        <f t="shared" si="108"/>
        <v>0.61979292089593407</v>
      </c>
      <c r="AB99" s="18">
        <f t="shared" si="109"/>
        <v>0.75084439911941026</v>
      </c>
      <c r="AD99" s="18">
        <f t="shared" si="110"/>
        <v>0.75084439911941026</v>
      </c>
      <c r="AE99" s="18">
        <f t="shared" si="111"/>
        <v>3.2710105657781652</v>
      </c>
      <c r="AF99" s="18">
        <f t="shared" si="112"/>
        <v>3.758986593999758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6.0135501623544307</v>
      </c>
      <c r="C100" s="18">
        <f t="shared" si="96"/>
        <v>-3.4078115752242732</v>
      </c>
      <c r="D100" s="18">
        <f t="shared" si="96"/>
        <v>-0.31893799366913278</v>
      </c>
      <c r="E100" s="18">
        <f t="shared" si="96"/>
        <v>0.22138235756612445</v>
      </c>
      <c r="F100" s="18">
        <f t="shared" si="97"/>
        <v>4.0950932897354519E-2</v>
      </c>
      <c r="H100" s="18">
        <f t="shared" si="98"/>
        <v>4.0950932897354519E-2</v>
      </c>
      <c r="I100" s="18">
        <f t="shared" si="99"/>
        <v>2.7423838913255727</v>
      </c>
      <c r="J100" s="18">
        <f t="shared" si="100"/>
        <v>2.7704500888790173</v>
      </c>
      <c r="L100" t="str">
        <f t="shared" si="101"/>
        <v>62 Leisure, travel and related personal service occupations</v>
      </c>
      <c r="M100" s="18">
        <f t="shared" si="102"/>
        <v>3.1712097206733514</v>
      </c>
      <c r="N100" s="18">
        <f t="shared" si="102"/>
        <v>-1.9580938166678163</v>
      </c>
      <c r="O100" s="18">
        <f t="shared" si="102"/>
        <v>-9.5396844283957005E-2</v>
      </c>
      <c r="P100" s="18">
        <f t="shared" si="102"/>
        <v>0.81678096677464396</v>
      </c>
      <c r="Q100" s="18">
        <f t="shared" si="103"/>
        <v>0.5118000286187252</v>
      </c>
      <c r="S100" s="18">
        <f t="shared" si="104"/>
        <v>0.5118000286187252</v>
      </c>
      <c r="T100" s="18">
        <f t="shared" si="105"/>
        <v>2.4430702567721951</v>
      </c>
      <c r="U100" s="18">
        <f t="shared" si="106"/>
        <v>2.8120368564470644</v>
      </c>
      <c r="W100" t="str">
        <f t="shared" si="107"/>
        <v>62 Leisure, travel and related personal service occupations</v>
      </c>
      <c r="X100" s="18">
        <f t="shared" si="108"/>
        <v>7.2077961624365194</v>
      </c>
      <c r="Y100" s="18">
        <f t="shared" si="108"/>
        <v>-3.960989891284783</v>
      </c>
      <c r="Z100" s="18">
        <f t="shared" si="108"/>
        <v>-0.40656028730631233</v>
      </c>
      <c r="AA100" s="18">
        <f t="shared" si="108"/>
        <v>-2.3260146264747483E-2</v>
      </c>
      <c r="AB100" s="18">
        <f t="shared" si="109"/>
        <v>-0.1511904899269001</v>
      </c>
      <c r="AD100" s="18">
        <f t="shared" si="110"/>
        <v>-0.1511904899269001</v>
      </c>
      <c r="AE100" s="18">
        <f t="shared" si="111"/>
        <v>2.8557491368211396</v>
      </c>
      <c r="AF100" s="18">
        <f t="shared" si="112"/>
        <v>2.7541866437513551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-4.8574267096918256</v>
      </c>
      <c r="C101" s="18">
        <f t="shared" si="96"/>
        <v>29.608953399869463</v>
      </c>
      <c r="D101" s="18">
        <f t="shared" si="96"/>
        <v>-4.0552390807864658</v>
      </c>
      <c r="E101" s="18">
        <f t="shared" si="96"/>
        <v>0.97494897665684199</v>
      </c>
      <c r="F101" s="18">
        <f t="shared" si="97"/>
        <v>-0.73042026704230878</v>
      </c>
      <c r="H101" s="18">
        <f t="shared" si="98"/>
        <v>-0.73042026704230878</v>
      </c>
      <c r="I101" s="18">
        <f t="shared" si="99"/>
        <v>2.200723659831616</v>
      </c>
      <c r="J101" s="18">
        <f t="shared" si="100"/>
        <v>1.6700024866053376</v>
      </c>
      <c r="L101" t="str">
        <f t="shared" si="101"/>
        <v>63 Community and civil enforcement occupations</v>
      </c>
      <c r="M101" s="18">
        <f t="shared" si="102"/>
        <v>-7.5799673339077112</v>
      </c>
      <c r="N101" s="18">
        <f t="shared" si="102"/>
        <v>45.710413652151672</v>
      </c>
      <c r="O101" s="18">
        <f t="shared" si="102"/>
        <v>-6.9901511200091466</v>
      </c>
      <c r="P101" s="18">
        <f t="shared" si="102"/>
        <v>1.4935702567842934</v>
      </c>
      <c r="Q101" s="18">
        <f t="shared" si="103"/>
        <v>-1.4170069293031218</v>
      </c>
      <c r="S101" s="18">
        <f t="shared" si="104"/>
        <v>-1.4170069293031218</v>
      </c>
      <c r="T101" s="18">
        <f t="shared" si="105"/>
        <v>1.7665242079072163</v>
      </c>
      <c r="U101" s="18">
        <f t="shared" si="106"/>
        <v>0.68412824024290941</v>
      </c>
      <c r="W101" t="str">
        <f t="shared" si="107"/>
        <v>63 Community and civil enforcement occupations</v>
      </c>
      <c r="X101" s="18">
        <f t="shared" si="108"/>
        <v>4.4624719534250845</v>
      </c>
      <c r="Y101" s="18">
        <f t="shared" si="108"/>
        <v>-11.171816234743225</v>
      </c>
      <c r="Z101" s="18">
        <f t="shared" si="108"/>
        <v>5.3712616155789705</v>
      </c>
      <c r="AA101" s="18">
        <f t="shared" si="108"/>
        <v>-0.2739224748446567</v>
      </c>
      <c r="AB101" s="18">
        <f t="shared" si="109"/>
        <v>1.5733754397161404</v>
      </c>
      <c r="AD101" s="18">
        <f t="shared" si="110"/>
        <v>1.5733754397161404</v>
      </c>
      <c r="AE101" s="18">
        <f t="shared" si="111"/>
        <v>3.7712514690544374</v>
      </c>
      <c r="AF101" s="18">
        <f t="shared" si="112"/>
        <v>4.7513379806462197</v>
      </c>
    </row>
    <row r="102" spans="1:32" x14ac:dyDescent="0.2">
      <c r="A102" t="str">
        <f t="shared" si="95"/>
        <v>71 Sales occupations</v>
      </c>
      <c r="B102" s="18">
        <f t="shared" si="96"/>
        <v>-2.2503104164614096</v>
      </c>
      <c r="C102" s="18">
        <f t="shared" si="96"/>
        <v>-2.5062844596881129</v>
      </c>
      <c r="D102" s="18">
        <f t="shared" si="96"/>
        <v>-1.5095100140514739</v>
      </c>
      <c r="E102" s="18">
        <f t="shared" si="96"/>
        <v>-0.56296070113488472</v>
      </c>
      <c r="F102" s="18">
        <f t="shared" si="97"/>
        <v>-0.87948360928992164</v>
      </c>
      <c r="H102" s="18">
        <f t="shared" si="98"/>
        <v>-0.87948360928992164</v>
      </c>
      <c r="I102" s="18">
        <f t="shared" si="99"/>
        <v>2.4158373088460028</v>
      </c>
      <c r="J102" s="18">
        <f t="shared" si="100"/>
        <v>1.7981160689028108</v>
      </c>
      <c r="L102" t="str">
        <f t="shared" si="101"/>
        <v>71 Sales occupations</v>
      </c>
      <c r="M102" s="18">
        <f t="shared" si="102"/>
        <v>-1.47267901287923</v>
      </c>
      <c r="N102" s="18">
        <f t="shared" si="102"/>
        <v>-0.22806664735848248</v>
      </c>
      <c r="O102" s="18">
        <f t="shared" si="102"/>
        <v>-1.4426049856638534</v>
      </c>
      <c r="P102" s="18">
        <f t="shared" si="102"/>
        <v>-0.36971975504231924</v>
      </c>
      <c r="Q102" s="18">
        <f t="shared" si="103"/>
        <v>-0.72863962782966363</v>
      </c>
      <c r="S102" s="18">
        <f t="shared" si="104"/>
        <v>-0.72863962782966363</v>
      </c>
      <c r="T102" s="18">
        <f t="shared" si="105"/>
        <v>1.7878606857094637</v>
      </c>
      <c r="U102" s="18">
        <f t="shared" si="106"/>
        <v>1.2262312046571022</v>
      </c>
      <c r="W102" t="str">
        <f t="shared" si="107"/>
        <v>71 Sales occupations</v>
      </c>
      <c r="X102" s="18">
        <f t="shared" si="108"/>
        <v>-2.6967108516251947</v>
      </c>
      <c r="Y102" s="18">
        <f t="shared" si="108"/>
        <v>-3.8555815664317428</v>
      </c>
      <c r="Z102" s="18">
        <f t="shared" si="108"/>
        <v>-1.5507206094935722</v>
      </c>
      <c r="AA102" s="18">
        <f t="shared" si="108"/>
        <v>-0.6840929272076246</v>
      </c>
      <c r="AB102" s="18">
        <f t="shared" si="109"/>
        <v>-0.97381315928850576</v>
      </c>
      <c r="AD102" s="18">
        <f t="shared" si="110"/>
        <v>-0.97381315928850576</v>
      </c>
      <c r="AE102" s="18">
        <f t="shared" si="111"/>
        <v>2.7766274838935345</v>
      </c>
      <c r="AF102" s="18">
        <f t="shared" si="112"/>
        <v>2.128496451504569</v>
      </c>
    </row>
    <row r="103" spans="1:32" x14ac:dyDescent="0.2">
      <c r="A103" t="str">
        <f t="shared" si="95"/>
        <v>72 Customer service occupations</v>
      </c>
      <c r="B103" s="18">
        <f t="shared" si="96"/>
        <v>1.5097029505585891</v>
      </c>
      <c r="C103" s="18">
        <f t="shared" si="96"/>
        <v>3.1669597421087436</v>
      </c>
      <c r="D103" s="18">
        <f t="shared" si="96"/>
        <v>4.9830148646726968</v>
      </c>
      <c r="E103" s="18">
        <f t="shared" si="96"/>
        <v>1.2846496357290516</v>
      </c>
      <c r="F103" s="18">
        <f t="shared" si="97"/>
        <v>2.5027303042239657</v>
      </c>
      <c r="H103" s="18">
        <f t="shared" si="98"/>
        <v>2.5027303042239657</v>
      </c>
      <c r="I103" s="18">
        <f t="shared" si="99"/>
        <v>3.2475563939229124</v>
      </c>
      <c r="J103" s="18">
        <f t="shared" si="100"/>
        <v>4.9494537692626572</v>
      </c>
      <c r="L103" t="str">
        <f t="shared" si="101"/>
        <v>72 Customer service occupations</v>
      </c>
      <c r="M103" s="18">
        <f t="shared" si="102"/>
        <v>-2.5870186415871133</v>
      </c>
      <c r="N103" s="18">
        <f t="shared" si="102"/>
        <v>20.041962014118297</v>
      </c>
      <c r="O103" s="18">
        <f t="shared" si="102"/>
        <v>6.4422775643729224</v>
      </c>
      <c r="P103" s="18">
        <f t="shared" si="102"/>
        <v>1.4093474631015734</v>
      </c>
      <c r="Q103" s="18">
        <f t="shared" si="103"/>
        <v>3.0599779019321538</v>
      </c>
      <c r="S103" s="18">
        <f t="shared" si="104"/>
        <v>3.0599779019321538</v>
      </c>
      <c r="T103" s="18">
        <f t="shared" si="105"/>
        <v>2.5883109364888579</v>
      </c>
      <c r="U103" s="18">
        <f t="shared" si="106"/>
        <v>4.8635138286069468</v>
      </c>
      <c r="W103" t="str">
        <f t="shared" si="107"/>
        <v>72 Customer service occupations</v>
      </c>
      <c r="X103" s="18">
        <f t="shared" si="108"/>
        <v>3.4155412708635424</v>
      </c>
      <c r="Y103" s="18">
        <f t="shared" si="108"/>
        <v>-3.58771435567381</v>
      </c>
      <c r="Z103" s="18">
        <f t="shared" si="108"/>
        <v>4.2243595486053609</v>
      </c>
      <c r="AA103" s="18">
        <f t="shared" si="108"/>
        <v>1.215003736144582</v>
      </c>
      <c r="AB103" s="18">
        <f t="shared" si="109"/>
        <v>2.2083416931947264</v>
      </c>
      <c r="AD103" s="18">
        <f t="shared" si="110"/>
        <v>2.2083416931947264</v>
      </c>
      <c r="AE103" s="18">
        <f t="shared" si="111"/>
        <v>3.5553198588271329</v>
      </c>
      <c r="AF103" s="18">
        <f t="shared" si="112"/>
        <v>4.9919194497133557</v>
      </c>
    </row>
    <row r="104" spans="1:32" x14ac:dyDescent="0.2">
      <c r="A104" t="str">
        <f t="shared" si="95"/>
        <v>81 Process, plant and machine operatives</v>
      </c>
      <c r="B104" s="18">
        <f t="shared" si="96"/>
        <v>-1.0723125808887013</v>
      </c>
      <c r="C104" s="18">
        <f t="shared" si="96"/>
        <v>-11.359326395268853</v>
      </c>
      <c r="D104" s="18">
        <f t="shared" si="96"/>
        <v>3.5799827713115961</v>
      </c>
      <c r="E104" s="18">
        <f t="shared" si="96"/>
        <v>-0.26812621206026011</v>
      </c>
      <c r="F104" s="18">
        <f t="shared" si="97"/>
        <v>0.9984240699584479</v>
      </c>
      <c r="H104" s="18">
        <f t="shared" si="98"/>
        <v>0.9984240699584479</v>
      </c>
      <c r="I104" s="18">
        <f t="shared" si="99"/>
        <v>2.5641070175472347</v>
      </c>
      <c r="J104" s="18">
        <f t="shared" si="100"/>
        <v>3.2796727064984932</v>
      </c>
      <c r="L104" t="str">
        <f t="shared" si="101"/>
        <v>81 Process, plant and machine operatives</v>
      </c>
      <c r="M104" s="18">
        <f t="shared" si="102"/>
        <v>-1.9139532509536039</v>
      </c>
      <c r="N104" s="18">
        <f t="shared" si="102"/>
        <v>-8.7360113473462402</v>
      </c>
      <c r="O104" s="18">
        <f t="shared" si="102"/>
        <v>3.2601116916871176</v>
      </c>
      <c r="P104" s="18">
        <f t="shared" si="102"/>
        <v>-0.60144195706596237</v>
      </c>
      <c r="Q104" s="18">
        <f t="shared" si="103"/>
        <v>0.6694245979581348</v>
      </c>
      <c r="S104" s="18">
        <f t="shared" si="104"/>
        <v>0.6694245979581348</v>
      </c>
      <c r="T104" s="18">
        <f t="shared" si="105"/>
        <v>2.345221436627476</v>
      </c>
      <c r="U104" s="18">
        <f t="shared" si="106"/>
        <v>2.8356695920289221</v>
      </c>
      <c r="W104" t="str">
        <f t="shared" si="107"/>
        <v>81 Process, plant and machine operatives</v>
      </c>
      <c r="X104" s="18">
        <f t="shared" si="108"/>
        <v>1.3364344269193973</v>
      </c>
      <c r="Y104" s="18">
        <f t="shared" si="108"/>
        <v>-18.281718810515677</v>
      </c>
      <c r="Z104" s="18">
        <f t="shared" si="108"/>
        <v>4.5003493242500525</v>
      </c>
      <c r="AA104" s="18">
        <f t="shared" si="108"/>
        <v>0.60799316992712349</v>
      </c>
      <c r="AB104" s="18">
        <f t="shared" si="109"/>
        <v>1.8890637443568892</v>
      </c>
      <c r="AD104" s="18">
        <f t="shared" si="110"/>
        <v>1.8890637443568892</v>
      </c>
      <c r="AE104" s="18">
        <f t="shared" si="111"/>
        <v>3.1736047714174598</v>
      </c>
      <c r="AF104" s="18">
        <f t="shared" si="112"/>
        <v>4.4516784679925481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0.89648879978840856</v>
      </c>
      <c r="C105" s="18">
        <f t="shared" si="96"/>
        <v>-2.1907402797668007</v>
      </c>
      <c r="D105" s="18">
        <f t="shared" si="96"/>
        <v>0.78488106253320478</v>
      </c>
      <c r="E105" s="18">
        <f t="shared" si="96"/>
        <v>-0.19128808318605861</v>
      </c>
      <c r="F105" s="18">
        <f t="shared" si="97"/>
        <v>0.13304654485135625</v>
      </c>
      <c r="H105" s="18">
        <f t="shared" si="98"/>
        <v>0.13304654485135625</v>
      </c>
      <c r="I105" s="18">
        <f t="shared" si="99"/>
        <v>2.9281736211892229</v>
      </c>
      <c r="J105" s="18">
        <f t="shared" si="100"/>
        <v>3.0172862256048871</v>
      </c>
      <c r="L105" t="str">
        <f t="shared" si="101"/>
        <v>82 Transport and mobile machine drivers and operatives</v>
      </c>
      <c r="M105" s="18">
        <f t="shared" si="102"/>
        <v>0.86794777653924626</v>
      </c>
      <c r="N105" s="18">
        <f t="shared" si="102"/>
        <v>-2.0106525813409881</v>
      </c>
      <c r="O105" s="18">
        <f t="shared" si="102"/>
        <v>0.40117193925344186</v>
      </c>
      <c r="P105" s="18">
        <f t="shared" si="102"/>
        <v>-0.27941294161286656</v>
      </c>
      <c r="Q105" s="18">
        <f t="shared" si="103"/>
        <v>-5.3065470684976468E-2</v>
      </c>
      <c r="S105" s="18">
        <f t="shared" si="104"/>
        <v>-5.3065470684976468E-2</v>
      </c>
      <c r="T105" s="18">
        <f t="shared" si="105"/>
        <v>2.8517055961959636</v>
      </c>
      <c r="U105" s="18">
        <f t="shared" si="106"/>
        <v>2.8159540386056836</v>
      </c>
      <c r="W105" t="str">
        <f t="shared" si="107"/>
        <v>82 Transport and mobile machine drivers and operatives</v>
      </c>
      <c r="X105" s="18">
        <f t="shared" si="108"/>
        <v>1.4349285785894894</v>
      </c>
      <c r="Y105" s="18">
        <f t="shared" si="108"/>
        <v>-5.5409612736787466</v>
      </c>
      <c r="Z105" s="18">
        <f t="shared" si="108"/>
        <v>7.2495014649063494</v>
      </c>
      <c r="AA105" s="18">
        <f t="shared" si="108"/>
        <v>0.96449745471032244</v>
      </c>
      <c r="AB105" s="18">
        <f t="shared" si="109"/>
        <v>3.0174714543873105</v>
      </c>
      <c r="AD105" s="18">
        <f t="shared" si="110"/>
        <v>3.0174714543873105</v>
      </c>
      <c r="AE105" s="18">
        <f t="shared" si="111"/>
        <v>4.2671640665230326</v>
      </c>
      <c r="AF105" s="18">
        <f t="shared" si="112"/>
        <v>6.1082634804222158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-2.9965296584723022</v>
      </c>
      <c r="C106" s="18">
        <f t="shared" si="96"/>
        <v>-7.5569166377678521</v>
      </c>
      <c r="D106" s="18">
        <f t="shared" si="96"/>
        <v>-3.3922903421243489</v>
      </c>
      <c r="E106" s="18">
        <f t="shared" si="96"/>
        <v>-0.65683933860256616</v>
      </c>
      <c r="F106" s="18">
        <f t="shared" si="97"/>
        <v>-1.5771558375438866</v>
      </c>
      <c r="H106" s="18">
        <f t="shared" si="98"/>
        <v>-1.5771558375438866</v>
      </c>
      <c r="I106" s="18">
        <f t="shared" si="99"/>
        <v>1.988029769465971</v>
      </c>
      <c r="J106" s="18">
        <f t="shared" si="100"/>
        <v>0.82609196374197058</v>
      </c>
      <c r="L106" t="str">
        <f t="shared" si="101"/>
        <v>91 Elementary trades and related occupations</v>
      </c>
      <c r="M106" s="18">
        <f t="shared" si="102"/>
        <v>-3.5696570471827616</v>
      </c>
      <c r="N106" s="18">
        <f t="shared" si="102"/>
        <v>-1.0753591005066898</v>
      </c>
      <c r="O106" s="18">
        <f t="shared" si="102"/>
        <v>-3.5105789347587679</v>
      </c>
      <c r="P106" s="18">
        <f t="shared" si="102"/>
        <v>-0.70039292089950633</v>
      </c>
      <c r="Q106" s="18">
        <f t="shared" si="103"/>
        <v>-1.6460996948964524</v>
      </c>
      <c r="S106" s="18">
        <f t="shared" si="104"/>
        <v>-1.6460996948964524</v>
      </c>
      <c r="T106" s="18">
        <f t="shared" si="105"/>
        <v>1.649548630320985</v>
      </c>
      <c r="U106" s="18">
        <f t="shared" si="106"/>
        <v>0.37501704048747975</v>
      </c>
      <c r="W106" t="str">
        <f t="shared" si="107"/>
        <v>91 Elementary trades and related occupations</v>
      </c>
      <c r="X106" s="18">
        <f t="shared" si="108"/>
        <v>-1.5321724304276474</v>
      </c>
      <c r="Y106" s="18">
        <f t="shared" si="108"/>
        <v>-23.275921261690925</v>
      </c>
      <c r="Z106" s="18">
        <f t="shared" si="108"/>
        <v>-3.0261012111334362</v>
      </c>
      <c r="AA106" s="18">
        <f t="shared" si="108"/>
        <v>-0.5250694301896508</v>
      </c>
      <c r="AB106" s="18">
        <f t="shared" si="109"/>
        <v>-1.3658328129424135</v>
      </c>
      <c r="AD106" s="18">
        <f t="shared" si="110"/>
        <v>-1.3658328129424135</v>
      </c>
      <c r="AE106" s="18">
        <f t="shared" si="111"/>
        <v>2.9552708260238258</v>
      </c>
      <c r="AF106" s="18">
        <f t="shared" si="112"/>
        <v>2.0783005620416128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-0.73498493077529536</v>
      </c>
      <c r="C107" s="18">
        <f t="shared" si="96"/>
        <v>-7.4418109087664108</v>
      </c>
      <c r="D107" s="18">
        <f t="shared" si="96"/>
        <v>4.1575183443187669E-2</v>
      </c>
      <c r="E107" s="18">
        <f t="shared" si="96"/>
        <v>-0.64558807613246394</v>
      </c>
      <c r="F107" s="18">
        <f t="shared" si="97"/>
        <v>-0.41705970496231926</v>
      </c>
      <c r="H107" s="18">
        <f t="shared" si="98"/>
        <v>-0.41705970496231926</v>
      </c>
      <c r="I107" s="18">
        <f t="shared" si="99"/>
        <v>2.5589923001453796</v>
      </c>
      <c r="J107" s="18">
        <f t="shared" si="100"/>
        <v>2.2689179785251978</v>
      </c>
      <c r="L107" t="str">
        <f t="shared" si="101"/>
        <v>92 Elementary administration and service occupations</v>
      </c>
      <c r="M107" s="18">
        <f t="shared" si="102"/>
        <v>-2.3136489830386853</v>
      </c>
      <c r="N107" s="18">
        <f t="shared" si="102"/>
        <v>-3.9276685796227895</v>
      </c>
      <c r="O107" s="18">
        <f t="shared" si="102"/>
        <v>0.91548430209560383</v>
      </c>
      <c r="P107" s="18">
        <f t="shared" si="102"/>
        <v>-0.73078725420605561</v>
      </c>
      <c r="Q107" s="18">
        <f t="shared" si="103"/>
        <v>-0.18503593845976551</v>
      </c>
      <c r="S107" s="18">
        <f t="shared" si="104"/>
        <v>-0.18503593845976551</v>
      </c>
      <c r="T107" s="18">
        <f t="shared" si="105"/>
        <v>2.2689883700707458</v>
      </c>
      <c r="U107" s="18">
        <f t="shared" si="106"/>
        <v>2.1343333627839689</v>
      </c>
      <c r="W107" t="str">
        <f t="shared" si="107"/>
        <v>92 Elementary administration and service occupations</v>
      </c>
      <c r="X107" s="18">
        <f t="shared" si="108"/>
        <v>0.87838989120414546</v>
      </c>
      <c r="Y107" s="18">
        <f t="shared" si="108"/>
        <v>-10.755830426060742</v>
      </c>
      <c r="Z107" s="18">
        <f t="shared" si="108"/>
        <v>-0.87800980186920619</v>
      </c>
      <c r="AA107" s="18">
        <f t="shared" si="108"/>
        <v>-0.55174405142058847</v>
      </c>
      <c r="AB107" s="18">
        <f t="shared" si="109"/>
        <v>-0.66061845206983882</v>
      </c>
      <c r="AD107" s="18">
        <f t="shared" si="110"/>
        <v>-0.66061845206983882</v>
      </c>
      <c r="AE107" s="18">
        <f t="shared" si="111"/>
        <v>2.8421123166495921</v>
      </c>
      <c r="AF107" s="18">
        <f t="shared" si="112"/>
        <v>2.403058958726878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0.60067062186750508</v>
      </c>
      <c r="C109" s="26">
        <f>IF(AND(D$6-C$6 &lt;&gt; 0,C35&lt;&gt;0,D35&lt;&gt;0),(EXP(LN(D35/C35)/(D$6-C$6))-1)*100,0)</f>
        <v>0.21001779020022315</v>
      </c>
      <c r="D109" s="26">
        <f>IF(AND(E$6-D$6 &lt;&gt; 0,D35&lt;&gt;0,E35&lt;&gt;0),(EXP(LN(E35/D35)/(E$6-D$6))-1)*100,0)</f>
        <v>0.2137122903617783</v>
      </c>
      <c r="E109" s="26">
        <f>IF(AND(F$6-E$6 &lt;&gt; 0,E35&lt;&gt;0,F35&lt;&gt;0),(EXP(LN(F35/E35)/(F$6-E$6))-1)*100,0)</f>
        <v>0.23844593453650198</v>
      </c>
      <c r="F109" s="26">
        <f t="shared" ref="F109" si="113">IF(AND(F$6-D$6 &lt;&gt; 0,D35&lt;&gt;0,F35&lt;&gt;0),(EXP(LN(F35/D35)/(F$6-D$6))-1)*100,0)</f>
        <v>0.23020070827648453</v>
      </c>
      <c r="H109" s="26">
        <f t="shared" ref="H109" si="114">IF($F$6-$D$6 &lt;&gt; 0,(EXP(LN(1+(H72/100))/($F$6-$D$6))-1)*100,0)</f>
        <v>0.23020070827648453</v>
      </c>
      <c r="I109" s="26">
        <f>IF(D35&gt;0,((1+(I35/D35))^(1/($F$6-$D$6))-1)*100,0)</f>
        <v>2.6700182743636613</v>
      </c>
      <c r="J109" s="26">
        <f t="shared" ref="J109" si="115">IF($F$6-$D$6 &lt;&gt; 0,(EXP(LN(1+(J72/100))/($F$6-$D$6))-1)*100,0)</f>
        <v>2.8300341673448637</v>
      </c>
      <c r="L109" s="24" t="str">
        <f>L35</f>
        <v>All occupations</v>
      </c>
      <c r="M109" s="26">
        <f>IF(AND(N$6-M$6 &lt;&gt; 0,M35&lt;&gt;0,N35&lt;&gt;0),(EXP(LN(N35/M35)/(N$6-M$6))-1)*100,0)</f>
        <v>-0.30761970467830801</v>
      </c>
      <c r="N109" s="26">
        <f>IF(AND(O$6-N$6 &lt;&gt; 0,N35&lt;&gt;0,O35&lt;&gt;0),(EXP(LN(O35/N35)/(O$6-N$6))-1)*100,0)</f>
        <v>1.9970760416383238</v>
      </c>
      <c r="O109" s="26">
        <f>IF(AND(P$6-O$6 &lt;&gt; 0,O35&lt;&gt;0,P35&lt;&gt;0),(EXP(LN(P35/O35)/(P$6-O$6))-1)*100,0)</f>
        <v>0.12026170745598197</v>
      </c>
      <c r="P109" s="26">
        <f>IF(AND(Q$6-P$6 &lt;&gt; 0,P35&lt;&gt;0,Q35&lt;&gt;0),(EXP(LN(Q35/P35)/(Q$6-P$6))-1)*100,0)</f>
        <v>0.13828051852571299</v>
      </c>
      <c r="Q109" s="26">
        <f t="shared" ref="Q109" si="116">IF(AND(Q$6-O$6 &lt;&gt; 0,O35&lt;&gt;0,Q35&lt;&gt;0),(EXP(LN(Q35/O35)/(Q$6-O$6))-1)*100,0)</f>
        <v>0.13227388787844241</v>
      </c>
      <c r="S109" s="26">
        <f t="shared" ref="S109" si="117">IF($F$6-$D$6 &lt;&gt; 0,(EXP(LN(1+(S72/100))/($F$6-$D$6))-1)*100,0)</f>
        <v>0.13227388787844241</v>
      </c>
      <c r="T109" s="26">
        <f t="shared" ref="T109" si="118">IF(O35&gt;0,((1+(T35/O35))^(1/($F$6-$D$6))-1)*100,0)</f>
        <v>2.2920485036038496</v>
      </c>
      <c r="U109" s="26">
        <f t="shared" ref="U109" si="119">IF($F$6-$D$6 &lt;&gt; 0,(EXP(LN(1+(U72/100))/($F$6-$D$6))-1)*100,0)</f>
        <v>2.3886182820610502</v>
      </c>
      <c r="W109" s="24" t="str">
        <f>W35</f>
        <v>All occupations</v>
      </c>
      <c r="X109" s="26">
        <f>IF(AND(Y$6-X$6 &lt;&gt; 0,X35&lt;&gt;0,Y35&lt;&gt;0),(EXP(LN(Y35/X35)/(Y$6-X$6))-1)*100,0)</f>
        <v>1.6091302228793625</v>
      </c>
      <c r="Y109" s="26">
        <f>IF(AND(Z$6-Y$6 &lt;&gt; 0,Y35&lt;&gt;0,Z35&lt;&gt;0),(EXP(LN(Z35/Y35)/(Z$6-Y$6))-1)*100,0)</f>
        <v>-1.6818913765707988</v>
      </c>
      <c r="Z109" s="26">
        <f>IF(AND(AA$6-Z$6 &lt;&gt; 0,Z35&lt;&gt;0,AA35&lt;&gt;0),(EXP(LN(AA35/Z35)/(AA$6-Z$6))-1)*100,0)</f>
        <v>0.3159477869989713</v>
      </c>
      <c r="AA109" s="26">
        <f>IF(AND(AB$6-AA$6 &lt;&gt; 0,AA35&lt;&gt;0,AB35&lt;&gt;0),(EXP(LN(AB35/AA35)/(AB$6-AA$6))-1)*100,0)</f>
        <v>0.34637446619429912</v>
      </c>
      <c r="AB109" s="26">
        <f t="shared" ref="AB109" si="120">IF(AND(AB$6-Z$6 &lt;&gt; 0,Z35&lt;&gt;0,AB35&lt;&gt;0),(EXP(LN(AB35/Z35)/(AB$6-Z$6))-1)*100,0)</f>
        <v>0.33623121452623916</v>
      </c>
      <c r="AD109" s="26">
        <f t="shared" ref="AD109" si="121">IF($F$6-$D$6 &lt;&gt; 0,(EXP(LN(1+(AD72/100))/($F$6-$D$6))-1)*100,0)</f>
        <v>0.33623121452623916</v>
      </c>
      <c r="AE109" s="26">
        <f t="shared" ref="AE109" si="122">IF(Z35&gt;0,((1+(AE35/Z35))^(1/($F$6-$D$6))-1)*100,0)</f>
        <v>3.0638557135325595</v>
      </c>
      <c r="AF109" s="26">
        <f t="shared" ref="AF109" si="123">IF($F$6-$D$6 &lt;&gt; 0,(EXP(LN(1+(AF72/100))/($F$6-$D$6))-1)*100,0)</f>
        <v>3.2861004648530034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Lincolnshire (Continued)</v>
      </c>
      <c r="L112" s="19" t="str">
        <f>CONCATENATE(L$1," (Continued)")</f>
        <v>Occupation Table 2.1  Males: Employment Change by Occupation (SOC 2020) and Replacement Demand, 2015-2035, Greater Lincolnshire (Continued)</v>
      </c>
      <c r="W112" s="19" t="str">
        <f>CONCATENATE(W$1," (Continued)")</f>
        <v>Occupation Table 2.2  Females: Employment Change by Occupation (SOC 2020) and Replacement Demand, 2015-2035, Greater Lincolnshire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5.1876055400932088</v>
      </c>
      <c r="C119" s="27">
        <f t="shared" si="125"/>
        <v>1.7441660484892694</v>
      </c>
      <c r="D119" s="27">
        <f t="shared" si="125"/>
        <v>-2.9694681334418505</v>
      </c>
      <c r="E119" s="27">
        <f t="shared" si="125"/>
        <v>2.9496265387654219</v>
      </c>
      <c r="F119" s="27">
        <f t="shared" ref="F119:F144" si="126">F8-D8</f>
        <v>-1.9841594676428542E-2</v>
      </c>
      <c r="L119" t="str">
        <f t="shared" ref="L119:L144" si="127">L8</f>
        <v>11 Corporate managers and directors</v>
      </c>
      <c r="M119" s="27">
        <f t="shared" ref="M119:P144" si="128">N8-M8</f>
        <v>2.4401663904862581</v>
      </c>
      <c r="N119" s="27">
        <f t="shared" si="128"/>
        <v>1.497891408178333</v>
      </c>
      <c r="O119" s="27">
        <f t="shared" si="128"/>
        <v>-2.7638044470778453</v>
      </c>
      <c r="P119" s="27">
        <f t="shared" si="128"/>
        <v>1.038058659014844</v>
      </c>
      <c r="Q119" s="27">
        <f t="shared" ref="Q119:Q144" si="129">Q8-O8</f>
        <v>-1.7257457880630014</v>
      </c>
      <c r="W119" t="str">
        <f t="shared" ref="W119:W144" si="130">W8</f>
        <v>11 Corporate managers and directors</v>
      </c>
      <c r="X119" s="27">
        <f t="shared" ref="X119:AA144" si="131">Y8-X8</f>
        <v>2.7474391496070112</v>
      </c>
      <c r="Y119" s="27">
        <f t="shared" si="131"/>
        <v>0.24627464031096302</v>
      </c>
      <c r="Z119" s="27">
        <f t="shared" si="131"/>
        <v>-0.20566368636407617</v>
      </c>
      <c r="AA119" s="27">
        <f t="shared" si="131"/>
        <v>1.9115678797506792</v>
      </c>
      <c r="AB119" s="27">
        <f t="shared" ref="AB119:AB144" si="132">AB8-Z8</f>
        <v>1.705904193386603</v>
      </c>
    </row>
    <row r="120" spans="1:28" x14ac:dyDescent="0.2">
      <c r="A120" t="str">
        <f t="shared" si="124"/>
        <v>12 Other managers and proprietors</v>
      </c>
      <c r="B120" s="27">
        <f t="shared" si="125"/>
        <v>1.2985135883524048</v>
      </c>
      <c r="C120" s="27">
        <f t="shared" si="125"/>
        <v>0.80673443077085949</v>
      </c>
      <c r="D120" s="27">
        <f t="shared" si="125"/>
        <v>4.0056393968489665</v>
      </c>
      <c r="E120" s="27">
        <f t="shared" si="125"/>
        <v>3.1935980671607567</v>
      </c>
      <c r="F120" s="27">
        <f t="shared" si="126"/>
        <v>7.1992374640097232</v>
      </c>
      <c r="L120" t="str">
        <f t="shared" si="127"/>
        <v>12 Other managers and proprietors</v>
      </c>
      <c r="M120" s="27">
        <f t="shared" si="128"/>
        <v>0.48596988607097202</v>
      </c>
      <c r="N120" s="27">
        <f t="shared" si="128"/>
        <v>0.86178793439298573</v>
      </c>
      <c r="O120" s="27">
        <f t="shared" si="128"/>
        <v>3.0174688218650676</v>
      </c>
      <c r="P120" s="27">
        <f t="shared" si="128"/>
        <v>2.1048488866012498</v>
      </c>
      <c r="Q120" s="27">
        <f t="shared" si="129"/>
        <v>5.1223177084663174</v>
      </c>
      <c r="W120" t="str">
        <f t="shared" si="130"/>
        <v>12 Other managers and proprietors</v>
      </c>
      <c r="X120" s="27">
        <f t="shared" si="131"/>
        <v>0.81254370228141948</v>
      </c>
      <c r="Y120" s="27">
        <f t="shared" si="131"/>
        <v>-5.5053503622123579E-2</v>
      </c>
      <c r="Z120" s="27">
        <f t="shared" si="131"/>
        <v>0.98817057498394423</v>
      </c>
      <c r="AA120" s="27">
        <f t="shared" si="131"/>
        <v>1.0887491805594571</v>
      </c>
      <c r="AB120" s="27">
        <f t="shared" si="132"/>
        <v>2.0769197555434014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2.9356042400065334</v>
      </c>
      <c r="C121" s="27">
        <f t="shared" si="125"/>
        <v>1.9026483325789769</v>
      </c>
      <c r="D121" s="27">
        <f t="shared" si="125"/>
        <v>1.415107144159709</v>
      </c>
      <c r="E121" s="27">
        <f t="shared" si="125"/>
        <v>3.4333713465912084</v>
      </c>
      <c r="F121" s="27">
        <f t="shared" si="126"/>
        <v>4.8484784907509173</v>
      </c>
      <c r="L121" t="str">
        <f t="shared" si="127"/>
        <v>21 Science, research, engineering and technology professionals</v>
      </c>
      <c r="M121" s="27">
        <f t="shared" si="128"/>
        <v>2.4311353126537156</v>
      </c>
      <c r="N121" s="27">
        <f t="shared" si="128"/>
        <v>0.79141756243372186</v>
      </c>
      <c r="O121" s="27">
        <f t="shared" si="128"/>
        <v>0.43512696480591728</v>
      </c>
      <c r="P121" s="27">
        <f t="shared" si="128"/>
        <v>2.0895420885726743</v>
      </c>
      <c r="Q121" s="27">
        <f t="shared" si="129"/>
        <v>2.5246690533785916</v>
      </c>
      <c r="W121" t="str">
        <f t="shared" si="130"/>
        <v>21 Science, research, engineering and technology professionals</v>
      </c>
      <c r="X121" s="27">
        <f t="shared" si="131"/>
        <v>0.50446892735278714</v>
      </c>
      <c r="Y121" s="27">
        <f t="shared" si="131"/>
        <v>1.1112307701452693</v>
      </c>
      <c r="Z121" s="27">
        <f t="shared" si="131"/>
        <v>0.97998017935380943</v>
      </c>
      <c r="AA121" s="27">
        <f t="shared" si="131"/>
        <v>1.3438292580185154</v>
      </c>
      <c r="AB121" s="27">
        <f t="shared" si="132"/>
        <v>2.3238094373723248</v>
      </c>
    </row>
    <row r="122" spans="1:28" x14ac:dyDescent="0.2">
      <c r="A122" t="str">
        <f t="shared" si="124"/>
        <v>22 Health professionals</v>
      </c>
      <c r="B122" s="27">
        <f t="shared" si="125"/>
        <v>2.8466240485853298</v>
      </c>
      <c r="C122" s="27">
        <f t="shared" si="125"/>
        <v>0.17543898629815402</v>
      </c>
      <c r="D122" s="27">
        <f t="shared" si="125"/>
        <v>1.4435670646295868</v>
      </c>
      <c r="E122" s="27">
        <f t="shared" si="125"/>
        <v>1.999371777698471</v>
      </c>
      <c r="F122" s="27">
        <f t="shared" si="126"/>
        <v>3.4429388423280578</v>
      </c>
      <c r="L122" t="str">
        <f t="shared" si="127"/>
        <v>22 Health professionals</v>
      </c>
      <c r="M122" s="27">
        <f t="shared" si="128"/>
        <v>0.3273202447052741</v>
      </c>
      <c r="N122" s="27">
        <f t="shared" si="128"/>
        <v>0.64754919962735968</v>
      </c>
      <c r="O122" s="27">
        <f t="shared" si="128"/>
        <v>0.23050919895183508</v>
      </c>
      <c r="P122" s="27">
        <f t="shared" si="128"/>
        <v>0.41015035028248725</v>
      </c>
      <c r="Q122" s="27">
        <f t="shared" si="129"/>
        <v>0.64065954923432233</v>
      </c>
      <c r="W122" t="str">
        <f t="shared" si="130"/>
        <v>22 Health professionals</v>
      </c>
      <c r="X122" s="27">
        <f t="shared" si="131"/>
        <v>2.5193038038800601</v>
      </c>
      <c r="Y122" s="27">
        <f t="shared" si="131"/>
        <v>-0.47211021332919856</v>
      </c>
      <c r="Z122" s="27">
        <f t="shared" si="131"/>
        <v>1.2130578656777296</v>
      </c>
      <c r="AA122" s="27">
        <f t="shared" si="131"/>
        <v>1.5892214274160175</v>
      </c>
      <c r="AB122" s="27">
        <f t="shared" si="132"/>
        <v>2.802279293093747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0.31703644074583082</v>
      </c>
      <c r="C123" s="27">
        <f t="shared" si="125"/>
        <v>0.80241977287900212</v>
      </c>
      <c r="D123" s="27">
        <f t="shared" si="125"/>
        <v>-0.14450456481973717</v>
      </c>
      <c r="E123" s="27">
        <f t="shared" si="125"/>
        <v>0.8470943093424097</v>
      </c>
      <c r="F123" s="27">
        <f t="shared" si="126"/>
        <v>0.70258974452267253</v>
      </c>
      <c r="L123" t="str">
        <f t="shared" si="127"/>
        <v>23 Teaching and other educational professionals</v>
      </c>
      <c r="M123" s="27">
        <f t="shared" si="128"/>
        <v>-0.50707280083894446</v>
      </c>
      <c r="N123" s="27">
        <f t="shared" si="128"/>
        <v>0.33844986869960092</v>
      </c>
      <c r="O123" s="27">
        <f t="shared" si="128"/>
        <v>0.19068996995274112</v>
      </c>
      <c r="P123" s="27">
        <f t="shared" si="128"/>
        <v>0.28083320297589154</v>
      </c>
      <c r="Q123" s="27">
        <f t="shared" si="129"/>
        <v>0.47152317292863266</v>
      </c>
      <c r="W123" t="str">
        <f t="shared" si="130"/>
        <v>23 Teaching and other educational professionals</v>
      </c>
      <c r="X123" s="27">
        <f t="shared" si="131"/>
        <v>0.82410924158478238</v>
      </c>
      <c r="Y123" s="27">
        <f t="shared" si="131"/>
        <v>0.46396990417937545</v>
      </c>
      <c r="Z123" s="27">
        <f t="shared" si="131"/>
        <v>-0.33519453477246586</v>
      </c>
      <c r="AA123" s="27">
        <f t="shared" si="131"/>
        <v>0.56626110636651994</v>
      </c>
      <c r="AB123" s="27">
        <f t="shared" si="132"/>
        <v>0.23106657159405408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3.6952776422394891</v>
      </c>
      <c r="C124" s="27">
        <f t="shared" si="125"/>
        <v>3.7859223969789895</v>
      </c>
      <c r="D124" s="27">
        <f t="shared" si="125"/>
        <v>3.1690185832522779</v>
      </c>
      <c r="E124" s="27">
        <f t="shared" si="125"/>
        <v>4.493003498114966</v>
      </c>
      <c r="F124" s="27">
        <f t="shared" si="126"/>
        <v>7.6620220813672439</v>
      </c>
      <c r="L124" t="str">
        <f t="shared" si="127"/>
        <v>24 Business, media and public service professionals</v>
      </c>
      <c r="M124" s="27">
        <f t="shared" si="128"/>
        <v>0.88498837855386725</v>
      </c>
      <c r="N124" s="27">
        <f t="shared" si="128"/>
        <v>1.8386057831065674</v>
      </c>
      <c r="O124" s="27">
        <f t="shared" si="128"/>
        <v>1.7517847545777414</v>
      </c>
      <c r="P124" s="27">
        <f t="shared" si="128"/>
        <v>1.805261354880404</v>
      </c>
      <c r="Q124" s="27">
        <f t="shared" si="129"/>
        <v>3.5570461094581454</v>
      </c>
      <c r="W124" t="str">
        <f t="shared" si="130"/>
        <v>24 Business, media and public service professionals</v>
      </c>
      <c r="X124" s="27">
        <f t="shared" si="131"/>
        <v>2.8102892636856396</v>
      </c>
      <c r="Y124" s="27">
        <f t="shared" si="131"/>
        <v>1.9473166138724753</v>
      </c>
      <c r="Z124" s="27">
        <f t="shared" si="131"/>
        <v>1.4172338286744548</v>
      </c>
      <c r="AA124" s="27">
        <f t="shared" si="131"/>
        <v>2.6877421432345372</v>
      </c>
      <c r="AB124" s="27">
        <f t="shared" si="132"/>
        <v>4.104975971908992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1.1851945880002059</v>
      </c>
      <c r="C125" s="27">
        <f t="shared" si="125"/>
        <v>1.2017860736005819</v>
      </c>
      <c r="D125" s="27">
        <f t="shared" si="125"/>
        <v>-1.4451348953138154</v>
      </c>
      <c r="E125" s="27">
        <f t="shared" si="125"/>
        <v>0.50585293288126465</v>
      </c>
      <c r="F125" s="27">
        <f t="shared" si="126"/>
        <v>-0.9392819624325508</v>
      </c>
      <c r="L125" t="str">
        <f t="shared" si="127"/>
        <v>31 Science, engineering and technology associate professionals</v>
      </c>
      <c r="M125" s="27">
        <f t="shared" si="128"/>
        <v>1.0568822266647873</v>
      </c>
      <c r="N125" s="27">
        <f t="shared" si="128"/>
        <v>0.69777020939278334</v>
      </c>
      <c r="O125" s="27">
        <f t="shared" si="128"/>
        <v>-1.5075796552539478</v>
      </c>
      <c r="P125" s="27">
        <f t="shared" si="128"/>
        <v>5.7394739223481039E-2</v>
      </c>
      <c r="Q125" s="27">
        <f t="shared" si="129"/>
        <v>-1.4501849160304667</v>
      </c>
      <c r="W125" t="str">
        <f t="shared" si="130"/>
        <v>31 Science, engineering and technology associate professionals</v>
      </c>
      <c r="X125" s="27">
        <f t="shared" si="131"/>
        <v>0.12831236133543822</v>
      </c>
      <c r="Y125" s="27">
        <f t="shared" si="131"/>
        <v>0.50401586420779543</v>
      </c>
      <c r="Z125" s="27">
        <f t="shared" si="131"/>
        <v>6.2444759940129657E-2</v>
      </c>
      <c r="AA125" s="27">
        <f t="shared" si="131"/>
        <v>0.44845819365776096</v>
      </c>
      <c r="AB125" s="27">
        <f t="shared" si="132"/>
        <v>0.51090295359789062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1.1414109921548974</v>
      </c>
      <c r="C126" s="27">
        <f t="shared" si="125"/>
        <v>0.23992468847392345</v>
      </c>
      <c r="D126" s="27">
        <f t="shared" si="125"/>
        <v>4.1473636565632077E-2</v>
      </c>
      <c r="E126" s="27">
        <f t="shared" si="125"/>
        <v>0.89820849307330697</v>
      </c>
      <c r="F126" s="27">
        <f t="shared" si="126"/>
        <v>0.93968212963893905</v>
      </c>
      <c r="L126" t="str">
        <f t="shared" si="127"/>
        <v>32 Health and social care associate professionals</v>
      </c>
      <c r="M126" s="27">
        <f t="shared" si="128"/>
        <v>3.9931906211916335E-3</v>
      </c>
      <c r="N126" s="27">
        <f t="shared" si="128"/>
        <v>0.24939966635789079</v>
      </c>
      <c r="O126" s="27">
        <f t="shared" si="128"/>
        <v>-0.23513036136679255</v>
      </c>
      <c r="P126" s="27">
        <f t="shared" si="128"/>
        <v>0.11259244626247522</v>
      </c>
      <c r="Q126" s="27">
        <f t="shared" si="129"/>
        <v>-0.12253791510431733</v>
      </c>
      <c r="W126" t="str">
        <f t="shared" si="130"/>
        <v>32 Health and social care associate professionals</v>
      </c>
      <c r="X126" s="27">
        <f t="shared" si="131"/>
        <v>1.1374178015337089</v>
      </c>
      <c r="Y126" s="27">
        <f t="shared" si="131"/>
        <v>-9.4749778839871013E-3</v>
      </c>
      <c r="Z126" s="27">
        <f t="shared" si="131"/>
        <v>0.27660399793242796</v>
      </c>
      <c r="AA126" s="27">
        <f t="shared" si="131"/>
        <v>0.78561604681085129</v>
      </c>
      <c r="AB126" s="27">
        <f t="shared" si="132"/>
        <v>1.0622200447432792</v>
      </c>
    </row>
    <row r="127" spans="1:28" x14ac:dyDescent="0.2">
      <c r="A127" t="str">
        <f t="shared" si="124"/>
        <v>33 Protective service occupations</v>
      </c>
      <c r="B127" s="27">
        <f t="shared" si="125"/>
        <v>-1.2788782075540794E-2</v>
      </c>
      <c r="C127" s="27">
        <f t="shared" si="125"/>
        <v>0.29579147594754129</v>
      </c>
      <c r="D127" s="27">
        <f t="shared" si="125"/>
        <v>0.98902835542758716</v>
      </c>
      <c r="E127" s="27">
        <f t="shared" si="125"/>
        <v>0.89522823934365903</v>
      </c>
      <c r="F127" s="27">
        <f t="shared" si="126"/>
        <v>1.8842565947712462</v>
      </c>
      <c r="L127" t="str">
        <f t="shared" si="127"/>
        <v>33 Protective service occupations</v>
      </c>
      <c r="M127" s="27">
        <f t="shared" si="128"/>
        <v>-0.10224658197640846</v>
      </c>
      <c r="N127" s="27">
        <f t="shared" si="128"/>
        <v>0.15592793030483154</v>
      </c>
      <c r="O127" s="27">
        <f t="shared" si="128"/>
        <v>0.58926380280345558</v>
      </c>
      <c r="P127" s="27">
        <f t="shared" si="128"/>
        <v>0.37443243690775319</v>
      </c>
      <c r="Q127" s="27">
        <f t="shared" si="129"/>
        <v>0.96369623971120877</v>
      </c>
      <c r="W127" t="str">
        <f t="shared" si="130"/>
        <v>33 Protective service occupations</v>
      </c>
      <c r="X127" s="27">
        <f t="shared" si="131"/>
        <v>8.9457799900867108E-2</v>
      </c>
      <c r="Y127" s="27">
        <f t="shared" si="131"/>
        <v>0.13986354564271197</v>
      </c>
      <c r="Z127" s="27">
        <f t="shared" si="131"/>
        <v>0.39976455262413957</v>
      </c>
      <c r="AA127" s="27">
        <f t="shared" si="131"/>
        <v>0.52079580243588897</v>
      </c>
      <c r="AB127" s="27">
        <f t="shared" si="132"/>
        <v>0.92056035506002853</v>
      </c>
    </row>
    <row r="128" spans="1:28" x14ac:dyDescent="0.2">
      <c r="A128" t="str">
        <f t="shared" si="124"/>
        <v>34 Culture, media and sports occupations</v>
      </c>
      <c r="B128" s="27">
        <f t="shared" si="125"/>
        <v>6.8797921800775264E-2</v>
      </c>
      <c r="C128" s="27">
        <f t="shared" si="125"/>
        <v>0.18695196885947762</v>
      </c>
      <c r="D128" s="27">
        <f t="shared" si="125"/>
        <v>-0.56225669946558376</v>
      </c>
      <c r="E128" s="27">
        <f t="shared" si="125"/>
        <v>0.48441126054631312</v>
      </c>
      <c r="F128" s="27">
        <f t="shared" si="126"/>
        <v>-7.7845438919270649E-2</v>
      </c>
      <c r="L128" t="str">
        <f t="shared" si="127"/>
        <v>34 Culture, media and sports occupations</v>
      </c>
      <c r="M128" s="27">
        <f t="shared" si="128"/>
        <v>-0.37760268340109793</v>
      </c>
      <c r="N128" s="27">
        <f t="shared" si="128"/>
        <v>-1.3255995623847827E-2</v>
      </c>
      <c r="O128" s="27">
        <f t="shared" si="128"/>
        <v>-0.30029924077194092</v>
      </c>
      <c r="P128" s="27">
        <f t="shared" si="128"/>
        <v>0.24244369348897443</v>
      </c>
      <c r="Q128" s="27">
        <f t="shared" si="129"/>
        <v>-5.7855547282966491E-2</v>
      </c>
      <c r="W128" t="str">
        <f t="shared" si="130"/>
        <v>34 Culture, media and sports occupations</v>
      </c>
      <c r="X128" s="27">
        <f t="shared" si="131"/>
        <v>0.44640060520187097</v>
      </c>
      <c r="Y128" s="27">
        <f t="shared" si="131"/>
        <v>0.20020796448332678</v>
      </c>
      <c r="Z128" s="27">
        <f t="shared" si="131"/>
        <v>-0.26195745869364195</v>
      </c>
      <c r="AA128" s="27">
        <f t="shared" si="131"/>
        <v>0.2419675670573378</v>
      </c>
      <c r="AB128" s="27">
        <f t="shared" si="132"/>
        <v>-1.9989891636304158E-2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1.4821964609269891</v>
      </c>
      <c r="C129" s="27">
        <f t="shared" si="125"/>
        <v>1.7946977342472472</v>
      </c>
      <c r="D129" s="27">
        <f t="shared" si="125"/>
        <v>-1.4286674934703818</v>
      </c>
      <c r="E129" s="27">
        <f t="shared" si="125"/>
        <v>1.0098136052297022</v>
      </c>
      <c r="F129" s="27">
        <f t="shared" si="126"/>
        <v>-0.41885388824067959</v>
      </c>
      <c r="L129" t="str">
        <f t="shared" si="127"/>
        <v>35 Business and public service associate professionals</v>
      </c>
      <c r="M129" s="27">
        <f t="shared" si="128"/>
        <v>0.30452870497345153</v>
      </c>
      <c r="N129" s="27">
        <f t="shared" si="128"/>
        <v>1.251945522538211</v>
      </c>
      <c r="O129" s="27">
        <f t="shared" si="128"/>
        <v>-1.3586388890335641</v>
      </c>
      <c r="P129" s="27">
        <f t="shared" si="128"/>
        <v>-0.13186414517004152</v>
      </c>
      <c r="Q129" s="27">
        <f t="shared" si="129"/>
        <v>-1.4905030342036056</v>
      </c>
      <c r="W129" t="str">
        <f t="shared" si="130"/>
        <v>35 Business and public service associate professionals</v>
      </c>
      <c r="X129" s="27">
        <f t="shared" si="131"/>
        <v>1.1776677559535926</v>
      </c>
      <c r="Y129" s="27">
        <f t="shared" si="131"/>
        <v>0.54275221170897225</v>
      </c>
      <c r="Z129" s="27">
        <f t="shared" si="131"/>
        <v>-7.0028604436778608E-2</v>
      </c>
      <c r="AA129" s="27">
        <f t="shared" si="131"/>
        <v>1.1416777503997562</v>
      </c>
      <c r="AB129" s="27">
        <f t="shared" si="132"/>
        <v>1.0716491459629776</v>
      </c>
    </row>
    <row r="130" spans="1:28" x14ac:dyDescent="0.2">
      <c r="A130" t="str">
        <f t="shared" si="124"/>
        <v>41 Administrative occupations</v>
      </c>
      <c r="B130" s="27">
        <f t="shared" si="125"/>
        <v>-1.1216386198934671</v>
      </c>
      <c r="C130" s="27">
        <f t="shared" si="125"/>
        <v>1.8750181100719203</v>
      </c>
      <c r="D130" s="27">
        <f t="shared" si="125"/>
        <v>-3.7741270552468364</v>
      </c>
      <c r="E130" s="27">
        <f t="shared" si="125"/>
        <v>-2.0092556819158744</v>
      </c>
      <c r="F130" s="27">
        <f t="shared" si="126"/>
        <v>-5.7833827371627109</v>
      </c>
      <c r="L130" t="str">
        <f t="shared" si="127"/>
        <v>41 Administrative occupations</v>
      </c>
      <c r="M130" s="27">
        <f t="shared" si="128"/>
        <v>-0.84178379972241757</v>
      </c>
      <c r="N130" s="27">
        <f t="shared" si="128"/>
        <v>2.1074077983933002</v>
      </c>
      <c r="O130" s="27">
        <f t="shared" si="128"/>
        <v>-0.86486579611981007</v>
      </c>
      <c r="P130" s="27">
        <f t="shared" si="128"/>
        <v>0.74758383568013542</v>
      </c>
      <c r="Q130" s="27">
        <f t="shared" si="129"/>
        <v>-0.11728196043967465</v>
      </c>
      <c r="W130" t="str">
        <f t="shared" si="130"/>
        <v>41 Administrative occupations</v>
      </c>
      <c r="X130" s="27">
        <f t="shared" si="131"/>
        <v>-0.27985482017092522</v>
      </c>
      <c r="Y130" s="27">
        <f t="shared" si="131"/>
        <v>-0.23238968832140472</v>
      </c>
      <c r="Z130" s="27">
        <f t="shared" si="131"/>
        <v>-2.909261259127085</v>
      </c>
      <c r="AA130" s="27">
        <f t="shared" si="131"/>
        <v>-2.7568395175959957</v>
      </c>
      <c r="AB130" s="27">
        <f t="shared" si="132"/>
        <v>-5.6661007767230807</v>
      </c>
    </row>
    <row r="131" spans="1:28" x14ac:dyDescent="0.2">
      <c r="A131" t="str">
        <f t="shared" si="124"/>
        <v>42 Secretarial and related occupations</v>
      </c>
      <c r="B131" s="27">
        <f t="shared" si="125"/>
        <v>-0.69884146660067969</v>
      </c>
      <c r="C131" s="27">
        <f t="shared" si="125"/>
        <v>-0.15846952601198261</v>
      </c>
      <c r="D131" s="27">
        <f t="shared" si="125"/>
        <v>0.45151012567412963</v>
      </c>
      <c r="E131" s="27">
        <f t="shared" si="125"/>
        <v>-2.0109276929852866</v>
      </c>
      <c r="F131" s="27">
        <f t="shared" si="126"/>
        <v>-1.559417567311157</v>
      </c>
      <c r="L131" t="str">
        <f t="shared" si="127"/>
        <v>42 Secretarial and related occupations</v>
      </c>
      <c r="M131" s="27">
        <f t="shared" si="128"/>
        <v>-0.22572575181664778</v>
      </c>
      <c r="N131" s="27">
        <f t="shared" si="128"/>
        <v>1.253513053357691E-2</v>
      </c>
      <c r="O131" s="27">
        <f t="shared" si="128"/>
        <v>0.15184116439510853</v>
      </c>
      <c r="P131" s="27">
        <f t="shared" si="128"/>
        <v>0.17373799896388997</v>
      </c>
      <c r="Q131" s="27">
        <f t="shared" si="129"/>
        <v>0.3255791633589985</v>
      </c>
      <c r="W131" t="str">
        <f t="shared" si="130"/>
        <v>42 Secretarial and related occupations</v>
      </c>
      <c r="X131" s="27">
        <f t="shared" si="131"/>
        <v>-0.47311571478403991</v>
      </c>
      <c r="Y131" s="27">
        <f t="shared" si="131"/>
        <v>-0.17100465654553965</v>
      </c>
      <c r="Z131" s="27">
        <f t="shared" si="131"/>
        <v>0.29966896127900711</v>
      </c>
      <c r="AA131" s="27">
        <f t="shared" si="131"/>
        <v>-2.1846656919491725</v>
      </c>
      <c r="AB131" s="27">
        <f t="shared" si="132"/>
        <v>-1.8849967306701654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-0.34240410196226811</v>
      </c>
      <c r="C132" s="27">
        <f t="shared" si="125"/>
        <v>1.4005731178295378</v>
      </c>
      <c r="D132" s="27">
        <f t="shared" si="125"/>
        <v>-0.5225545160920646</v>
      </c>
      <c r="E132" s="27">
        <f t="shared" si="125"/>
        <v>-5.8102881514248139E-2</v>
      </c>
      <c r="F132" s="27">
        <f t="shared" si="126"/>
        <v>-0.58065739760631274</v>
      </c>
      <c r="L132" t="str">
        <f t="shared" si="127"/>
        <v>51 Skilled agricultural and related trades</v>
      </c>
      <c r="M132" s="27">
        <f t="shared" si="128"/>
        <v>-1.4424918807510121</v>
      </c>
      <c r="N132" s="27">
        <f t="shared" si="128"/>
        <v>2.020007078887617</v>
      </c>
      <c r="O132" s="27">
        <f t="shared" si="128"/>
        <v>-0.66216520014865576</v>
      </c>
      <c r="P132" s="27">
        <f t="shared" si="128"/>
        <v>-0.23325693148635374</v>
      </c>
      <c r="Q132" s="27">
        <f t="shared" si="129"/>
        <v>-0.8954221316350095</v>
      </c>
      <c r="W132" t="str">
        <f t="shared" si="130"/>
        <v>51 Skilled agricultural and related trades</v>
      </c>
      <c r="X132" s="27">
        <f t="shared" si="131"/>
        <v>1.1000877787887324</v>
      </c>
      <c r="Y132" s="27">
        <f t="shared" si="131"/>
        <v>-0.61943396105807746</v>
      </c>
      <c r="Z132" s="27">
        <f t="shared" si="131"/>
        <v>0.13961068405661203</v>
      </c>
      <c r="AA132" s="27">
        <f t="shared" si="131"/>
        <v>0.17515404997210426</v>
      </c>
      <c r="AB132" s="27">
        <f t="shared" si="132"/>
        <v>0.3147647340287163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-0.55860822852795522</v>
      </c>
      <c r="C133" s="27">
        <f t="shared" si="125"/>
        <v>-2.2746563919050189</v>
      </c>
      <c r="D133" s="27">
        <f t="shared" si="125"/>
        <v>-0.6088310155474872</v>
      </c>
      <c r="E133" s="27">
        <f t="shared" si="125"/>
        <v>-1.2252827784960232</v>
      </c>
      <c r="F133" s="27">
        <f t="shared" si="126"/>
        <v>-1.8341137940435104</v>
      </c>
      <c r="L133" t="str">
        <f t="shared" si="127"/>
        <v>52 Skilled metal, electrical and electronic trades</v>
      </c>
      <c r="M133" s="27">
        <f t="shared" si="128"/>
        <v>-0.71879688811426234</v>
      </c>
      <c r="N133" s="27">
        <f t="shared" si="128"/>
        <v>-2.1643031519678821</v>
      </c>
      <c r="O133" s="27">
        <f t="shared" si="128"/>
        <v>-1.0643326525634969</v>
      </c>
      <c r="P133" s="27">
        <f t="shared" si="128"/>
        <v>-1.4655743745105365</v>
      </c>
      <c r="Q133" s="27">
        <f t="shared" si="129"/>
        <v>-2.5299070270740334</v>
      </c>
      <c r="W133" t="str">
        <f t="shared" si="130"/>
        <v>52 Skilled metal, electrical and electronic trades</v>
      </c>
      <c r="X133" s="27">
        <f t="shared" si="131"/>
        <v>0.16018865958628775</v>
      </c>
      <c r="Y133" s="27">
        <f t="shared" si="131"/>
        <v>-0.11035323993713403</v>
      </c>
      <c r="Z133" s="27">
        <f t="shared" si="131"/>
        <v>0.45550163701604407</v>
      </c>
      <c r="AA133" s="27">
        <f t="shared" si="131"/>
        <v>0.24029159601451366</v>
      </c>
      <c r="AB133" s="27">
        <f t="shared" si="132"/>
        <v>0.69579323303055773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-0.81432650267932338</v>
      </c>
      <c r="C134" s="27">
        <f t="shared" si="125"/>
        <v>-2.5224949412517699</v>
      </c>
      <c r="D134" s="27">
        <f t="shared" si="125"/>
        <v>5.8914455243943564E-2</v>
      </c>
      <c r="E134" s="27">
        <f t="shared" si="125"/>
        <v>-1.4216244783772964</v>
      </c>
      <c r="F134" s="27">
        <f t="shared" si="126"/>
        <v>-1.3627100231333529</v>
      </c>
      <c r="L134" t="str">
        <f t="shared" si="127"/>
        <v>53 Skilled construction and building trades</v>
      </c>
      <c r="M134" s="27">
        <f t="shared" si="128"/>
        <v>-0.84668165852346888</v>
      </c>
      <c r="N134" s="27">
        <f t="shared" si="128"/>
        <v>-2.5195940807797239</v>
      </c>
      <c r="O134" s="27">
        <f t="shared" si="128"/>
        <v>5.0351252772474098E-2</v>
      </c>
      <c r="P134" s="27">
        <f t="shared" si="128"/>
        <v>-1.4281966042962786</v>
      </c>
      <c r="Q134" s="27">
        <f t="shared" si="129"/>
        <v>-1.3778453515238045</v>
      </c>
      <c r="W134" t="str">
        <f t="shared" si="130"/>
        <v>53 Skilled construction and building trades</v>
      </c>
      <c r="X134" s="27">
        <f t="shared" si="131"/>
        <v>3.2355155844163097E-2</v>
      </c>
      <c r="Y134" s="27">
        <f t="shared" si="131"/>
        <v>-2.9008604720492104E-3</v>
      </c>
      <c r="Z134" s="27">
        <f t="shared" si="131"/>
        <v>8.5632024714820676E-3</v>
      </c>
      <c r="AA134" s="27">
        <f t="shared" si="131"/>
        <v>6.5721259189724657E-3</v>
      </c>
      <c r="AB134" s="27">
        <f t="shared" si="132"/>
        <v>1.5135328390454533E-2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-1.6194132322904</v>
      </c>
      <c r="C135" s="27">
        <f t="shared" si="125"/>
        <v>-0.28156968022936546</v>
      </c>
      <c r="D135" s="27">
        <f t="shared" si="125"/>
        <v>-0.46772573619008995</v>
      </c>
      <c r="E135" s="27">
        <f t="shared" si="125"/>
        <v>-0.69008884276741167</v>
      </c>
      <c r="F135" s="27">
        <f t="shared" si="126"/>
        <v>-1.1578145789575016</v>
      </c>
      <c r="L135" t="str">
        <f t="shared" si="127"/>
        <v>54 Textiles, printing and other skilled trades</v>
      </c>
      <c r="M135" s="27">
        <f t="shared" si="128"/>
        <v>-1.3057226137441544</v>
      </c>
      <c r="N135" s="27">
        <f t="shared" si="128"/>
        <v>-0.24814295107234052</v>
      </c>
      <c r="O135" s="27">
        <f t="shared" si="128"/>
        <v>-0.20678793411943808</v>
      </c>
      <c r="P135" s="27">
        <f t="shared" si="128"/>
        <v>-0.43397037282075068</v>
      </c>
      <c r="Q135" s="27">
        <f t="shared" si="129"/>
        <v>-0.64075830694018876</v>
      </c>
      <c r="W135" t="str">
        <f t="shared" si="130"/>
        <v>54 Textiles, printing and other skilled trades</v>
      </c>
      <c r="X135" s="27">
        <f t="shared" si="131"/>
        <v>-0.31369061854624114</v>
      </c>
      <c r="Y135" s="27">
        <f t="shared" si="131"/>
        <v>-3.3426729157040036E-2</v>
      </c>
      <c r="Z135" s="27">
        <f t="shared" si="131"/>
        <v>-0.26093780207064921</v>
      </c>
      <c r="AA135" s="27">
        <f t="shared" si="131"/>
        <v>-0.25611846994665211</v>
      </c>
      <c r="AB135" s="27">
        <f t="shared" si="132"/>
        <v>-0.51705627201730131</v>
      </c>
    </row>
    <row r="136" spans="1:28" x14ac:dyDescent="0.2">
      <c r="A136" t="str">
        <f t="shared" si="124"/>
        <v>61 Caring personal service occupations</v>
      </c>
      <c r="B136" s="27">
        <f t="shared" si="125"/>
        <v>0.62968579631333199</v>
      </c>
      <c r="C136" s="27">
        <f t="shared" si="125"/>
        <v>-1.2823528239440662</v>
      </c>
      <c r="D136" s="27">
        <f t="shared" si="125"/>
        <v>3.3830523852570735</v>
      </c>
      <c r="E136" s="27">
        <f t="shared" si="125"/>
        <v>3.8111395341995902</v>
      </c>
      <c r="F136" s="27">
        <f t="shared" si="126"/>
        <v>7.1941919194566637</v>
      </c>
      <c r="L136" t="str">
        <f t="shared" si="127"/>
        <v>61 Caring personal service occupations</v>
      </c>
      <c r="M136" s="27">
        <f t="shared" si="128"/>
        <v>0.17089733677306551</v>
      </c>
      <c r="N136" s="27">
        <f t="shared" si="128"/>
        <v>0.15198681933841129</v>
      </c>
      <c r="O136" s="27">
        <f t="shared" si="128"/>
        <v>1.485404197212846</v>
      </c>
      <c r="P136" s="27">
        <f t="shared" si="128"/>
        <v>1.3512069389726538</v>
      </c>
      <c r="Q136" s="27">
        <f t="shared" si="129"/>
        <v>2.8366111361854998</v>
      </c>
      <c r="W136" t="str">
        <f t="shared" si="130"/>
        <v>61 Caring personal service occupations</v>
      </c>
      <c r="X136" s="27">
        <f t="shared" si="131"/>
        <v>0.45878845954028691</v>
      </c>
      <c r="Y136" s="27">
        <f t="shared" si="131"/>
        <v>-1.4343396432824846</v>
      </c>
      <c r="Z136" s="27">
        <f t="shared" si="131"/>
        <v>1.8976481880442293</v>
      </c>
      <c r="AA136" s="27">
        <f t="shared" si="131"/>
        <v>2.4599325952269169</v>
      </c>
      <c r="AB136" s="27">
        <f t="shared" si="132"/>
        <v>4.3575807832711462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2.7938697785636073</v>
      </c>
      <c r="C137" s="27">
        <f t="shared" si="125"/>
        <v>-0.45705562524843302</v>
      </c>
      <c r="D137" s="27">
        <f t="shared" si="125"/>
        <v>-0.20527756955949172</v>
      </c>
      <c r="E137" s="27">
        <f t="shared" si="125"/>
        <v>0.28508363636234613</v>
      </c>
      <c r="F137" s="27">
        <f t="shared" si="126"/>
        <v>7.9806066802854403E-2</v>
      </c>
      <c r="L137" t="str">
        <f t="shared" si="127"/>
        <v>62 Leisure, travel and related personal service occupations</v>
      </c>
      <c r="M137" s="27">
        <f t="shared" si="128"/>
        <v>0.43486393032891879</v>
      </c>
      <c r="N137" s="27">
        <f t="shared" si="128"/>
        <v>-7.2532678123981675E-2</v>
      </c>
      <c r="O137" s="27">
        <f t="shared" si="128"/>
        <v>-1.7289696515383479E-2</v>
      </c>
      <c r="P137" s="27">
        <f t="shared" si="128"/>
        <v>0.30631010606963827</v>
      </c>
      <c r="Q137" s="27">
        <f t="shared" si="129"/>
        <v>0.28902040955425479</v>
      </c>
      <c r="W137" t="str">
        <f t="shared" si="130"/>
        <v>62 Leisure, travel and related personal service occupations</v>
      </c>
      <c r="X137" s="27">
        <f t="shared" si="131"/>
        <v>2.3590058482346983</v>
      </c>
      <c r="Y137" s="27">
        <f t="shared" si="131"/>
        <v>-0.38452294712442914</v>
      </c>
      <c r="Z137" s="27">
        <f t="shared" si="131"/>
        <v>-0.18798787304412734</v>
      </c>
      <c r="AA137" s="27">
        <f t="shared" si="131"/>
        <v>-2.1226469707299245E-2</v>
      </c>
      <c r="AB137" s="27">
        <f t="shared" si="132"/>
        <v>-0.20921434275142659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-9.6575275081420553E-2</v>
      </c>
      <c r="C138" s="27">
        <f t="shared" si="125"/>
        <v>0.1297439861598309</v>
      </c>
      <c r="D138" s="27">
        <f t="shared" si="125"/>
        <v>-0.10618720301348278</v>
      </c>
      <c r="E138" s="27">
        <f t="shared" si="125"/>
        <v>4.7045426697468529E-2</v>
      </c>
      <c r="F138" s="27">
        <f t="shared" si="126"/>
        <v>-5.914177631601425E-2</v>
      </c>
      <c r="L138" t="str">
        <f t="shared" si="127"/>
        <v>63 Community and civil enforcement occupations</v>
      </c>
      <c r="M138" s="27">
        <f t="shared" si="128"/>
        <v>-0.11645016757318222</v>
      </c>
      <c r="N138" s="27">
        <f t="shared" si="128"/>
        <v>0.1436012222020232</v>
      </c>
      <c r="O138" s="27">
        <f t="shared" si="128"/>
        <v>-0.1391316633886745</v>
      </c>
      <c r="P138" s="27">
        <f t="shared" si="128"/>
        <v>5.0917958362624471E-2</v>
      </c>
      <c r="Q138" s="27">
        <f t="shared" si="129"/>
        <v>-8.8213705026050027E-2</v>
      </c>
      <c r="W138" t="str">
        <f t="shared" si="130"/>
        <v>63 Community and civil enforcement occupations</v>
      </c>
      <c r="X138" s="27">
        <f t="shared" si="131"/>
        <v>1.987489249176233E-2</v>
      </c>
      <c r="Y138" s="27">
        <f t="shared" si="131"/>
        <v>-1.3857236042191759E-2</v>
      </c>
      <c r="Z138" s="27">
        <f t="shared" si="131"/>
        <v>3.294446037519061E-2</v>
      </c>
      <c r="AA138" s="27">
        <f t="shared" si="131"/>
        <v>-3.8725316651561648E-3</v>
      </c>
      <c r="AB138" s="27">
        <f t="shared" si="132"/>
        <v>2.9071928710034445E-2</v>
      </c>
    </row>
    <row r="139" spans="1:28" x14ac:dyDescent="0.2">
      <c r="A139" t="str">
        <f t="shared" si="124"/>
        <v>71 Sales occupations</v>
      </c>
      <c r="B139" s="27">
        <f t="shared" si="125"/>
        <v>-3.3914529214377254</v>
      </c>
      <c r="C139" s="27">
        <f t="shared" si="125"/>
        <v>-0.89178795080457718</v>
      </c>
      <c r="D139" s="27">
        <f t="shared" si="125"/>
        <v>-2.5404048236405998</v>
      </c>
      <c r="E139" s="27">
        <f t="shared" si="125"/>
        <v>-1.7647425518134696</v>
      </c>
      <c r="F139" s="27">
        <f t="shared" si="126"/>
        <v>-4.3051473754540694</v>
      </c>
      <c r="L139" t="str">
        <f t="shared" si="127"/>
        <v>71 Sales occupations</v>
      </c>
      <c r="M139" s="27">
        <f t="shared" si="128"/>
        <v>-0.80921843756602563</v>
      </c>
      <c r="N139" s="27">
        <f t="shared" si="128"/>
        <v>-3.0185015218094691E-2</v>
      </c>
      <c r="O139" s="27">
        <f t="shared" si="128"/>
        <v>-0.92539164161968124</v>
      </c>
      <c r="P139" s="27">
        <f t="shared" si="128"/>
        <v>-0.44652153384707027</v>
      </c>
      <c r="Q139" s="27">
        <f t="shared" si="129"/>
        <v>-1.3719131754667515</v>
      </c>
      <c r="W139" t="str">
        <f t="shared" si="130"/>
        <v>71 Sales occupations</v>
      </c>
      <c r="X139" s="27">
        <f t="shared" si="131"/>
        <v>-2.5822344838716553</v>
      </c>
      <c r="Y139" s="27">
        <f t="shared" si="131"/>
        <v>-0.86160293558654288</v>
      </c>
      <c r="Z139" s="27">
        <f t="shared" si="131"/>
        <v>-1.6150131820208458</v>
      </c>
      <c r="AA139" s="27">
        <f t="shared" si="131"/>
        <v>-1.3182210179664011</v>
      </c>
      <c r="AB139" s="27">
        <f t="shared" si="132"/>
        <v>-2.9332341999872469</v>
      </c>
    </row>
    <row r="140" spans="1:28" x14ac:dyDescent="0.2">
      <c r="A140" t="str">
        <f t="shared" si="124"/>
        <v>72 Customer service occupations</v>
      </c>
      <c r="B140" s="27">
        <f t="shared" si="125"/>
        <v>0.45675713263058526</v>
      </c>
      <c r="C140" s="27">
        <f t="shared" si="125"/>
        <v>0.24864763657905975</v>
      </c>
      <c r="D140" s="27">
        <f t="shared" si="125"/>
        <v>2.2295086031156703</v>
      </c>
      <c r="E140" s="27">
        <f t="shared" si="125"/>
        <v>1.4063729914825487</v>
      </c>
      <c r="F140" s="27">
        <f t="shared" si="126"/>
        <v>3.635881594598219</v>
      </c>
      <c r="L140" t="str">
        <f t="shared" si="127"/>
        <v>72 Customer service occupations</v>
      </c>
      <c r="M140" s="27">
        <f t="shared" si="128"/>
        <v>-0.24808033387844119</v>
      </c>
      <c r="N140" s="27">
        <f t="shared" si="128"/>
        <v>0.4498095313225603</v>
      </c>
      <c r="O140" s="27">
        <f t="shared" si="128"/>
        <v>0.98707610746552854</v>
      </c>
      <c r="P140" s="27">
        <f t="shared" si="128"/>
        <v>0.552983464520723</v>
      </c>
      <c r="Q140" s="27">
        <f t="shared" si="129"/>
        <v>1.5400595719862515</v>
      </c>
      <c r="W140" t="str">
        <f t="shared" si="130"/>
        <v>72 Customer service occupations</v>
      </c>
      <c r="X140" s="27">
        <f t="shared" si="131"/>
        <v>0.70483746650903623</v>
      </c>
      <c r="Y140" s="27">
        <f t="shared" si="131"/>
        <v>-0.20116189474350055</v>
      </c>
      <c r="Z140" s="27">
        <f t="shared" si="131"/>
        <v>1.2424324956501449</v>
      </c>
      <c r="AA140" s="27">
        <f t="shared" si="131"/>
        <v>0.85338952696181813</v>
      </c>
      <c r="AB140" s="27">
        <f t="shared" si="132"/>
        <v>2.095822022611963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-0.99685686909237248</v>
      </c>
      <c r="C141" s="27">
        <f t="shared" si="125"/>
        <v>-2.5696092419001495</v>
      </c>
      <c r="D141" s="27">
        <f t="shared" si="125"/>
        <v>3.8555588050905243</v>
      </c>
      <c r="E141" s="27">
        <f t="shared" si="125"/>
        <v>-0.63333256264701632</v>
      </c>
      <c r="F141" s="27">
        <f t="shared" si="126"/>
        <v>3.222226242443508</v>
      </c>
      <c r="L141" t="str">
        <f t="shared" si="127"/>
        <v>81 Process, plant and machine operatives</v>
      </c>
      <c r="M141" s="27">
        <f t="shared" si="128"/>
        <v>-1.3183696727474192</v>
      </c>
      <c r="N141" s="27">
        <f t="shared" si="128"/>
        <v>-1.4330976717375705</v>
      </c>
      <c r="O141" s="27">
        <f t="shared" si="128"/>
        <v>2.6048131907487999</v>
      </c>
      <c r="P141" s="27">
        <f t="shared" si="128"/>
        <v>-1.0289500492718453</v>
      </c>
      <c r="Q141" s="27">
        <f t="shared" si="129"/>
        <v>1.5758631414769546</v>
      </c>
      <c r="W141" t="str">
        <f t="shared" si="130"/>
        <v>81 Process, plant and machine operatives</v>
      </c>
      <c r="X141" s="27">
        <f t="shared" si="131"/>
        <v>0.32151280365510715</v>
      </c>
      <c r="Y141" s="27">
        <f t="shared" si="131"/>
        <v>-1.1365115701626065</v>
      </c>
      <c r="Z141" s="27">
        <f t="shared" si="131"/>
        <v>1.2507456143417377</v>
      </c>
      <c r="AA141" s="27">
        <f t="shared" si="131"/>
        <v>0.39561748662485385</v>
      </c>
      <c r="AB141" s="27">
        <f t="shared" si="132"/>
        <v>1.6463631009665916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0.7670108634337538</v>
      </c>
      <c r="C142" s="27">
        <f t="shared" si="125"/>
        <v>-0.47913297490624629</v>
      </c>
      <c r="D142" s="27">
        <f t="shared" si="125"/>
        <v>0.85277864232854128</v>
      </c>
      <c r="E142" s="27">
        <f t="shared" si="125"/>
        <v>-0.42186606234633217</v>
      </c>
      <c r="F142" s="27">
        <f t="shared" si="126"/>
        <v>0.43091257998220911</v>
      </c>
      <c r="L142" t="str">
        <f t="shared" si="127"/>
        <v>82 Transport and mobile machine drivers and operatives</v>
      </c>
      <c r="M142" s="27">
        <f t="shared" si="128"/>
        <v>0.70520736119889804</v>
      </c>
      <c r="N142" s="27">
        <f t="shared" si="128"/>
        <v>-0.41731402152499797</v>
      </c>
      <c r="O142" s="27">
        <f t="shared" si="128"/>
        <v>0.4112348243992372</v>
      </c>
      <c r="P142" s="27">
        <f t="shared" si="128"/>
        <v>-0.57252041816823507</v>
      </c>
      <c r="Q142" s="27">
        <f t="shared" si="129"/>
        <v>-0.16128559376899787</v>
      </c>
      <c r="W142" t="str">
        <f t="shared" si="130"/>
        <v>82 Transport and mobile machine drivers and operatives</v>
      </c>
      <c r="X142" s="27">
        <f t="shared" si="131"/>
        <v>6.1803502234855534E-2</v>
      </c>
      <c r="Y142" s="27">
        <f t="shared" si="131"/>
        <v>-6.1818953381187924E-2</v>
      </c>
      <c r="Z142" s="27">
        <f t="shared" si="131"/>
        <v>0.44154381792926589</v>
      </c>
      <c r="AA142" s="27">
        <f t="shared" si="131"/>
        <v>0.15065435582188669</v>
      </c>
      <c r="AB142" s="27">
        <f t="shared" si="132"/>
        <v>0.59219817375115258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-1.49386509444194</v>
      </c>
      <c r="C143" s="27">
        <f t="shared" si="125"/>
        <v>-0.87235733265284132</v>
      </c>
      <c r="D143" s="27">
        <f t="shared" si="125"/>
        <v>-1.6913283710259872</v>
      </c>
      <c r="E143" s="27">
        <f t="shared" si="125"/>
        <v>-0.57271818193441426</v>
      </c>
      <c r="F143" s="27">
        <f t="shared" si="126"/>
        <v>-2.2640465529604015</v>
      </c>
      <c r="L143" t="str">
        <f t="shared" si="127"/>
        <v>91 Elementary trades and related occupations</v>
      </c>
      <c r="M143" s="27">
        <f t="shared" si="128"/>
        <v>-1.2791504601784514</v>
      </c>
      <c r="N143" s="27">
        <f t="shared" si="128"/>
        <v>-8.7895040218626264E-2</v>
      </c>
      <c r="O143" s="27">
        <f t="shared" si="128"/>
        <v>-1.3230552413005565</v>
      </c>
      <c r="P143" s="27">
        <f t="shared" si="128"/>
        <v>-0.4589950154567406</v>
      </c>
      <c r="Q143" s="27">
        <f t="shared" si="129"/>
        <v>-1.7820502567572971</v>
      </c>
      <c r="W143" t="str">
        <f t="shared" si="130"/>
        <v>91 Elementary trades and related occupations</v>
      </c>
      <c r="X143" s="27">
        <f t="shared" si="131"/>
        <v>-0.2147146342634727</v>
      </c>
      <c r="Y143" s="27">
        <f t="shared" si="131"/>
        <v>-0.78446229243424526</v>
      </c>
      <c r="Z143" s="27">
        <f t="shared" si="131"/>
        <v>-0.3682731297254076</v>
      </c>
      <c r="AA143" s="27">
        <f t="shared" si="131"/>
        <v>-0.11372316647767988</v>
      </c>
      <c r="AB143" s="27">
        <f t="shared" si="132"/>
        <v>-0.48199629620308748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-1.4978139397642209</v>
      </c>
      <c r="C144" s="27">
        <f t="shared" si="125"/>
        <v>-3.7219782709100997</v>
      </c>
      <c r="D144" s="27">
        <f t="shared" si="125"/>
        <v>9.6310879234223989E-2</v>
      </c>
      <c r="E144" s="27">
        <f t="shared" si="125"/>
        <v>-2.9092799426923364</v>
      </c>
      <c r="F144" s="27">
        <f t="shared" si="126"/>
        <v>-2.8129690634581124</v>
      </c>
      <c r="L144" t="str">
        <f t="shared" si="127"/>
        <v>92 Elementary administration and service occupations</v>
      </c>
      <c r="M144" s="27">
        <f t="shared" si="128"/>
        <v>-2.3826920857078413</v>
      </c>
      <c r="N144" s="27">
        <f t="shared" si="128"/>
        <v>-0.95341348965990136</v>
      </c>
      <c r="O144" s="27">
        <f t="shared" si="128"/>
        <v>1.0872198656058671</v>
      </c>
      <c r="P144" s="27">
        <f t="shared" si="128"/>
        <v>-1.7261827340147704</v>
      </c>
      <c r="Q144" s="27">
        <f t="shared" si="129"/>
        <v>-0.63896286840890326</v>
      </c>
      <c r="W144" t="str">
        <f t="shared" si="130"/>
        <v>92 Elementary administration and service occupations</v>
      </c>
      <c r="X144" s="27">
        <f t="shared" si="131"/>
        <v>0.88487814594357062</v>
      </c>
      <c r="Y144" s="27">
        <f t="shared" si="131"/>
        <v>-2.7685647812502019</v>
      </c>
      <c r="Z144" s="27">
        <f t="shared" si="131"/>
        <v>-0.99090898637164315</v>
      </c>
      <c r="AA144" s="27">
        <f t="shared" si="131"/>
        <v>-1.183097208677566</v>
      </c>
      <c r="AB144" s="27">
        <f t="shared" si="132"/>
        <v>-2.1740061950492091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12.160999999999376</v>
      </c>
      <c r="C146" s="29">
        <f t="shared" ref="C146" si="133">D35-C35</f>
        <v>1.0790000000000646</v>
      </c>
      <c r="D146" s="29">
        <f>E35-D35</f>
        <v>5.5250000000002046</v>
      </c>
      <c r="E146" s="29">
        <f>F35-E35</f>
        <v>12.541999999999803</v>
      </c>
      <c r="F146" s="29">
        <f t="shared" ref="F146" si="134">F35-D35</f>
        <v>18.067000000000007</v>
      </c>
      <c r="L146" s="24" t="str">
        <f>L35</f>
        <v>All occupations</v>
      </c>
      <c r="M146" s="29">
        <f>N35-M35</f>
        <v>-3.2761328535094094</v>
      </c>
      <c r="N146" s="29">
        <f t="shared" ref="N146" si="135">O35-N35</f>
        <v>5.2763585697828148</v>
      </c>
      <c r="O146" s="29">
        <f>P35-O35</f>
        <v>1.6243116962768909</v>
      </c>
      <c r="P146" s="29">
        <f>Q35-P35</f>
        <v>3.7722659817372346</v>
      </c>
      <c r="Q146" s="29">
        <f t="shared" ref="Q146" si="136">Q35-O35</f>
        <v>5.3965776780141255</v>
      </c>
      <c r="W146" s="24" t="str">
        <f>W35</f>
        <v>All occupations</v>
      </c>
      <c r="X146" s="29">
        <f>Y35-X35</f>
        <v>15.437132853509354</v>
      </c>
      <c r="Y146" s="29">
        <f t="shared" ref="Y146" si="137">Z35-Y35</f>
        <v>-4.1973585697830345</v>
      </c>
      <c r="Z146" s="29">
        <f>AA35-Z35</f>
        <v>3.900688303723598</v>
      </c>
      <c r="AA146" s="29">
        <f>AB35-AA35</f>
        <v>8.7697340182624544</v>
      </c>
      <c r="AB146" s="29">
        <f t="shared" ref="AB146" si="138">AB35-Z35</f>
        <v>12.670422321986052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30.247562792471228</v>
      </c>
      <c r="C153" s="11">
        <f t="shared" ref="C153:F153" si="143">C8</f>
        <v>35.435168332564437</v>
      </c>
      <c r="D153" s="11">
        <f t="shared" si="143"/>
        <v>37.179334381053707</v>
      </c>
      <c r="E153" s="11">
        <f t="shared" si="143"/>
        <v>34.209866247611856</v>
      </c>
      <c r="F153" s="11">
        <f t="shared" si="143"/>
        <v>37.159492786377278</v>
      </c>
      <c r="H153" s="40">
        <f>IF(D$151-B$151 &lt;&gt; 0,(EXP(LN(D153/B153)/(D$151-B$151))-1)*100,0)</f>
        <v>4.2130831413350833</v>
      </c>
      <c r="I153" s="40">
        <f>IF(F$151-D$151 &lt;&gt; 0,(EXP(LN(F153/D153)/(F$151-D$151))-1)*100,0)</f>
        <v>-3.5587041746887316E-3</v>
      </c>
      <c r="L153" s="10" t="str">
        <f>L8</f>
        <v>11 Corporate managers and directors</v>
      </c>
      <c r="M153" s="11">
        <f>M8</f>
        <v>21.803721256734942</v>
      </c>
      <c r="N153" s="11">
        <f t="shared" ref="N153:Q153" si="144">N8</f>
        <v>24.2438876472212</v>
      </c>
      <c r="O153" s="11">
        <f t="shared" si="144"/>
        <v>25.741779055399533</v>
      </c>
      <c r="P153" s="11">
        <f t="shared" si="144"/>
        <v>22.977974608321688</v>
      </c>
      <c r="Q153" s="11">
        <f t="shared" si="144"/>
        <v>24.016033267336532</v>
      </c>
      <c r="S153" s="40">
        <f>IF(O$151-M$151 &lt;&gt; 0,(EXP(LN(O153/M153)/(O$151-M$151))-1)*100,0)</f>
        <v>3.3764436273670206</v>
      </c>
      <c r="T153" s="40">
        <f>IF(Q$151-O$151 &lt;&gt; 0,(EXP(LN(Q153/O153)/(Q$151-O$151))-1)*100,0)</f>
        <v>-0.46155591536406471</v>
      </c>
      <c r="W153" s="10" t="str">
        <f>W8</f>
        <v>11 Corporate managers and directors</v>
      </c>
      <c r="X153" s="11">
        <f>X8</f>
        <v>8.4438415357362384</v>
      </c>
      <c r="Y153" s="11">
        <f t="shared" ref="Y153:AB153" si="145">Y8</f>
        <v>11.19128068534325</v>
      </c>
      <c r="Z153" s="11">
        <f t="shared" si="145"/>
        <v>11.437555325654213</v>
      </c>
      <c r="AA153" s="11">
        <f t="shared" si="145"/>
        <v>11.231891639290136</v>
      </c>
      <c r="AB153" s="11">
        <f t="shared" si="145"/>
        <v>13.143459519040816</v>
      </c>
      <c r="AD153" s="40">
        <f>IF(Z$151-X$151 &lt;&gt; 0,(EXP(LN(Z153/X153)/(Z$151-X$151))-1)*100,0)</f>
        <v>6.2572634006361261</v>
      </c>
      <c r="AE153" s="40">
        <f>IF(AB$151-Z$151 &lt;&gt; 0,(EXP(LN(AB153/Z153)/(AB$151-Z$151))-1)*100,0)</f>
        <v>0.93112149442160508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15.483032384061451</v>
      </c>
      <c r="C154" s="11">
        <f t="shared" ref="C154:F178" si="146">C9</f>
        <v>16.781545972413856</v>
      </c>
      <c r="D154" s="11">
        <f t="shared" si="146"/>
        <v>17.588280403184715</v>
      </c>
      <c r="E154" s="11">
        <f t="shared" si="146"/>
        <v>21.593919800033682</v>
      </c>
      <c r="F154" s="11">
        <f t="shared" si="146"/>
        <v>24.787517867194438</v>
      </c>
      <c r="H154" s="40">
        <f t="shared" ref="H154:H177" si="147">IF(D$151-B$151 &lt;&gt; 0,(EXP(LN(D154/B154)/(D$151-B$151))-1)*100,0)</f>
        <v>2.5825455496633509</v>
      </c>
      <c r="I154" s="40">
        <f t="shared" ref="I154:I180" si="148">IF(F$151-D$151 &lt;&gt; 0,(EXP(LN(F154/D154)/(F$151-D$151))-1)*100,0)</f>
        <v>2.3137440146827171</v>
      </c>
      <c r="L154" s="10" t="str">
        <f t="shared" ref="L154:Q154" si="149">L9</f>
        <v>12 Other managers and proprietors</v>
      </c>
      <c r="M154" s="11">
        <f t="shared" si="149"/>
        <v>9.909616106091244</v>
      </c>
      <c r="N154" s="11">
        <f t="shared" si="149"/>
        <v>10.395585992162216</v>
      </c>
      <c r="O154" s="11">
        <f t="shared" si="149"/>
        <v>11.257373926555202</v>
      </c>
      <c r="P154" s="11">
        <f t="shared" si="149"/>
        <v>14.274842748420269</v>
      </c>
      <c r="Q154" s="11">
        <f t="shared" si="149"/>
        <v>16.379691635021519</v>
      </c>
      <c r="S154" s="40">
        <f t="shared" ref="S154:S177" si="150">IF(O$151-M$151 &lt;&gt; 0,(EXP(LN(O154/M154)/(O$151-M$151))-1)*100,0)</f>
        <v>2.5831550942961412</v>
      </c>
      <c r="T154" s="40">
        <f t="shared" ref="T154:T177" si="151">IF(Q$151-O$151 &lt;&gt; 0,(EXP(LN(Q154/O154)/(Q$151-O$151))-1)*100,0)</f>
        <v>2.5316410951202073</v>
      </c>
      <c r="W154" s="10" t="str">
        <f t="shared" ref="W154:AB154" si="152">W9</f>
        <v>12 Other managers and proprietors</v>
      </c>
      <c r="X154" s="11">
        <f t="shared" si="152"/>
        <v>5.573416277970213</v>
      </c>
      <c r="Y154" s="11">
        <f t="shared" si="152"/>
        <v>6.3859599802516325</v>
      </c>
      <c r="Z154" s="11">
        <f t="shared" si="152"/>
        <v>6.3309064766295089</v>
      </c>
      <c r="AA154" s="11">
        <f t="shared" si="152"/>
        <v>7.3190770516134531</v>
      </c>
      <c r="AB154" s="11">
        <f t="shared" si="152"/>
        <v>8.4078262321729103</v>
      </c>
      <c r="AD154" s="40">
        <f t="shared" ref="AD154:AD177" si="153">IF(Z$151-X$151 &lt;&gt; 0,(EXP(LN(Z154/X154)/(Z$151-X$151))-1)*100,0)</f>
        <v>2.5814617345610413</v>
      </c>
      <c r="AE154" s="40">
        <f t="shared" ref="AE154:AE177" si="154">IF(AB$151-Z$151 &lt;&gt; 0,(EXP(LN(AB154/Z154)/(AB$151-Z$151))-1)*100,0)</f>
        <v>1.909465072061467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23.259155279282144</v>
      </c>
      <c r="C155" s="11">
        <f t="shared" si="146"/>
        <v>26.194759519288677</v>
      </c>
      <c r="D155" s="11">
        <f t="shared" si="146"/>
        <v>28.097407851867654</v>
      </c>
      <c r="E155" s="11">
        <f t="shared" si="146"/>
        <v>29.512514996027363</v>
      </c>
      <c r="F155" s="11">
        <f t="shared" si="146"/>
        <v>32.945886342618572</v>
      </c>
      <c r="H155" s="40">
        <f t="shared" si="147"/>
        <v>3.8519040692554407</v>
      </c>
      <c r="I155" s="40">
        <f t="shared" si="148"/>
        <v>1.0669118965406676</v>
      </c>
      <c r="L155" s="10" t="str">
        <f t="shared" ref="L155:Q155" si="155">L10</f>
        <v>21 Science, research, engineering and technology professionals</v>
      </c>
      <c r="M155" s="11">
        <f t="shared" si="155"/>
        <v>19.28427401958125</v>
      </c>
      <c r="N155" s="11">
        <f t="shared" si="155"/>
        <v>21.715409332234966</v>
      </c>
      <c r="O155" s="11">
        <f t="shared" si="155"/>
        <v>22.506826894668688</v>
      </c>
      <c r="P155" s="11">
        <f t="shared" si="155"/>
        <v>22.941953859474605</v>
      </c>
      <c r="Q155" s="11">
        <f t="shared" si="155"/>
        <v>25.031495948047279</v>
      </c>
      <c r="S155" s="40">
        <f t="shared" si="150"/>
        <v>3.1388287782579738</v>
      </c>
      <c r="T155" s="40">
        <f t="shared" si="151"/>
        <v>0.71129234621269966</v>
      </c>
      <c r="W155" s="10" t="str">
        <f t="shared" ref="W155:AB155" si="156">W10</f>
        <v>21 Science, research, engineering and technology professionals</v>
      </c>
      <c r="X155" s="11">
        <f t="shared" si="156"/>
        <v>3.9748812597008869</v>
      </c>
      <c r="Y155" s="11">
        <f t="shared" si="156"/>
        <v>4.479350187053674</v>
      </c>
      <c r="Z155" s="11">
        <f t="shared" si="156"/>
        <v>5.5905809571989433</v>
      </c>
      <c r="AA155" s="11">
        <f t="shared" si="156"/>
        <v>6.5705611365527528</v>
      </c>
      <c r="AB155" s="11">
        <f t="shared" si="156"/>
        <v>7.9143903945712681</v>
      </c>
      <c r="AD155" s="40">
        <f t="shared" si="153"/>
        <v>7.0598316790504434</v>
      </c>
      <c r="AE155" s="40">
        <f t="shared" si="154"/>
        <v>2.3443884388758773</v>
      </c>
    </row>
    <row r="156" spans="1:31" x14ac:dyDescent="0.2">
      <c r="A156" s="10" t="str">
        <f t="shared" si="142"/>
        <v>22 Health professionals</v>
      </c>
      <c r="B156" s="11">
        <f t="shared" si="142"/>
        <v>19.148814719960839</v>
      </c>
      <c r="C156" s="11">
        <f t="shared" si="146"/>
        <v>21.995438768546169</v>
      </c>
      <c r="D156" s="11">
        <f t="shared" si="146"/>
        <v>22.170877754844323</v>
      </c>
      <c r="E156" s="11">
        <f t="shared" si="146"/>
        <v>23.61444481947391</v>
      </c>
      <c r="F156" s="11">
        <f t="shared" si="146"/>
        <v>25.613816597172381</v>
      </c>
      <c r="H156" s="40">
        <f t="shared" si="147"/>
        <v>2.9741458051443903</v>
      </c>
      <c r="I156" s="40">
        <f t="shared" si="148"/>
        <v>0.9669941439148122</v>
      </c>
      <c r="L156" s="10" t="str">
        <f t="shared" ref="L156:Q156" si="157">L11</f>
        <v>22 Health professionals</v>
      </c>
      <c r="M156" s="11">
        <f t="shared" si="157"/>
        <v>4.9630058695494483</v>
      </c>
      <c r="N156" s="11">
        <f t="shared" si="157"/>
        <v>5.2903261142547224</v>
      </c>
      <c r="O156" s="11">
        <f t="shared" si="157"/>
        <v>5.9378753138820821</v>
      </c>
      <c r="P156" s="11">
        <f t="shared" si="157"/>
        <v>6.1683845128339172</v>
      </c>
      <c r="Q156" s="11">
        <f t="shared" si="157"/>
        <v>6.5785348631164045</v>
      </c>
      <c r="S156" s="40">
        <f t="shared" si="150"/>
        <v>3.6518975252207708</v>
      </c>
      <c r="T156" s="40">
        <f t="shared" si="151"/>
        <v>0.68540943375028363</v>
      </c>
      <c r="W156" s="10" t="str">
        <f t="shared" ref="W156:AB156" si="158">W11</f>
        <v>22 Health professionals</v>
      </c>
      <c r="X156" s="11">
        <f t="shared" si="158"/>
        <v>14.185808850411373</v>
      </c>
      <c r="Y156" s="11">
        <f t="shared" si="158"/>
        <v>16.705112654291433</v>
      </c>
      <c r="Z156" s="11">
        <f t="shared" si="158"/>
        <v>16.233002440962235</v>
      </c>
      <c r="AA156" s="11">
        <f t="shared" si="158"/>
        <v>17.446060306639964</v>
      </c>
      <c r="AB156" s="11">
        <f t="shared" si="158"/>
        <v>19.035281734055982</v>
      </c>
      <c r="AD156" s="40">
        <f t="shared" si="153"/>
        <v>2.7327586114761937</v>
      </c>
      <c r="AE156" s="40">
        <f t="shared" si="154"/>
        <v>1.0673077425785937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18.259091469867244</v>
      </c>
      <c r="C157" s="11">
        <f t="shared" si="146"/>
        <v>18.576127910613074</v>
      </c>
      <c r="D157" s="11">
        <f t="shared" si="146"/>
        <v>19.378547683492076</v>
      </c>
      <c r="E157" s="11">
        <f t="shared" si="146"/>
        <v>19.234043118672339</v>
      </c>
      <c r="F157" s="11">
        <f t="shared" si="146"/>
        <v>20.081137428014749</v>
      </c>
      <c r="H157" s="40">
        <f t="shared" si="147"/>
        <v>1.1971804388174467</v>
      </c>
      <c r="I157" s="40">
        <f t="shared" si="148"/>
        <v>0.23771057343178192</v>
      </c>
      <c r="L157" s="10" t="str">
        <f t="shared" ref="L157:Q157" si="159">L12</f>
        <v>23 Teaching and other educational professionals</v>
      </c>
      <c r="M157" s="11">
        <f t="shared" si="159"/>
        <v>7.3714109889697959</v>
      </c>
      <c r="N157" s="11">
        <f t="shared" si="159"/>
        <v>6.8643381881308514</v>
      </c>
      <c r="O157" s="11">
        <f t="shared" si="159"/>
        <v>7.2027880568304523</v>
      </c>
      <c r="P157" s="11">
        <f t="shared" si="159"/>
        <v>7.3934780267831934</v>
      </c>
      <c r="Q157" s="11">
        <f t="shared" si="159"/>
        <v>7.674311229759085</v>
      </c>
      <c r="S157" s="40">
        <f t="shared" si="150"/>
        <v>-0.46174978316121384</v>
      </c>
      <c r="T157" s="40">
        <f t="shared" si="151"/>
        <v>0.42363056284275835</v>
      </c>
      <c r="W157" s="10" t="str">
        <f t="shared" ref="W157:AB157" si="160">W12</f>
        <v>23 Teaching and other educational professionals</v>
      </c>
      <c r="X157" s="11">
        <f t="shared" si="160"/>
        <v>10.887680480897437</v>
      </c>
      <c r="Y157" s="11">
        <f t="shared" si="160"/>
        <v>11.711789722482219</v>
      </c>
      <c r="Z157" s="11">
        <f t="shared" si="160"/>
        <v>12.175759626661595</v>
      </c>
      <c r="AA157" s="11">
        <f t="shared" si="160"/>
        <v>11.840565091889129</v>
      </c>
      <c r="AB157" s="11">
        <f t="shared" si="160"/>
        <v>12.406826198255649</v>
      </c>
      <c r="AD157" s="40">
        <f t="shared" si="153"/>
        <v>2.2614955042310481</v>
      </c>
      <c r="AE157" s="40">
        <f t="shared" si="154"/>
        <v>0.12541031735235908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23.480998931358553</v>
      </c>
      <c r="C158" s="11">
        <f t="shared" si="146"/>
        <v>27.176276573598042</v>
      </c>
      <c r="D158" s="11">
        <f t="shared" si="146"/>
        <v>30.962198970577031</v>
      </c>
      <c r="E158" s="11">
        <f t="shared" si="146"/>
        <v>34.131217553829309</v>
      </c>
      <c r="F158" s="11">
        <f t="shared" si="146"/>
        <v>38.624221051944275</v>
      </c>
      <c r="H158" s="40">
        <f t="shared" si="147"/>
        <v>5.6873590351056214</v>
      </c>
      <c r="I158" s="40">
        <f t="shared" si="148"/>
        <v>1.4850014943423417</v>
      </c>
      <c r="L158" s="10" t="str">
        <f t="shared" ref="L158:Q158" si="161">L13</f>
        <v>24 Business, media and public service professionals</v>
      </c>
      <c r="M158" s="11">
        <f t="shared" si="161"/>
        <v>13.77734883790834</v>
      </c>
      <c r="N158" s="11">
        <f t="shared" si="161"/>
        <v>14.662337216462207</v>
      </c>
      <c r="O158" s="11">
        <f t="shared" si="161"/>
        <v>16.500942999568775</v>
      </c>
      <c r="P158" s="11">
        <f t="shared" si="161"/>
        <v>18.252727754146516</v>
      </c>
      <c r="Q158" s="11">
        <f t="shared" si="161"/>
        <v>20.05798910902692</v>
      </c>
      <c r="S158" s="40">
        <f t="shared" si="150"/>
        <v>3.673705625476531</v>
      </c>
      <c r="T158" s="40">
        <f t="shared" si="151"/>
        <v>1.3099050845084559</v>
      </c>
      <c r="W158" s="10" t="str">
        <f t="shared" ref="W158:AB158" si="162">W13</f>
        <v>24 Business, media and public service professionals</v>
      </c>
      <c r="X158" s="11">
        <f t="shared" si="162"/>
        <v>9.7036500934502126</v>
      </c>
      <c r="Y158" s="11">
        <f t="shared" si="162"/>
        <v>12.513939357135852</v>
      </c>
      <c r="Z158" s="11">
        <f t="shared" si="162"/>
        <v>14.461255971008327</v>
      </c>
      <c r="AA158" s="11">
        <f t="shared" si="162"/>
        <v>15.878489799682782</v>
      </c>
      <c r="AB158" s="11">
        <f t="shared" si="162"/>
        <v>18.566231942917319</v>
      </c>
      <c r="AD158" s="40">
        <f t="shared" si="153"/>
        <v>8.3064141089087116</v>
      </c>
      <c r="AE158" s="40">
        <f t="shared" si="154"/>
        <v>1.6797611141758484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7.8788112683670892</v>
      </c>
      <c r="C159" s="11">
        <f t="shared" si="146"/>
        <v>9.0640058563672952</v>
      </c>
      <c r="D159" s="11">
        <f t="shared" si="146"/>
        <v>10.265791929967877</v>
      </c>
      <c r="E159" s="11">
        <f t="shared" si="146"/>
        <v>8.8206570346540616</v>
      </c>
      <c r="F159" s="11">
        <f t="shared" si="146"/>
        <v>9.3265099675353262</v>
      </c>
      <c r="H159" s="40">
        <f t="shared" si="147"/>
        <v>5.4353762200296085</v>
      </c>
      <c r="I159" s="40">
        <f t="shared" si="148"/>
        <v>-0.63766699833097684</v>
      </c>
      <c r="L159" s="10" t="str">
        <f t="shared" ref="L159:Q159" si="163">L14</f>
        <v>31 Science, engineering and technology associate professionals</v>
      </c>
      <c r="M159" s="11">
        <f t="shared" si="163"/>
        <v>5.8875835011389031</v>
      </c>
      <c r="N159" s="11">
        <f t="shared" si="163"/>
        <v>6.9444657278036903</v>
      </c>
      <c r="O159" s="11">
        <f t="shared" si="163"/>
        <v>7.6422359371964736</v>
      </c>
      <c r="P159" s="11">
        <f t="shared" si="163"/>
        <v>6.1346562819425259</v>
      </c>
      <c r="Q159" s="11">
        <f t="shared" si="163"/>
        <v>6.1920510211660069</v>
      </c>
      <c r="S159" s="40">
        <f t="shared" si="150"/>
        <v>5.3553689616302691</v>
      </c>
      <c r="T159" s="40">
        <f t="shared" si="151"/>
        <v>-1.3930318922758977</v>
      </c>
      <c r="W159" s="10" t="str">
        <f t="shared" ref="W159:AB159" si="164">W14</f>
        <v>31 Science, engineering and technology associate professionals</v>
      </c>
      <c r="X159" s="11">
        <f t="shared" si="164"/>
        <v>1.9912277672281813</v>
      </c>
      <c r="Y159" s="11">
        <f t="shared" si="164"/>
        <v>2.1195401285636195</v>
      </c>
      <c r="Z159" s="11">
        <f t="shared" si="164"/>
        <v>2.6235559927714149</v>
      </c>
      <c r="AA159" s="11">
        <f t="shared" si="164"/>
        <v>2.6860007527115446</v>
      </c>
      <c r="AB159" s="11">
        <f t="shared" si="164"/>
        <v>3.1344589463693056</v>
      </c>
      <c r="AD159" s="40">
        <f t="shared" si="153"/>
        <v>5.6705285081805723</v>
      </c>
      <c r="AE159" s="40">
        <f t="shared" si="154"/>
        <v>1.1932357794329329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8.4794949970886453</v>
      </c>
      <c r="C160" s="11">
        <f t="shared" si="146"/>
        <v>9.6209059892435427</v>
      </c>
      <c r="D160" s="11">
        <f t="shared" si="146"/>
        <v>9.8608306777174661</v>
      </c>
      <c r="E160" s="11">
        <f t="shared" si="146"/>
        <v>9.9023043142830982</v>
      </c>
      <c r="F160" s="11">
        <f t="shared" si="146"/>
        <v>10.800512807356405</v>
      </c>
      <c r="H160" s="40">
        <f t="shared" si="147"/>
        <v>3.064405536878656</v>
      </c>
      <c r="I160" s="40">
        <f t="shared" si="148"/>
        <v>0.60866624305517814</v>
      </c>
      <c r="L160" s="10" t="str">
        <f t="shared" ref="L160:Q160" si="165">L15</f>
        <v>32 Health and social care associate professionals</v>
      </c>
      <c r="M160" s="11">
        <f t="shared" si="165"/>
        <v>1.8176496714575305</v>
      </c>
      <c r="N160" s="11">
        <f t="shared" si="165"/>
        <v>1.8216428620787222</v>
      </c>
      <c r="O160" s="11">
        <f t="shared" si="165"/>
        <v>2.071042528436613</v>
      </c>
      <c r="P160" s="11">
        <f t="shared" si="165"/>
        <v>1.8359121670698204</v>
      </c>
      <c r="Q160" s="11">
        <f t="shared" si="165"/>
        <v>1.9485046133322956</v>
      </c>
      <c r="S160" s="40">
        <f t="shared" si="150"/>
        <v>2.6445197206596882</v>
      </c>
      <c r="T160" s="40">
        <f>IF(Q$151-O$151 &lt;&gt; 0,(EXP(LN(Q160/O160)/(Q$151-O$151))-1)*100,0)</f>
        <v>-0.40577386396289938</v>
      </c>
      <c r="W160" s="10" t="str">
        <f t="shared" ref="W160:AB160" si="166">W15</f>
        <v>32 Health and social care associate professionals</v>
      </c>
      <c r="X160" s="11">
        <f t="shared" si="166"/>
        <v>6.6618453256311163</v>
      </c>
      <c r="Y160" s="11">
        <f t="shared" si="166"/>
        <v>7.7992631271648252</v>
      </c>
      <c r="Z160" s="11">
        <f t="shared" si="166"/>
        <v>7.7897881492808381</v>
      </c>
      <c r="AA160" s="11">
        <f t="shared" si="166"/>
        <v>8.066392147213266</v>
      </c>
      <c r="AB160" s="11">
        <f t="shared" si="166"/>
        <v>8.8520081940241173</v>
      </c>
      <c r="AD160" s="40">
        <f t="shared" si="153"/>
        <v>3.1777897649024389</v>
      </c>
      <c r="AE160" s="40">
        <f t="shared" si="154"/>
        <v>0.85584615737286374</v>
      </c>
    </row>
    <row r="161" spans="1:31" x14ac:dyDescent="0.2">
      <c r="A161" s="10" t="str">
        <f t="shared" si="142"/>
        <v>33 Protective service occupations</v>
      </c>
      <c r="B161" s="11">
        <f t="shared" si="142"/>
        <v>5.4562316961422113</v>
      </c>
      <c r="C161" s="11">
        <f t="shared" si="146"/>
        <v>5.4434429140666705</v>
      </c>
      <c r="D161" s="11">
        <f t="shared" si="146"/>
        <v>5.7392343900142118</v>
      </c>
      <c r="E161" s="11">
        <f t="shared" si="146"/>
        <v>6.7282627454417989</v>
      </c>
      <c r="F161" s="11">
        <f t="shared" si="146"/>
        <v>7.6234909847854579</v>
      </c>
      <c r="H161" s="40">
        <f t="shared" si="147"/>
        <v>1.0164800942692898</v>
      </c>
      <c r="I161" s="40">
        <f t="shared" si="148"/>
        <v>1.9107494256659585</v>
      </c>
      <c r="L161" s="10" t="str">
        <f t="shared" ref="L161:Q161" si="167">L16</f>
        <v>33 Protective service occupations</v>
      </c>
      <c r="M161" s="11">
        <f t="shared" si="167"/>
        <v>4.4564946541910393</v>
      </c>
      <c r="N161" s="11">
        <f t="shared" si="167"/>
        <v>4.3542480722146308</v>
      </c>
      <c r="O161" s="11">
        <f t="shared" si="167"/>
        <v>4.5101760025194624</v>
      </c>
      <c r="P161" s="11">
        <f t="shared" si="167"/>
        <v>5.099439805322918</v>
      </c>
      <c r="Q161" s="11">
        <f t="shared" si="167"/>
        <v>5.4738722422306711</v>
      </c>
      <c r="S161" s="40">
        <f t="shared" si="150"/>
        <v>0.23976042004483222</v>
      </c>
      <c r="T161" s="40">
        <f t="shared" si="151"/>
        <v>1.2993700147649001</v>
      </c>
      <c r="W161" s="10" t="str">
        <f t="shared" ref="W161:AB161" si="168">W16</f>
        <v>33 Protective service occupations</v>
      </c>
      <c r="X161" s="11">
        <f t="shared" si="168"/>
        <v>0.99973704195116986</v>
      </c>
      <c r="Y161" s="11">
        <f t="shared" si="168"/>
        <v>1.089194841852037</v>
      </c>
      <c r="Z161" s="11">
        <f t="shared" si="168"/>
        <v>1.2290583874947489</v>
      </c>
      <c r="AA161" s="11">
        <f t="shared" si="168"/>
        <v>1.6288229401188885</v>
      </c>
      <c r="AB161" s="11">
        <f t="shared" si="168"/>
        <v>2.1496187425547775</v>
      </c>
      <c r="AD161" s="40">
        <f t="shared" si="153"/>
        <v>4.2167069658145317</v>
      </c>
      <c r="AE161" s="40">
        <f t="shared" si="154"/>
        <v>3.7972693252197764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6.3591490193584983</v>
      </c>
      <c r="C162" s="11">
        <f t="shared" si="146"/>
        <v>6.4279469411592736</v>
      </c>
      <c r="D162" s="11">
        <f t="shared" si="146"/>
        <v>6.6148989100187512</v>
      </c>
      <c r="E162" s="11">
        <f t="shared" si="146"/>
        <v>6.0526422105531674</v>
      </c>
      <c r="F162" s="11">
        <f t="shared" si="146"/>
        <v>6.5370534710994805</v>
      </c>
      <c r="H162" s="40">
        <f t="shared" si="147"/>
        <v>0.79171661370618374</v>
      </c>
      <c r="I162" s="40">
        <f t="shared" si="148"/>
        <v>-7.8888807469057465E-2</v>
      </c>
      <c r="L162" s="10" t="str">
        <f t="shared" ref="L162:Q162" si="169">L17</f>
        <v>34 Culture, media and sports occupations</v>
      </c>
      <c r="M162" s="11">
        <f t="shared" si="169"/>
        <v>3.7407106176523297</v>
      </c>
      <c r="N162" s="11">
        <f t="shared" si="169"/>
        <v>3.3631079342512318</v>
      </c>
      <c r="O162" s="11">
        <f t="shared" si="169"/>
        <v>3.349851938627384</v>
      </c>
      <c r="P162" s="11">
        <f t="shared" si="169"/>
        <v>3.049552697855443</v>
      </c>
      <c r="Q162" s="11">
        <f t="shared" si="169"/>
        <v>3.2919963913444175</v>
      </c>
      <c r="S162" s="40">
        <f t="shared" si="150"/>
        <v>-2.1830088241025725</v>
      </c>
      <c r="T162" s="40">
        <f t="shared" si="151"/>
        <v>-0.11607898157373064</v>
      </c>
      <c r="W162" s="10" t="str">
        <f t="shared" ref="W162:AB162" si="170">W17</f>
        <v>34 Culture, media and sports occupations</v>
      </c>
      <c r="X162" s="11">
        <f t="shared" si="170"/>
        <v>2.618438401706173</v>
      </c>
      <c r="Y162" s="11">
        <f t="shared" si="170"/>
        <v>3.064839006908044</v>
      </c>
      <c r="Z162" s="11">
        <f t="shared" si="170"/>
        <v>3.2650469713913708</v>
      </c>
      <c r="AA162" s="11">
        <f t="shared" si="170"/>
        <v>3.0030895126977288</v>
      </c>
      <c r="AB162" s="11">
        <f t="shared" si="170"/>
        <v>3.2450570797550666</v>
      </c>
      <c r="AD162" s="40">
        <f t="shared" si="153"/>
        <v>4.5127834660506849</v>
      </c>
      <c r="AE162" s="40">
        <f t="shared" si="154"/>
        <v>-4.0933012806776414E-2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25.753198468545147</v>
      </c>
      <c r="C163" s="11">
        <f t="shared" si="146"/>
        <v>27.235394929472136</v>
      </c>
      <c r="D163" s="11">
        <f t="shared" si="146"/>
        <v>29.030092663719383</v>
      </c>
      <c r="E163" s="11">
        <f t="shared" si="146"/>
        <v>27.601425170249001</v>
      </c>
      <c r="F163" s="11">
        <f t="shared" si="146"/>
        <v>28.611238775478704</v>
      </c>
      <c r="H163" s="40">
        <f t="shared" si="147"/>
        <v>2.4244049337648788</v>
      </c>
      <c r="I163" s="40">
        <f t="shared" si="148"/>
        <v>-9.684217911128945E-2</v>
      </c>
      <c r="L163" s="10" t="str">
        <f t="shared" ref="L163:Q163" si="171">L18</f>
        <v>35 Business and public service associate professionals</v>
      </c>
      <c r="M163" s="11">
        <f t="shared" si="171"/>
        <v>14.326227916333302</v>
      </c>
      <c r="N163" s="11">
        <f t="shared" si="171"/>
        <v>14.630756621306753</v>
      </c>
      <c r="O163" s="11">
        <f t="shared" si="171"/>
        <v>15.882702143844964</v>
      </c>
      <c r="P163" s="11">
        <f t="shared" si="171"/>
        <v>14.5240632548114</v>
      </c>
      <c r="Q163" s="11">
        <f t="shared" si="171"/>
        <v>14.392199109641359</v>
      </c>
      <c r="S163" s="40">
        <f t="shared" si="150"/>
        <v>2.0841946789057708</v>
      </c>
      <c r="T163" s="40">
        <f t="shared" si="151"/>
        <v>-0.65480852552510793</v>
      </c>
      <c r="W163" s="10" t="str">
        <f t="shared" ref="W163:AB163" si="172">W18</f>
        <v>35 Business and public service associate professionals</v>
      </c>
      <c r="X163" s="11">
        <f t="shared" si="172"/>
        <v>11.426970552211786</v>
      </c>
      <c r="Y163" s="11">
        <f t="shared" si="172"/>
        <v>12.604638308165379</v>
      </c>
      <c r="Z163" s="11">
        <f t="shared" si="172"/>
        <v>13.147390519874351</v>
      </c>
      <c r="AA163" s="11">
        <f t="shared" si="172"/>
        <v>13.077361915437573</v>
      </c>
      <c r="AB163" s="11">
        <f t="shared" si="172"/>
        <v>14.219039665837329</v>
      </c>
      <c r="AD163" s="40">
        <f t="shared" si="153"/>
        <v>2.8446467906258377</v>
      </c>
      <c r="AE163" s="40">
        <f t="shared" si="154"/>
        <v>0.52375742980956819</v>
      </c>
    </row>
    <row r="164" spans="1:31" x14ac:dyDescent="0.2">
      <c r="A164" s="10" t="str">
        <f t="shared" si="142"/>
        <v>41 Administrative occupations</v>
      </c>
      <c r="B164" s="11">
        <f t="shared" si="142"/>
        <v>41.363649282321632</v>
      </c>
      <c r="C164" s="11">
        <f t="shared" si="146"/>
        <v>40.242010662428164</v>
      </c>
      <c r="D164" s="11">
        <f t="shared" si="146"/>
        <v>42.117028772500085</v>
      </c>
      <c r="E164" s="11">
        <f t="shared" si="146"/>
        <v>38.342901717253248</v>
      </c>
      <c r="F164" s="11">
        <f t="shared" si="146"/>
        <v>36.333646035337374</v>
      </c>
      <c r="H164" s="40">
        <f t="shared" si="147"/>
        <v>0.36164605380952786</v>
      </c>
      <c r="I164" s="40">
        <f t="shared" si="148"/>
        <v>-0.97988713027726826</v>
      </c>
      <c r="L164" s="10" t="str">
        <f t="shared" ref="L164:Q164" si="173">L19</f>
        <v>41 Administrative occupations</v>
      </c>
      <c r="M164" s="11">
        <f t="shared" si="173"/>
        <v>9.94993788702096</v>
      </c>
      <c r="N164" s="11">
        <f t="shared" si="173"/>
        <v>9.1081540872985425</v>
      </c>
      <c r="O164" s="11">
        <f t="shared" si="173"/>
        <v>11.215561885691843</v>
      </c>
      <c r="P164" s="11">
        <f t="shared" si="173"/>
        <v>10.350696089572033</v>
      </c>
      <c r="Q164" s="11">
        <f t="shared" si="173"/>
        <v>11.098279925252168</v>
      </c>
      <c r="S164" s="40">
        <f t="shared" si="150"/>
        <v>2.4236228460914999</v>
      </c>
      <c r="T164" s="40">
        <f t="shared" si="151"/>
        <v>-7.005633815435619E-2</v>
      </c>
      <c r="W164" s="10" t="str">
        <f t="shared" ref="W164:AB164" si="174">W19</f>
        <v>41 Administrative occupations</v>
      </c>
      <c r="X164" s="11">
        <f t="shared" si="174"/>
        <v>31.413711395300606</v>
      </c>
      <c r="Y164" s="11">
        <f t="shared" si="174"/>
        <v>31.133856575129681</v>
      </c>
      <c r="Z164" s="11">
        <f t="shared" si="174"/>
        <v>30.901466886808276</v>
      </c>
      <c r="AA164" s="11">
        <f t="shared" si="174"/>
        <v>27.992205627681191</v>
      </c>
      <c r="AB164" s="11">
        <f t="shared" si="174"/>
        <v>25.235366110085195</v>
      </c>
      <c r="AD164" s="40">
        <f t="shared" si="153"/>
        <v>-0.32827621949007568</v>
      </c>
      <c r="AE164" s="40">
        <f t="shared" si="154"/>
        <v>-1.3413047658568544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10.00276116276134</v>
      </c>
      <c r="C165" s="11">
        <f t="shared" si="146"/>
        <v>9.3039196961606603</v>
      </c>
      <c r="D165" s="11">
        <f t="shared" si="146"/>
        <v>9.1454501701486777</v>
      </c>
      <c r="E165" s="11">
        <f t="shared" si="146"/>
        <v>9.5969602958228073</v>
      </c>
      <c r="F165" s="11">
        <f t="shared" si="146"/>
        <v>7.5860326028375207</v>
      </c>
      <c r="H165" s="40">
        <f t="shared" si="147"/>
        <v>-1.7761307986914998</v>
      </c>
      <c r="I165" s="40">
        <f t="shared" si="148"/>
        <v>-1.2385840530200642</v>
      </c>
      <c r="L165" s="10" t="str">
        <f t="shared" ref="L165:Q165" si="175">L20</f>
        <v>42 Secretarial and related occupations</v>
      </c>
      <c r="M165" s="11">
        <f t="shared" si="175"/>
        <v>0.86974447014264111</v>
      </c>
      <c r="N165" s="11">
        <f t="shared" si="175"/>
        <v>0.64401871832599333</v>
      </c>
      <c r="O165" s="11">
        <f t="shared" si="175"/>
        <v>0.65655384885957024</v>
      </c>
      <c r="P165" s="11">
        <f t="shared" si="175"/>
        <v>0.80839501325467877</v>
      </c>
      <c r="Q165" s="11">
        <f t="shared" si="175"/>
        <v>0.98213301221856875</v>
      </c>
      <c r="S165" s="40">
        <f>IF(O$151-M$151 &lt;&gt; 0,(EXP(LN(O165/M165)/(O$151-M$151))-1)*100,0)</f>
        <v>-5.4686772085604352</v>
      </c>
      <c r="T165" s="40">
        <f t="shared" si="151"/>
        <v>2.7211794081322349</v>
      </c>
      <c r="W165" s="10" t="str">
        <f t="shared" ref="W165:AB165" si="176">W20</f>
        <v>42 Secretarial and related occupations</v>
      </c>
      <c r="X165" s="11">
        <f t="shared" si="176"/>
        <v>9.1330166926186998</v>
      </c>
      <c r="Y165" s="11">
        <f t="shared" si="176"/>
        <v>8.6599009778346598</v>
      </c>
      <c r="Z165" s="11">
        <f t="shared" si="176"/>
        <v>8.4888963212891202</v>
      </c>
      <c r="AA165" s="11">
        <f t="shared" si="176"/>
        <v>8.7885652825681273</v>
      </c>
      <c r="AB165" s="11">
        <f t="shared" si="176"/>
        <v>6.6038995906189548</v>
      </c>
      <c r="AD165" s="40">
        <f t="shared" si="153"/>
        <v>-1.4520951331149168</v>
      </c>
      <c r="AE165" s="40">
        <f t="shared" si="154"/>
        <v>-1.6600577760539026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8.9526980313788833</v>
      </c>
      <c r="C166" s="11">
        <f t="shared" si="146"/>
        <v>8.6102939294166152</v>
      </c>
      <c r="D166" s="11">
        <f t="shared" si="146"/>
        <v>10.010867047246153</v>
      </c>
      <c r="E166" s="11">
        <f t="shared" si="146"/>
        <v>9.4883125311540883</v>
      </c>
      <c r="F166" s="11">
        <f t="shared" si="146"/>
        <v>9.4302096496398402</v>
      </c>
      <c r="H166" s="40">
        <f t="shared" si="147"/>
        <v>2.2594732904816395</v>
      </c>
      <c r="I166" s="40">
        <f t="shared" si="148"/>
        <v>-0.39756015604579531</v>
      </c>
      <c r="L166" s="10" t="str">
        <f t="shared" ref="L166:Q166" si="177">L21</f>
        <v>51 Skilled agricultural and related trades</v>
      </c>
      <c r="M166" s="11">
        <f t="shared" si="177"/>
        <v>7.1325661638641558</v>
      </c>
      <c r="N166" s="11">
        <f t="shared" si="177"/>
        <v>5.6900742831131437</v>
      </c>
      <c r="O166" s="11">
        <f t="shared" si="177"/>
        <v>7.7100813620007607</v>
      </c>
      <c r="P166" s="11">
        <f t="shared" si="177"/>
        <v>7.0479161618521049</v>
      </c>
      <c r="Q166" s="11">
        <f t="shared" si="177"/>
        <v>6.8146592303657512</v>
      </c>
      <c r="S166" s="40">
        <f t="shared" si="150"/>
        <v>1.5693400010442504</v>
      </c>
      <c r="T166" s="40">
        <f t="shared" si="151"/>
        <v>-0.81964034214963011</v>
      </c>
      <c r="W166" s="10" t="str">
        <f t="shared" ref="W166:AB166" si="178">W21</f>
        <v>51 Skilled agricultural and related trades</v>
      </c>
      <c r="X166" s="11">
        <f t="shared" si="178"/>
        <v>1.82013186751472</v>
      </c>
      <c r="Y166" s="11">
        <f t="shared" si="178"/>
        <v>2.9202196463034524</v>
      </c>
      <c r="Z166" s="11">
        <f t="shared" si="178"/>
        <v>2.300785685245375</v>
      </c>
      <c r="AA166" s="11">
        <f t="shared" si="178"/>
        <v>2.440396369301987</v>
      </c>
      <c r="AB166" s="11">
        <f t="shared" si="178"/>
        <v>2.6155504192740913</v>
      </c>
      <c r="AD166" s="40">
        <f t="shared" si="153"/>
        <v>4.7984025299770083</v>
      </c>
      <c r="AE166" s="40">
        <f t="shared" si="154"/>
        <v>0.85849002924840434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21.170991389265154</v>
      </c>
      <c r="C167" s="11">
        <f t="shared" si="146"/>
        <v>20.612383160737199</v>
      </c>
      <c r="D167" s="11">
        <f t="shared" si="146"/>
        <v>18.33772676883218</v>
      </c>
      <c r="E167" s="11">
        <f t="shared" si="146"/>
        <v>17.728895753284693</v>
      </c>
      <c r="F167" s="11">
        <f t="shared" si="146"/>
        <v>16.50361297478867</v>
      </c>
      <c r="H167" s="40">
        <f t="shared" si="147"/>
        <v>-2.8325377263822338</v>
      </c>
      <c r="I167" s="40">
        <f t="shared" si="148"/>
        <v>-0.70007917934656883</v>
      </c>
      <c r="L167" s="10" t="str">
        <f t="shared" ref="L167:Q167" si="179">L22</f>
        <v>52 Skilled metal, electrical and electronic trades</v>
      </c>
      <c r="M167" s="11">
        <f t="shared" si="179"/>
        <v>20.856471052310557</v>
      </c>
      <c r="N167" s="11">
        <f t="shared" si="179"/>
        <v>20.137674164196294</v>
      </c>
      <c r="O167" s="11">
        <f t="shared" si="179"/>
        <v>17.973371012228412</v>
      </c>
      <c r="P167" s="11">
        <f t="shared" si="179"/>
        <v>16.909038359664915</v>
      </c>
      <c r="Q167" s="11">
        <f t="shared" si="179"/>
        <v>15.443463985154379</v>
      </c>
      <c r="S167" s="40">
        <f t="shared" si="150"/>
        <v>-2.9316287565259613</v>
      </c>
      <c r="T167" s="40">
        <f t="shared" si="151"/>
        <v>-1.0062722149555503</v>
      </c>
      <c r="W167" s="10" t="str">
        <f t="shared" ref="W167:AB167" si="180">W22</f>
        <v>52 Skilled metal, electrical and electronic trades</v>
      </c>
      <c r="X167" s="11">
        <f t="shared" si="180"/>
        <v>0.31452033695458981</v>
      </c>
      <c r="Y167" s="11">
        <f t="shared" si="180"/>
        <v>0.47470899654087756</v>
      </c>
      <c r="Z167" s="11">
        <f t="shared" si="180"/>
        <v>0.36435575660374353</v>
      </c>
      <c r="AA167" s="11">
        <f t="shared" si="180"/>
        <v>0.8198573936197876</v>
      </c>
      <c r="AB167" s="11">
        <f t="shared" si="180"/>
        <v>1.0601489896343013</v>
      </c>
      <c r="AD167" s="40">
        <f t="shared" si="153"/>
        <v>2.9853337203611829</v>
      </c>
      <c r="AE167" s="40">
        <f t="shared" si="154"/>
        <v>7.3798396799746202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14.473440541060747</v>
      </c>
      <c r="C168" s="11">
        <f t="shared" si="146"/>
        <v>13.659114038381423</v>
      </c>
      <c r="D168" s="11">
        <f t="shared" si="146"/>
        <v>11.136619097129653</v>
      </c>
      <c r="E168" s="11">
        <f t="shared" si="146"/>
        <v>11.195533552373597</v>
      </c>
      <c r="F168" s="11">
        <f t="shared" si="146"/>
        <v>9.7739090739963004</v>
      </c>
      <c r="H168" s="40">
        <f t="shared" si="147"/>
        <v>-5.1065324044704541</v>
      </c>
      <c r="I168" s="40">
        <f t="shared" si="148"/>
        <v>-0.86637317106229572</v>
      </c>
      <c r="L168" s="10" t="str">
        <f t="shared" ref="L168:Q168" si="181">L23</f>
        <v>53 Skilled construction and building trades</v>
      </c>
      <c r="M168" s="11">
        <f t="shared" si="181"/>
        <v>14.351062209546509</v>
      </c>
      <c r="N168" s="11">
        <f t="shared" si="181"/>
        <v>13.50438055102304</v>
      </c>
      <c r="O168" s="11">
        <f t="shared" si="181"/>
        <v>10.984786470243316</v>
      </c>
      <c r="P168" s="11">
        <f t="shared" si="181"/>
        <v>11.03513772301579</v>
      </c>
      <c r="Q168" s="11">
        <f t="shared" si="181"/>
        <v>9.6069411187195115</v>
      </c>
      <c r="S168" s="40">
        <f t="shared" si="150"/>
        <v>-5.2058548578743817</v>
      </c>
      <c r="T168" s="40">
        <f t="shared" si="151"/>
        <v>-0.88952277357337017</v>
      </c>
      <c r="W168" s="10" t="str">
        <f t="shared" ref="W168:AB168" si="182">W23</f>
        <v>53 Skilled construction and building trades</v>
      </c>
      <c r="X168" s="11">
        <f t="shared" si="182"/>
        <v>0.12237833151421371</v>
      </c>
      <c r="Y168" s="11">
        <f t="shared" si="182"/>
        <v>0.1547334873583768</v>
      </c>
      <c r="Z168" s="11">
        <f t="shared" si="182"/>
        <v>0.15183262688632759</v>
      </c>
      <c r="AA168" s="11">
        <f t="shared" si="182"/>
        <v>0.16039582935780966</v>
      </c>
      <c r="AB168" s="11">
        <f t="shared" si="182"/>
        <v>0.16696795527678213</v>
      </c>
      <c r="AD168" s="40">
        <f t="shared" si="153"/>
        <v>4.4076006727825856</v>
      </c>
      <c r="AE168" s="40">
        <f t="shared" si="154"/>
        <v>0.63549833749954043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10.974938041399669</v>
      </c>
      <c r="C169" s="11">
        <f t="shared" si="146"/>
        <v>9.3555248091092693</v>
      </c>
      <c r="D169" s="11">
        <f t="shared" si="146"/>
        <v>9.0739551288799039</v>
      </c>
      <c r="E169" s="11">
        <f t="shared" si="146"/>
        <v>8.6062293926898139</v>
      </c>
      <c r="F169" s="11">
        <f t="shared" si="146"/>
        <v>7.9161405499224022</v>
      </c>
      <c r="H169" s="40">
        <f t="shared" si="147"/>
        <v>-3.7326736949015449</v>
      </c>
      <c r="I169" s="40">
        <f t="shared" si="148"/>
        <v>-0.90590145174933578</v>
      </c>
      <c r="L169" s="10" t="str">
        <f t="shared" ref="L169:Q169" si="183">L24</f>
        <v>54 Textiles, printing and other skilled trades</v>
      </c>
      <c r="M169" s="11">
        <f t="shared" si="183"/>
        <v>6.4679967275513697</v>
      </c>
      <c r="N169" s="11">
        <f t="shared" si="183"/>
        <v>5.1622741138072152</v>
      </c>
      <c r="O169" s="11">
        <f t="shared" si="183"/>
        <v>4.9141311627348747</v>
      </c>
      <c r="P169" s="11">
        <f t="shared" si="183"/>
        <v>4.7073432286154366</v>
      </c>
      <c r="Q169" s="11">
        <f t="shared" si="183"/>
        <v>4.273372855794686</v>
      </c>
      <c r="S169" s="40">
        <f t="shared" si="150"/>
        <v>-5.3467804959245857</v>
      </c>
      <c r="T169" s="40">
        <f t="shared" si="151"/>
        <v>-0.92708616929771948</v>
      </c>
      <c r="W169" s="10" t="str">
        <f t="shared" ref="W169:AB169" si="184">W24</f>
        <v>54 Textiles, printing and other skilled trades</v>
      </c>
      <c r="X169" s="11">
        <f t="shared" si="184"/>
        <v>4.5069413138482979</v>
      </c>
      <c r="Y169" s="11">
        <f t="shared" si="184"/>
        <v>4.1932506953020567</v>
      </c>
      <c r="Z169" s="11">
        <f t="shared" si="184"/>
        <v>4.1598239661450167</v>
      </c>
      <c r="AA169" s="11">
        <f t="shared" si="184"/>
        <v>3.8988861640743675</v>
      </c>
      <c r="AB169" s="11">
        <f t="shared" si="184"/>
        <v>3.6427676941277154</v>
      </c>
      <c r="AD169" s="40">
        <f t="shared" si="153"/>
        <v>-1.5901409147223711</v>
      </c>
      <c r="AE169" s="40">
        <f t="shared" si="154"/>
        <v>-0.88095669689707279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44.06827943212275</v>
      </c>
      <c r="C170" s="11">
        <f t="shared" si="146"/>
        <v>44.697965228436082</v>
      </c>
      <c r="D170" s="11">
        <f t="shared" si="146"/>
        <v>43.415612404492016</v>
      </c>
      <c r="E170" s="11">
        <f t="shared" si="146"/>
        <v>46.79866478974909</v>
      </c>
      <c r="F170" s="11">
        <f t="shared" si="146"/>
        <v>50.60980432394868</v>
      </c>
      <c r="H170" s="40">
        <f t="shared" si="147"/>
        <v>-0.29797770549253588</v>
      </c>
      <c r="I170" s="40">
        <f t="shared" si="148"/>
        <v>1.0274167824968261</v>
      </c>
      <c r="L170" s="10" t="str">
        <f t="shared" ref="L170:Q170" si="185">L25</f>
        <v>61 Caring personal service occupations</v>
      </c>
      <c r="M170" s="11">
        <f t="shared" si="185"/>
        <v>6.3952189306799125</v>
      </c>
      <c r="N170" s="11">
        <f t="shared" si="185"/>
        <v>6.5661162674529781</v>
      </c>
      <c r="O170" s="11">
        <f t="shared" si="185"/>
        <v>6.7181030867913893</v>
      </c>
      <c r="P170" s="11">
        <f t="shared" si="185"/>
        <v>8.2035072840042353</v>
      </c>
      <c r="Q170" s="11">
        <f t="shared" si="185"/>
        <v>9.5547142229768891</v>
      </c>
      <c r="S170" s="40">
        <f t="shared" si="150"/>
        <v>0.98997145163333133</v>
      </c>
      <c r="T170" s="40">
        <f t="shared" si="151"/>
        <v>2.3759793232212889</v>
      </c>
      <c r="W170" s="10" t="str">
        <f t="shared" ref="W170:AB170" si="186">W25</f>
        <v>61 Caring personal service occupations</v>
      </c>
      <c r="X170" s="11">
        <f t="shared" si="186"/>
        <v>37.673060501442833</v>
      </c>
      <c r="Y170" s="11">
        <f t="shared" si="186"/>
        <v>38.13184896098312</v>
      </c>
      <c r="Z170" s="11">
        <f t="shared" si="186"/>
        <v>36.697509317700636</v>
      </c>
      <c r="AA170" s="11">
        <f t="shared" si="186"/>
        <v>38.595157505744865</v>
      </c>
      <c r="AB170" s="11">
        <f t="shared" si="186"/>
        <v>41.055090100971782</v>
      </c>
      <c r="AD170" s="40">
        <f t="shared" si="153"/>
        <v>-0.52335324408053774</v>
      </c>
      <c r="AE170" s="40">
        <f t="shared" si="154"/>
        <v>0.75084439911941026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10.618128366267884</v>
      </c>
      <c r="C171" s="11">
        <f t="shared" si="146"/>
        <v>13.411998144831491</v>
      </c>
      <c r="D171" s="11">
        <f t="shared" si="146"/>
        <v>12.954942519583058</v>
      </c>
      <c r="E171" s="11">
        <f t="shared" si="146"/>
        <v>12.749664950023567</v>
      </c>
      <c r="F171" s="11">
        <f t="shared" si="146"/>
        <v>13.034748586385913</v>
      </c>
      <c r="H171" s="40">
        <f t="shared" si="147"/>
        <v>4.0584862318848058</v>
      </c>
      <c r="I171" s="40">
        <f t="shared" si="148"/>
        <v>4.0950932897354519E-2</v>
      </c>
      <c r="L171" s="10" t="str">
        <f t="shared" ref="L171:Q171" si="187">L26</f>
        <v>62 Leisure, travel and related personal service occupations</v>
      </c>
      <c r="M171" s="11">
        <f t="shared" si="187"/>
        <v>3.269385452747831</v>
      </c>
      <c r="N171" s="11">
        <f t="shared" si="187"/>
        <v>3.7042493830767498</v>
      </c>
      <c r="O171" s="11">
        <f t="shared" si="187"/>
        <v>3.6317167049527681</v>
      </c>
      <c r="P171" s="11">
        <f t="shared" si="187"/>
        <v>3.6144270084373846</v>
      </c>
      <c r="Q171" s="11">
        <f t="shared" si="187"/>
        <v>3.9207371145070229</v>
      </c>
      <c r="S171" s="40">
        <f t="shared" si="150"/>
        <v>2.1243175967222916</v>
      </c>
      <c r="T171" s="40">
        <f t="shared" si="151"/>
        <v>0.5118000286187252</v>
      </c>
      <c r="W171" s="10" t="str">
        <f t="shared" ref="W171:AB171" si="188">W26</f>
        <v>62 Leisure, travel and related personal service occupations</v>
      </c>
      <c r="X171" s="11">
        <f t="shared" si="188"/>
        <v>7.3487429135200379</v>
      </c>
      <c r="Y171" s="11">
        <f t="shared" si="188"/>
        <v>9.7077487617547362</v>
      </c>
      <c r="Z171" s="11">
        <f t="shared" si="188"/>
        <v>9.3232258146303071</v>
      </c>
      <c r="AA171" s="11">
        <f t="shared" si="188"/>
        <v>9.1352379415861797</v>
      </c>
      <c r="AB171" s="11">
        <f t="shared" si="188"/>
        <v>9.1140114718788805</v>
      </c>
      <c r="AD171" s="40">
        <f t="shared" si="153"/>
        <v>4.8746754300581507</v>
      </c>
      <c r="AE171" s="40">
        <f t="shared" si="154"/>
        <v>-0.1511904899269001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0.53476700853324499</v>
      </c>
      <c r="C172" s="11">
        <f t="shared" si="146"/>
        <v>0.43819173345182444</v>
      </c>
      <c r="D172" s="11">
        <f t="shared" si="146"/>
        <v>0.56793571961165534</v>
      </c>
      <c r="E172" s="11">
        <f t="shared" si="146"/>
        <v>0.46174851659817256</v>
      </c>
      <c r="F172" s="11">
        <f t="shared" si="146"/>
        <v>0.50879394329564109</v>
      </c>
      <c r="H172" s="40">
        <f t="shared" si="147"/>
        <v>1.2108134803670678</v>
      </c>
      <c r="I172" s="40">
        <f t="shared" si="148"/>
        <v>-0.73042026704230878</v>
      </c>
      <c r="L172" s="10" t="str">
        <f t="shared" ref="L172:Q172" si="189">L27</f>
        <v>63 Community and civil enforcement occupations</v>
      </c>
      <c r="M172" s="11">
        <f t="shared" si="189"/>
        <v>0.43060445043485934</v>
      </c>
      <c r="N172" s="11">
        <f t="shared" si="189"/>
        <v>0.31415428286167713</v>
      </c>
      <c r="O172" s="11">
        <f t="shared" si="189"/>
        <v>0.45775550506370033</v>
      </c>
      <c r="P172" s="11">
        <f t="shared" si="189"/>
        <v>0.31862384167502583</v>
      </c>
      <c r="Q172" s="11">
        <f t="shared" si="189"/>
        <v>0.3695418000376503</v>
      </c>
      <c r="S172" s="40">
        <f t="shared" si="150"/>
        <v>1.2304138578346002</v>
      </c>
      <c r="T172" s="40">
        <f t="shared" si="151"/>
        <v>-1.4170069293031218</v>
      </c>
      <c r="W172" s="10" t="str">
        <f t="shared" ref="W172:AB172" si="190">W27</f>
        <v>63 Community and civil enforcement occupations</v>
      </c>
      <c r="X172" s="11">
        <f t="shared" si="190"/>
        <v>0.10416255809838564</v>
      </c>
      <c r="Y172" s="11">
        <f t="shared" si="190"/>
        <v>0.12403745059014797</v>
      </c>
      <c r="Z172" s="11">
        <f t="shared" si="190"/>
        <v>0.11018021454795621</v>
      </c>
      <c r="AA172" s="11">
        <f t="shared" si="190"/>
        <v>0.14312467492314682</v>
      </c>
      <c r="AB172" s="11">
        <f t="shared" si="190"/>
        <v>0.13925214325799065</v>
      </c>
      <c r="AD172" s="40">
        <f t="shared" si="153"/>
        <v>1.1296246503771146</v>
      </c>
      <c r="AE172" s="40">
        <f t="shared" si="154"/>
        <v>1.5733754397161404</v>
      </c>
    </row>
    <row r="173" spans="1:31" x14ac:dyDescent="0.2">
      <c r="A173" s="10" t="str">
        <f t="shared" si="142"/>
        <v>71 Sales occupations</v>
      </c>
      <c r="B173" s="11">
        <f t="shared" si="142"/>
        <v>38.973525313793104</v>
      </c>
      <c r="C173" s="11">
        <f t="shared" si="146"/>
        <v>35.582072392355379</v>
      </c>
      <c r="D173" s="11">
        <f t="shared" si="146"/>
        <v>34.690284441550801</v>
      </c>
      <c r="E173" s="11">
        <f t="shared" si="146"/>
        <v>32.149879617910202</v>
      </c>
      <c r="F173" s="11">
        <f t="shared" si="146"/>
        <v>30.385137066096732</v>
      </c>
      <c r="H173" s="40">
        <f t="shared" si="147"/>
        <v>-2.3015589344122511</v>
      </c>
      <c r="I173" s="40">
        <f t="shared" si="148"/>
        <v>-0.87948360928992164</v>
      </c>
      <c r="L173" s="10" t="str">
        <f t="shared" ref="L173:Q173" si="191">L28</f>
        <v>71 Sales occupations</v>
      </c>
      <c r="M173" s="11">
        <f t="shared" si="191"/>
        <v>14.044391387097864</v>
      </c>
      <c r="N173" s="11">
        <f t="shared" si="191"/>
        <v>13.235172949531838</v>
      </c>
      <c r="O173" s="11">
        <f t="shared" si="191"/>
        <v>13.204987934313744</v>
      </c>
      <c r="P173" s="11">
        <f t="shared" si="191"/>
        <v>12.279596292694062</v>
      </c>
      <c r="Q173" s="11">
        <f t="shared" si="191"/>
        <v>11.833074758846992</v>
      </c>
      <c r="S173" s="40">
        <f t="shared" si="150"/>
        <v>-1.2250048611359254</v>
      </c>
      <c r="T173" s="40">
        <f t="shared" si="151"/>
        <v>-0.72863962782966363</v>
      </c>
      <c r="W173" s="10" t="str">
        <f t="shared" ref="W173:AB173" si="192">W28</f>
        <v>71 Sales occupations</v>
      </c>
      <c r="X173" s="11">
        <f t="shared" si="192"/>
        <v>24.92913392669519</v>
      </c>
      <c r="Y173" s="11">
        <f t="shared" si="192"/>
        <v>22.346899442823535</v>
      </c>
      <c r="Z173" s="11">
        <f t="shared" si="192"/>
        <v>21.485296507236992</v>
      </c>
      <c r="AA173" s="11">
        <f t="shared" si="192"/>
        <v>19.870283325216146</v>
      </c>
      <c r="AB173" s="11">
        <f t="shared" si="192"/>
        <v>18.552062307249745</v>
      </c>
      <c r="AD173" s="40">
        <f t="shared" si="153"/>
        <v>-2.9295971123243558</v>
      </c>
      <c r="AE173" s="40">
        <f t="shared" si="154"/>
        <v>-0.97381315928850576</v>
      </c>
    </row>
    <row r="174" spans="1:31" x14ac:dyDescent="0.2">
      <c r="A174" s="10" t="str">
        <f t="shared" si="142"/>
        <v>72 Customer service occupations</v>
      </c>
      <c r="B174" s="11">
        <f t="shared" si="142"/>
        <v>7.3945468569015489</v>
      </c>
      <c r="C174" s="11">
        <f t="shared" si="146"/>
        <v>7.8513039895321342</v>
      </c>
      <c r="D174" s="11">
        <f t="shared" si="146"/>
        <v>8.0999516261111939</v>
      </c>
      <c r="E174" s="11">
        <f t="shared" si="146"/>
        <v>10.329460229226864</v>
      </c>
      <c r="F174" s="11">
        <f t="shared" si="146"/>
        <v>11.735833220709413</v>
      </c>
      <c r="H174" s="40">
        <f t="shared" si="147"/>
        <v>1.8390107502346931</v>
      </c>
      <c r="I174" s="40">
        <f t="shared" si="148"/>
        <v>2.5027303042239657</v>
      </c>
      <c r="L174" s="10" t="str">
        <f t="shared" ref="L174:Q174" si="193">L29</f>
        <v>72 Customer service occupations</v>
      </c>
      <c r="M174" s="11">
        <f t="shared" si="193"/>
        <v>2.4924191416543371</v>
      </c>
      <c r="N174" s="11">
        <f t="shared" si="193"/>
        <v>2.2443388077758959</v>
      </c>
      <c r="O174" s="11">
        <f t="shared" si="193"/>
        <v>2.6941483390984562</v>
      </c>
      <c r="P174" s="11">
        <f t="shared" si="193"/>
        <v>3.6812244465639847</v>
      </c>
      <c r="Q174" s="11">
        <f t="shared" si="193"/>
        <v>4.2342079110847077</v>
      </c>
      <c r="S174" s="40">
        <f t="shared" si="150"/>
        <v>1.5687447601285598</v>
      </c>
      <c r="T174" s="40">
        <f t="shared" si="151"/>
        <v>3.0599779019321538</v>
      </c>
      <c r="W174" s="10" t="str">
        <f t="shared" ref="W174:AB174" si="194">W29</f>
        <v>72 Customer service occupations</v>
      </c>
      <c r="X174" s="11">
        <f t="shared" si="194"/>
        <v>4.9021277152472038</v>
      </c>
      <c r="Y174" s="11">
        <f t="shared" si="194"/>
        <v>5.60696518175624</v>
      </c>
      <c r="Z174" s="11">
        <f t="shared" si="194"/>
        <v>5.4058032870127395</v>
      </c>
      <c r="AA174" s="11">
        <f t="shared" si="194"/>
        <v>6.6482357826628844</v>
      </c>
      <c r="AB174" s="11">
        <f t="shared" si="194"/>
        <v>7.5016253096247025</v>
      </c>
      <c r="AD174" s="40">
        <f t="shared" si="153"/>
        <v>1.9753309042324307</v>
      </c>
      <c r="AE174" s="40">
        <f>IF(AB$151-Z$151 &lt;&gt; 0,(EXP(LN(AB174/Z174)/(AB$151-Z$151))-1)*100,0)</f>
        <v>2.2083416931947264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23.617997881207213</v>
      </c>
      <c r="C175" s="11">
        <f t="shared" si="146"/>
        <v>22.62114101211484</v>
      </c>
      <c r="D175" s="11">
        <f t="shared" si="146"/>
        <v>20.051531770214691</v>
      </c>
      <c r="E175" s="11">
        <f t="shared" si="146"/>
        <v>23.907090575305215</v>
      </c>
      <c r="F175" s="11">
        <f t="shared" si="146"/>
        <v>23.273758012658199</v>
      </c>
      <c r="H175" s="40">
        <f t="shared" si="147"/>
        <v>-3.2210524187519907</v>
      </c>
      <c r="I175" s="40">
        <f t="shared" si="148"/>
        <v>0.9984240699584479</v>
      </c>
      <c r="L175" s="10" t="str">
        <f t="shared" ref="L175:Q175" si="195">L30</f>
        <v>81 Process, plant and machine operatives</v>
      </c>
      <c r="M175" s="11">
        <f t="shared" si="195"/>
        <v>17.722854680346529</v>
      </c>
      <c r="N175" s="11">
        <f t="shared" si="195"/>
        <v>16.40448500759911</v>
      </c>
      <c r="O175" s="11">
        <f t="shared" si="195"/>
        <v>14.971387335861539</v>
      </c>
      <c r="P175" s="11">
        <f t="shared" si="195"/>
        <v>17.576200526610339</v>
      </c>
      <c r="Q175" s="11">
        <f t="shared" si="195"/>
        <v>16.547250477338494</v>
      </c>
      <c r="S175" s="40">
        <f t="shared" si="150"/>
        <v>-3.3179892716932335</v>
      </c>
      <c r="T175" s="40">
        <f t="shared" si="151"/>
        <v>0.6694245979581348</v>
      </c>
      <c r="W175" s="10" t="str">
        <f t="shared" ref="W175:AB175" si="196">W30</f>
        <v>81 Process, plant and machine operatives</v>
      </c>
      <c r="X175" s="11">
        <f t="shared" si="196"/>
        <v>5.8951432008606313</v>
      </c>
      <c r="Y175" s="11">
        <f t="shared" si="196"/>
        <v>6.2166560045157384</v>
      </c>
      <c r="Z175" s="11">
        <f t="shared" si="196"/>
        <v>5.0801444343531319</v>
      </c>
      <c r="AA175" s="11">
        <f t="shared" si="196"/>
        <v>6.3308900486948696</v>
      </c>
      <c r="AB175" s="11">
        <f t="shared" si="196"/>
        <v>6.7265075353197235</v>
      </c>
      <c r="AD175" s="40">
        <f t="shared" si="153"/>
        <v>-2.9319421794116396</v>
      </c>
      <c r="AE175" s="40">
        <f t="shared" si="154"/>
        <v>1.8890637443568892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21.103814233060543</v>
      </c>
      <c r="C176" s="11">
        <f t="shared" si="146"/>
        <v>21.870825096494297</v>
      </c>
      <c r="D176" s="11">
        <f t="shared" si="146"/>
        <v>21.391692121588051</v>
      </c>
      <c r="E176" s="11">
        <f t="shared" si="146"/>
        <v>22.244470763916592</v>
      </c>
      <c r="F176" s="11">
        <f t="shared" si="146"/>
        <v>21.82260470157026</v>
      </c>
      <c r="H176" s="40">
        <f t="shared" si="147"/>
        <v>0.27134416467289313</v>
      </c>
      <c r="I176" s="40">
        <f t="shared" si="148"/>
        <v>0.13304654485135625</v>
      </c>
      <c r="L176" s="10" t="str">
        <f t="shared" ref="L176:Q176" si="197">L31</f>
        <v>82 Transport and mobile machine drivers and operatives</v>
      </c>
      <c r="M176" s="11">
        <f t="shared" si="197"/>
        <v>20.049945736740789</v>
      </c>
      <c r="N176" s="11">
        <f t="shared" si="197"/>
        <v>20.755153097939687</v>
      </c>
      <c r="O176" s="11">
        <f t="shared" si="197"/>
        <v>20.337839076414689</v>
      </c>
      <c r="P176" s="11">
        <f t="shared" si="197"/>
        <v>20.749073900813926</v>
      </c>
      <c r="Q176" s="11">
        <f t="shared" si="197"/>
        <v>20.176553482645691</v>
      </c>
      <c r="S176" s="40">
        <f t="shared" si="150"/>
        <v>0.28554084402694357</v>
      </c>
      <c r="T176" s="40">
        <f t="shared" si="151"/>
        <v>-5.3065470684976468E-2</v>
      </c>
      <c r="W176" s="10" t="str">
        <f t="shared" ref="W176:AB176" si="198">W31</f>
        <v>82 Transport and mobile machine drivers and operatives</v>
      </c>
      <c r="X176" s="11">
        <f t="shared" si="198"/>
        <v>1.0538684963197413</v>
      </c>
      <c r="Y176" s="11">
        <f t="shared" si="198"/>
        <v>1.1156719985545969</v>
      </c>
      <c r="Z176" s="11">
        <f t="shared" si="198"/>
        <v>1.0538530451734089</v>
      </c>
      <c r="AA176" s="11">
        <f t="shared" si="198"/>
        <v>1.4953968631026748</v>
      </c>
      <c r="AB176" s="11">
        <f t="shared" si="198"/>
        <v>1.6460512189245615</v>
      </c>
      <c r="AD176" s="40">
        <f t="shared" si="153"/>
        <v>-2.932289370316532E-4</v>
      </c>
      <c r="AE176" s="40">
        <f t="shared" si="154"/>
        <v>3.0174714543873105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13.037691425580576</v>
      </c>
      <c r="C177" s="11">
        <f t="shared" si="146"/>
        <v>11.543826331138636</v>
      </c>
      <c r="D177" s="11">
        <f t="shared" si="146"/>
        <v>10.671468998485794</v>
      </c>
      <c r="E177" s="11">
        <f t="shared" si="146"/>
        <v>8.9801406274598072</v>
      </c>
      <c r="F177" s="11">
        <f t="shared" si="146"/>
        <v>8.407422445525393</v>
      </c>
      <c r="H177" s="40">
        <f t="shared" si="147"/>
        <v>-3.9262590316106571</v>
      </c>
      <c r="I177" s="40">
        <f t="shared" si="148"/>
        <v>-1.5771558375438866</v>
      </c>
      <c r="L177" s="10" t="str">
        <f t="shared" ref="L177:Q178" si="199">L32</f>
        <v>91 Elementary trades and related occupations</v>
      </c>
      <c r="M177" s="11">
        <f t="shared" si="199"/>
        <v>9.4527029206739321</v>
      </c>
      <c r="N177" s="11">
        <f t="shared" si="199"/>
        <v>8.1735524604954808</v>
      </c>
      <c r="O177" s="11">
        <f t="shared" si="199"/>
        <v>8.0856574202768545</v>
      </c>
      <c r="P177" s="11">
        <f t="shared" si="199"/>
        <v>6.762602178976298</v>
      </c>
      <c r="Q177" s="11">
        <f t="shared" si="199"/>
        <v>6.3036071635195574</v>
      </c>
      <c r="S177" s="40">
        <f t="shared" si="150"/>
        <v>-3.0758802398505591</v>
      </c>
      <c r="T177" s="40">
        <f t="shared" si="151"/>
        <v>-1.6460996948964524</v>
      </c>
      <c r="W177" s="10" t="str">
        <f t="shared" ref="W177:AB178" si="200">W32</f>
        <v>91 Elementary trades and related occupations</v>
      </c>
      <c r="X177" s="11">
        <f t="shared" si="200"/>
        <v>3.5849885049066339</v>
      </c>
      <c r="Y177" s="11">
        <f t="shared" si="200"/>
        <v>3.3702738706431612</v>
      </c>
      <c r="Z177" s="11">
        <f t="shared" si="200"/>
        <v>2.5858115782089159</v>
      </c>
      <c r="AA177" s="11">
        <f t="shared" si="200"/>
        <v>2.2175384484835083</v>
      </c>
      <c r="AB177" s="11">
        <f t="shared" si="200"/>
        <v>2.1038152820058285</v>
      </c>
      <c r="AD177" s="40">
        <f t="shared" si="153"/>
        <v>-6.3254055298665008</v>
      </c>
      <c r="AE177" s="40">
        <f t="shared" si="154"/>
        <v>-1.3658328129424135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51.51223000784293</v>
      </c>
      <c r="C178" s="11">
        <f t="shared" si="146"/>
        <v>50.01441606807871</v>
      </c>
      <c r="D178" s="11">
        <f t="shared" si="146"/>
        <v>46.29243779716861</v>
      </c>
      <c r="E178" s="11">
        <f t="shared" si="146"/>
        <v>46.388748676402834</v>
      </c>
      <c r="F178" s="11">
        <f t="shared" si="146"/>
        <v>43.479468733710497</v>
      </c>
      <c r="H178" s="40">
        <f>IF(D$151-B$151 &lt;&gt; 0,(EXP(LN(D178/B178)/(D$151-B$151))-1)*100,0)</f>
        <v>-2.114144663853601</v>
      </c>
      <c r="I178" s="40">
        <f t="shared" ref="I178" si="201">IF(F$151-D$151 &lt;&gt; 0,(EXP(LN(F178/D178)/(F$151-D$151))-1)*100,0)</f>
        <v>-0.41705970496231926</v>
      </c>
      <c r="L178" s="10" t="str">
        <f t="shared" si="199"/>
        <v>92 Elementary administration and service occupations</v>
      </c>
      <c r="M178" s="11">
        <f t="shared" si="199"/>
        <v>26.656977716789935</v>
      </c>
      <c r="N178" s="11">
        <f t="shared" si="199"/>
        <v>24.274285631082094</v>
      </c>
      <c r="O178" s="11">
        <f t="shared" si="199"/>
        <v>23.320872141422193</v>
      </c>
      <c r="P178" s="11">
        <f t="shared" si="199"/>
        <v>24.40809200702806</v>
      </c>
      <c r="Q178" s="11">
        <f t="shared" si="199"/>
        <v>22.681909273013289</v>
      </c>
      <c r="S178" s="40">
        <f t="shared" ref="S178" si="202">IF(O$151-M$151 &lt;&gt; 0,(EXP(LN(O178/M178)/(O$151-M$151))-1)*100,0)</f>
        <v>-2.6386077065210456</v>
      </c>
      <c r="T178" s="40">
        <f t="shared" ref="T178" si="203">IF(Q$151-O$151 &lt;&gt; 0,(EXP(LN(Q178/O178)/(Q$151-O$151))-1)*100,0)</f>
        <v>-0.18503593845976551</v>
      </c>
      <c r="W178" s="10" t="str">
        <f t="shared" si="200"/>
        <v>92 Elementary administration and service occupations</v>
      </c>
      <c r="X178" s="11">
        <f t="shared" si="200"/>
        <v>24.855252291053038</v>
      </c>
      <c r="Y178" s="11">
        <f t="shared" si="200"/>
        <v>25.740130436996608</v>
      </c>
      <c r="Z178" s="11">
        <f t="shared" si="200"/>
        <v>22.971565655746407</v>
      </c>
      <c r="AA178" s="11">
        <f t="shared" si="200"/>
        <v>21.980656669374763</v>
      </c>
      <c r="AB178" s="11">
        <f t="shared" si="200"/>
        <v>20.797559460697197</v>
      </c>
      <c r="AD178" s="40">
        <f t="shared" ref="AD178" si="204">IF(Z$151-X$151 &lt;&gt; 0,(EXP(LN(Z178/X178)/(Z$151-X$151))-1)*100,0)</f>
        <v>-1.5638806726622767</v>
      </c>
      <c r="AE178" s="40">
        <f t="shared" ref="AE178" si="205">IF(AB$151-Z$151 &lt;&gt; 0,(EXP(LN(AB178/Z178)/(AB$151-Z$151))-1)*100,0)</f>
        <v>-0.66061845206983882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501.60500000000047</v>
      </c>
      <c r="C180" s="34">
        <f t="shared" si="206"/>
        <v>513.76599999999985</v>
      </c>
      <c r="D180" s="34">
        <f t="shared" si="206"/>
        <v>514.84499999999991</v>
      </c>
      <c r="E180" s="34">
        <f t="shared" si="206"/>
        <v>520.37000000000012</v>
      </c>
      <c r="F180" s="34">
        <f t="shared" si="206"/>
        <v>532.91199999999992</v>
      </c>
      <c r="H180" s="43">
        <f>IF(D$151-B$151 &lt;&gt; 0,(EXP(LN(D180/B180)/(D$151-B$151))-1)*100,0)</f>
        <v>0.52241841326519101</v>
      </c>
      <c r="I180" s="43">
        <f t="shared" si="148"/>
        <v>0.23020070827648453</v>
      </c>
      <c r="L180" s="231" t="str">
        <f t="shared" ref="L180:Q180" si="207">L35</f>
        <v>All occupations</v>
      </c>
      <c r="M180" s="34">
        <f t="shared" si="207"/>
        <v>267.48032236721031</v>
      </c>
      <c r="N180" s="34">
        <f t="shared" si="207"/>
        <v>264.2041895137009</v>
      </c>
      <c r="O180" s="34">
        <f t="shared" si="207"/>
        <v>269.48054808348371</v>
      </c>
      <c r="P180" s="34">
        <f t="shared" si="207"/>
        <v>271.1048597797606</v>
      </c>
      <c r="Q180" s="34">
        <f t="shared" si="207"/>
        <v>274.87712576149784</v>
      </c>
      <c r="S180" s="43">
        <f t="shared" ref="S180" si="208">IF(O$151-M$151 &lt;&gt; 0,(EXP(LN(O180/M180)/(O$151-M$151))-1)*100,0)</f>
        <v>0.14911521754399359</v>
      </c>
      <c r="T180" s="43">
        <f t="shared" ref="T180" si="209">IF(Q$151-O$151 &lt;&gt; 0,(EXP(LN(Q180/O180)/(Q$151-O$151))-1)*100,0)</f>
        <v>0.13227388787844241</v>
      </c>
      <c r="W180" s="231" t="str">
        <f t="shared" ref="W180:AB180" si="210">W35</f>
        <v>All occupations</v>
      </c>
      <c r="X180" s="34">
        <f t="shared" si="210"/>
        <v>234.1246776327896</v>
      </c>
      <c r="Y180" s="34">
        <f t="shared" si="210"/>
        <v>249.56181048629895</v>
      </c>
      <c r="Z180" s="34">
        <f t="shared" si="210"/>
        <v>245.36445191651592</v>
      </c>
      <c r="AA180" s="34">
        <f t="shared" si="210"/>
        <v>249.26514022023952</v>
      </c>
      <c r="AB180" s="34">
        <f t="shared" si="210"/>
        <v>258.03487423850197</v>
      </c>
      <c r="AD180" s="43">
        <f t="shared" ref="AD180" si="211">IF(Z$151-X$151 &lt;&gt; 0,(EXP(LN(Z180/X180)/(Z$151-X$151))-1)*100,0)</f>
        <v>0.94222889259256704</v>
      </c>
      <c r="AE180" s="43">
        <f t="shared" ref="AE180" si="212">IF(AB$151-Z$151 &lt;&gt; 0,(EXP(LN(AB180/Z180)/(AB$151-Z$151))-1)*100,0)</f>
        <v>0.33623121452623916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Lincolnshire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45.730595176532681</v>
      </c>
      <c r="C7" s="31">
        <f>'Occ T1'!C8</f>
        <v>52.216714304978296</v>
      </c>
      <c r="D7" s="31">
        <f>'Occ T1'!D8</f>
        <v>54.767614784238418</v>
      </c>
      <c r="E7" s="31">
        <f>'Occ T1'!E8</f>
        <v>55.803786047645538</v>
      </c>
      <c r="F7" s="31">
        <f>'Occ T1'!F8</f>
        <v>61.947010653571716</v>
      </c>
      <c r="H7" s="31">
        <f>C7-B7</f>
        <v>6.4861191284456154</v>
      </c>
      <c r="I7" s="31">
        <f>D7-C7</f>
        <v>2.5509004792601218</v>
      </c>
      <c r="J7" s="31">
        <f>E7-D7</f>
        <v>1.0361712634071196</v>
      </c>
      <c r="K7" s="31">
        <f>F7-E7</f>
        <v>6.1432246059261786</v>
      </c>
      <c r="L7" s="31">
        <f>F7-D7</f>
        <v>7.1793958693332982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30.247562792471228</v>
      </c>
      <c r="C8" s="32">
        <f>'Occ T2'!C8</f>
        <v>35.435168332564437</v>
      </c>
      <c r="D8" s="32">
        <f>'Occ T2'!D8</f>
        <v>37.179334381053707</v>
      </c>
      <c r="E8" s="32">
        <f>'Occ T2'!E8</f>
        <v>34.209866247611856</v>
      </c>
      <c r="F8" s="32">
        <f>'Occ T2'!F8</f>
        <v>37.159492786377278</v>
      </c>
      <c r="H8" s="31">
        <f t="shared" ref="H8:H9" si="0">C8-B8</f>
        <v>5.1876055400932088</v>
      </c>
      <c r="I8" s="31">
        <f t="shared" ref="I8:I9" si="1">D8-C8</f>
        <v>1.7441660484892694</v>
      </c>
      <c r="J8" s="31">
        <f t="shared" ref="J8:J9" si="2">E8-D8</f>
        <v>-2.9694681334418505</v>
      </c>
      <c r="K8" s="31">
        <f t="shared" ref="K8:K9" si="3">F8-E8</f>
        <v>2.9496265387654219</v>
      </c>
      <c r="L8" s="31">
        <f t="shared" ref="L8:L49" si="4">F8-D8</f>
        <v>-1.9841594676428542E-2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15.483032384061451</v>
      </c>
      <c r="C9" s="32">
        <f>'Occ T2'!C9</f>
        <v>16.781545972413856</v>
      </c>
      <c r="D9" s="32">
        <f>'Occ T2'!D9</f>
        <v>17.588280403184715</v>
      </c>
      <c r="E9" s="32">
        <f>'Occ T2'!E9</f>
        <v>21.593919800033682</v>
      </c>
      <c r="F9" s="32">
        <f>'Occ T2'!F9</f>
        <v>24.787517867194438</v>
      </c>
      <c r="H9" s="31">
        <f t="shared" si="0"/>
        <v>1.2985135883524048</v>
      </c>
      <c r="I9" s="31">
        <f t="shared" si="1"/>
        <v>0.80673443077085949</v>
      </c>
      <c r="J9" s="31">
        <f t="shared" si="2"/>
        <v>4.0056393968489665</v>
      </c>
      <c r="K9" s="31">
        <f t="shared" si="3"/>
        <v>3.1935980671607567</v>
      </c>
      <c r="L9" s="31">
        <f t="shared" si="4"/>
        <v>7.1992374640097232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84.148060400468779</v>
      </c>
      <c r="C11" s="31">
        <f>'Occ T1'!C9</f>
        <v>93.942602772045973</v>
      </c>
      <c r="D11" s="31">
        <f>'Occ T1'!D9</f>
        <v>100.60903226078109</v>
      </c>
      <c r="E11" s="31">
        <f>'Occ T1'!E9</f>
        <v>106.49222048800291</v>
      </c>
      <c r="F11" s="31">
        <f>'Occ T1'!F9</f>
        <v>117.26506141974998</v>
      </c>
      <c r="H11" s="31">
        <f>C11-B11</f>
        <v>9.7945423715771938</v>
      </c>
      <c r="I11" s="31">
        <f t="shared" ref="I11:I49" si="5">D11-C11</f>
        <v>6.666429488735119</v>
      </c>
      <c r="J11" s="31">
        <f>E11-D11</f>
        <v>5.8831882272218223</v>
      </c>
      <c r="K11" s="31">
        <f>F11-E11</f>
        <v>10.772840931747069</v>
      </c>
      <c r="L11" s="31">
        <f t="shared" si="4"/>
        <v>16.656029158968892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23.259155279282144</v>
      </c>
      <c r="C12" s="10">
        <f>'Occ T2'!C10</f>
        <v>26.194759519288677</v>
      </c>
      <c r="D12" s="10">
        <f>'Occ T2'!D10</f>
        <v>28.097407851867654</v>
      </c>
      <c r="E12" s="10">
        <f>'Occ T2'!E10</f>
        <v>29.512514996027363</v>
      </c>
      <c r="F12" s="10">
        <f>'Occ T2'!F10</f>
        <v>32.945886342618572</v>
      </c>
      <c r="H12" s="11">
        <f t="shared" ref="H12:K14" si="6">C12-B12</f>
        <v>2.9356042400065334</v>
      </c>
      <c r="I12" s="31">
        <f t="shared" si="5"/>
        <v>1.9026483325789769</v>
      </c>
      <c r="J12" s="11">
        <f t="shared" si="6"/>
        <v>1.415107144159709</v>
      </c>
      <c r="K12" s="11">
        <f t="shared" si="6"/>
        <v>3.4333713465912084</v>
      </c>
      <c r="L12" s="31">
        <f t="shared" si="4"/>
        <v>4.8484784907509173</v>
      </c>
    </row>
    <row r="13" spans="1:12" x14ac:dyDescent="0.2">
      <c r="A13" s="10" t="str">
        <f>'Occ T2'!A11</f>
        <v>22 Health professionals</v>
      </c>
      <c r="B13" s="10">
        <f>'Occ T2'!B11</f>
        <v>19.148814719960839</v>
      </c>
      <c r="C13" s="10">
        <f>'Occ T2'!C11</f>
        <v>21.995438768546169</v>
      </c>
      <c r="D13" s="10">
        <f>'Occ T2'!D11</f>
        <v>22.170877754844323</v>
      </c>
      <c r="E13" s="10">
        <f>'Occ T2'!E11</f>
        <v>23.61444481947391</v>
      </c>
      <c r="F13" s="10">
        <f>'Occ T2'!F11</f>
        <v>25.613816597172381</v>
      </c>
      <c r="H13" s="11">
        <f t="shared" si="6"/>
        <v>2.8466240485853298</v>
      </c>
      <c r="I13" s="31">
        <f t="shared" si="5"/>
        <v>0.17543898629815402</v>
      </c>
      <c r="J13" s="11">
        <f t="shared" si="6"/>
        <v>1.4435670646295868</v>
      </c>
      <c r="K13" s="11">
        <f t="shared" si="6"/>
        <v>1.999371777698471</v>
      </c>
      <c r="L13" s="31">
        <f t="shared" si="4"/>
        <v>3.4429388423280578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18.259091469867244</v>
      </c>
      <c r="C14" s="10">
        <f>'Occ T2'!C12</f>
        <v>18.576127910613074</v>
      </c>
      <c r="D14" s="10">
        <f>'Occ T2'!D12</f>
        <v>19.378547683492076</v>
      </c>
      <c r="E14" s="10">
        <f>'Occ T2'!E12</f>
        <v>19.234043118672339</v>
      </c>
      <c r="F14" s="10">
        <f>'Occ T2'!F12</f>
        <v>20.081137428014749</v>
      </c>
      <c r="H14" s="11">
        <f t="shared" si="6"/>
        <v>0.31703644074583082</v>
      </c>
      <c r="I14" s="31">
        <f t="shared" si="5"/>
        <v>0.80241977287900212</v>
      </c>
      <c r="J14" s="11">
        <f t="shared" si="6"/>
        <v>-0.14450456481973717</v>
      </c>
      <c r="K14" s="11">
        <f t="shared" si="6"/>
        <v>0.8470943093424097</v>
      </c>
      <c r="L14" s="31">
        <f t="shared" si="4"/>
        <v>0.70258974452267253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23.480998931358553</v>
      </c>
      <c r="C15" s="10">
        <f>'Occ T2'!C13</f>
        <v>27.176276573598042</v>
      </c>
      <c r="D15" s="10">
        <f>'Occ T2'!D13</f>
        <v>30.962198970577031</v>
      </c>
      <c r="E15" s="10">
        <f>'Occ T2'!E13</f>
        <v>34.131217553829309</v>
      </c>
      <c r="F15" s="10">
        <f>'Occ T2'!F13</f>
        <v>38.624221051944275</v>
      </c>
      <c r="H15" s="11">
        <f t="shared" ref="H15" si="7">C15-B15</f>
        <v>3.6952776422394891</v>
      </c>
      <c r="I15" s="31">
        <f t="shared" si="5"/>
        <v>3.7859223969789895</v>
      </c>
      <c r="J15" s="11">
        <f t="shared" ref="J15" si="8">E15-D15</f>
        <v>3.1690185832522779</v>
      </c>
      <c r="K15" s="11">
        <f t="shared" ref="K15" si="9">F15-E15</f>
        <v>4.493003498114966</v>
      </c>
      <c r="L15" s="31">
        <f t="shared" si="4"/>
        <v>7.6620220813672439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53.92688544950159</v>
      </c>
      <c r="C17" s="31">
        <f>'Occ T1'!C10</f>
        <v>57.79169663030892</v>
      </c>
      <c r="D17" s="31">
        <f>'Occ T1'!D10</f>
        <v>61.510848571437691</v>
      </c>
      <c r="E17" s="31">
        <f>'Occ T1'!E10</f>
        <v>59.105291475181133</v>
      </c>
      <c r="F17" s="31">
        <f>'Occ T1'!F10</f>
        <v>62.898806006255377</v>
      </c>
      <c r="H17" s="31">
        <f t="shared" ref="H17:K21" si="10">C17-B17</f>
        <v>3.8648111808073295</v>
      </c>
      <c r="I17" s="31">
        <f t="shared" si="5"/>
        <v>3.7191519411287715</v>
      </c>
      <c r="J17" s="31">
        <f t="shared" si="10"/>
        <v>-2.4055570962565582</v>
      </c>
      <c r="K17" s="31">
        <f t="shared" si="10"/>
        <v>3.7935145310742442</v>
      </c>
      <c r="L17" s="31">
        <f t="shared" si="4"/>
        <v>1.387957434817686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7.8788112683670892</v>
      </c>
      <c r="C18" s="10">
        <f>'Occ T2'!C14</f>
        <v>9.0640058563672952</v>
      </c>
      <c r="D18" s="10">
        <f>'Occ T2'!D14</f>
        <v>10.265791929967877</v>
      </c>
      <c r="E18" s="10">
        <f>'Occ T2'!E14</f>
        <v>8.8206570346540616</v>
      </c>
      <c r="F18" s="10">
        <f>'Occ T2'!F14</f>
        <v>9.3265099675353262</v>
      </c>
      <c r="H18" s="11">
        <f t="shared" si="10"/>
        <v>1.1851945880002059</v>
      </c>
      <c r="I18" s="31">
        <f t="shared" si="5"/>
        <v>1.2017860736005819</v>
      </c>
      <c r="J18" s="11">
        <f t="shared" si="10"/>
        <v>-1.4451348953138154</v>
      </c>
      <c r="K18" s="11">
        <f t="shared" si="10"/>
        <v>0.50585293288126465</v>
      </c>
      <c r="L18" s="31">
        <f t="shared" si="4"/>
        <v>-0.9392819624325508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8.4794949970886453</v>
      </c>
      <c r="C19" s="10">
        <f>'Occ T2'!C15</f>
        <v>9.6209059892435427</v>
      </c>
      <c r="D19" s="10">
        <f>'Occ T2'!D15</f>
        <v>9.8608306777174661</v>
      </c>
      <c r="E19" s="10">
        <f>'Occ T2'!E15</f>
        <v>9.9023043142830982</v>
      </c>
      <c r="F19" s="10">
        <f>'Occ T2'!F15</f>
        <v>10.800512807356405</v>
      </c>
      <c r="H19" s="11">
        <f t="shared" si="10"/>
        <v>1.1414109921548974</v>
      </c>
      <c r="I19" s="31">
        <f t="shared" si="5"/>
        <v>0.23992468847392345</v>
      </c>
      <c r="J19" s="11">
        <f t="shared" si="10"/>
        <v>4.1473636565632077E-2</v>
      </c>
      <c r="K19" s="11">
        <f t="shared" si="10"/>
        <v>0.89820849307330697</v>
      </c>
      <c r="L19" s="31">
        <f t="shared" si="4"/>
        <v>0.93968212963893905</v>
      </c>
    </row>
    <row r="20" spans="1:12" x14ac:dyDescent="0.2">
      <c r="A20" s="10" t="str">
        <f>'Occ T2'!A16</f>
        <v>33 Protective service occupations</v>
      </c>
      <c r="B20" s="10">
        <f>'Occ T2'!B16</f>
        <v>5.4562316961422113</v>
      </c>
      <c r="C20" s="10">
        <f>'Occ T2'!C16</f>
        <v>5.4434429140666705</v>
      </c>
      <c r="D20" s="10">
        <f>'Occ T2'!D16</f>
        <v>5.7392343900142118</v>
      </c>
      <c r="E20" s="10">
        <f>'Occ T2'!E16</f>
        <v>6.7282627454417989</v>
      </c>
      <c r="F20" s="10">
        <f>'Occ T2'!F16</f>
        <v>7.6234909847854579</v>
      </c>
      <c r="H20" s="11">
        <f t="shared" si="10"/>
        <v>-1.2788782075540794E-2</v>
      </c>
      <c r="I20" s="31">
        <f t="shared" si="5"/>
        <v>0.29579147594754129</v>
      </c>
      <c r="J20" s="11">
        <f t="shared" si="10"/>
        <v>0.98902835542758716</v>
      </c>
      <c r="K20" s="11">
        <f t="shared" si="10"/>
        <v>0.89522823934365903</v>
      </c>
      <c r="L20" s="31">
        <f t="shared" si="4"/>
        <v>1.8842565947712462</v>
      </c>
    </row>
    <row r="21" spans="1:12" x14ac:dyDescent="0.2">
      <c r="A21" s="10" t="str">
        <f>'Occ T2'!A17</f>
        <v>34 Culture, media and sports occupations</v>
      </c>
      <c r="B21" s="10">
        <f>'Occ T2'!B17</f>
        <v>6.3591490193584983</v>
      </c>
      <c r="C21" s="10">
        <f>'Occ T2'!C17</f>
        <v>6.4279469411592736</v>
      </c>
      <c r="D21" s="10">
        <f>'Occ T2'!D17</f>
        <v>6.6148989100187512</v>
      </c>
      <c r="E21" s="10">
        <f>'Occ T2'!E17</f>
        <v>6.0526422105531674</v>
      </c>
      <c r="F21" s="10">
        <f>'Occ T2'!F17</f>
        <v>6.5370534710994805</v>
      </c>
      <c r="H21" s="11">
        <f t="shared" si="10"/>
        <v>6.8797921800775264E-2</v>
      </c>
      <c r="I21" s="31">
        <f t="shared" si="5"/>
        <v>0.18695196885947762</v>
      </c>
      <c r="J21" s="11">
        <f t="shared" si="10"/>
        <v>-0.56225669946558376</v>
      </c>
      <c r="K21" s="11">
        <f t="shared" si="10"/>
        <v>0.48441126054631312</v>
      </c>
      <c r="L21" s="31">
        <f t="shared" si="4"/>
        <v>-7.7845438919270649E-2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25.753198468545147</v>
      </c>
      <c r="C22" s="10">
        <f>'Occ T2'!C18</f>
        <v>27.235394929472136</v>
      </c>
      <c r="D22" s="10">
        <f>'Occ T2'!D18</f>
        <v>29.030092663719383</v>
      </c>
      <c r="E22" s="10">
        <f>'Occ T2'!E18</f>
        <v>27.601425170249001</v>
      </c>
      <c r="F22" s="10">
        <f>'Occ T2'!F18</f>
        <v>28.611238775478704</v>
      </c>
      <c r="H22" s="11">
        <f t="shared" ref="H22" si="11">C22-B22</f>
        <v>1.4821964609269891</v>
      </c>
      <c r="I22" s="31">
        <f t="shared" si="5"/>
        <v>1.7946977342472472</v>
      </c>
      <c r="J22" s="11">
        <f t="shared" ref="J22" si="12">E22-D22</f>
        <v>-1.4286674934703818</v>
      </c>
      <c r="K22" s="11">
        <f t="shared" ref="K22" si="13">F22-E22</f>
        <v>1.0098136052297022</v>
      </c>
      <c r="L22" s="31">
        <f t="shared" si="4"/>
        <v>-0.41885388824067959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51.36641044508297</v>
      </c>
      <c r="C24" s="31">
        <f>'Occ T1'!C11</f>
        <v>49.545930358588826</v>
      </c>
      <c r="D24" s="31">
        <f>'Occ T1'!D11</f>
        <v>51.262478942648762</v>
      </c>
      <c r="E24" s="31">
        <f>'Occ T1'!E11</f>
        <v>47.939862013076052</v>
      </c>
      <c r="F24" s="31">
        <f>'Occ T1'!F11</f>
        <v>43.919678638174894</v>
      </c>
      <c r="H24" s="31">
        <f t="shared" ref="H24:K26" si="14">C24-B24</f>
        <v>-1.8204800864941433</v>
      </c>
      <c r="I24" s="31">
        <f t="shared" si="5"/>
        <v>1.7165485840599359</v>
      </c>
      <c r="J24" s="31">
        <f t="shared" si="14"/>
        <v>-3.3226169295727104</v>
      </c>
      <c r="K24" s="31">
        <f t="shared" si="14"/>
        <v>-4.0201833749011584</v>
      </c>
      <c r="L24" s="31">
        <f t="shared" si="4"/>
        <v>-7.3428003044738688</v>
      </c>
    </row>
    <row r="25" spans="1:12" x14ac:dyDescent="0.2">
      <c r="A25" t="str">
        <f>'Occ T2'!A19</f>
        <v>41 Administrative occupations</v>
      </c>
      <c r="B25" s="32">
        <f>'Occ T2'!B19</f>
        <v>41.363649282321632</v>
      </c>
      <c r="C25" s="32">
        <f>'Occ T2'!C19</f>
        <v>40.242010662428164</v>
      </c>
      <c r="D25" s="32">
        <f>'Occ T2'!D19</f>
        <v>42.117028772500085</v>
      </c>
      <c r="E25" s="32">
        <f>'Occ T2'!E19</f>
        <v>38.342901717253248</v>
      </c>
      <c r="F25" s="32">
        <f>'Occ T2'!F19</f>
        <v>36.333646035337374</v>
      </c>
      <c r="H25" s="11">
        <f t="shared" si="14"/>
        <v>-1.1216386198934671</v>
      </c>
      <c r="I25" s="31">
        <f t="shared" si="5"/>
        <v>1.8750181100719203</v>
      </c>
      <c r="J25" s="11">
        <f t="shared" si="14"/>
        <v>-3.7741270552468364</v>
      </c>
      <c r="K25" s="11">
        <f t="shared" si="14"/>
        <v>-2.0092556819158744</v>
      </c>
      <c r="L25" s="31">
        <f t="shared" si="4"/>
        <v>-5.7833827371627109</v>
      </c>
    </row>
    <row r="26" spans="1:12" x14ac:dyDescent="0.2">
      <c r="A26" t="str">
        <f>'Occ T2'!A20</f>
        <v>42 Secretarial and related occupations</v>
      </c>
      <c r="B26" s="32">
        <f>'Occ T2'!B20</f>
        <v>10.00276116276134</v>
      </c>
      <c r="C26" s="32">
        <f>'Occ T2'!C20</f>
        <v>9.3039196961606603</v>
      </c>
      <c r="D26" s="32">
        <f>'Occ T2'!D20</f>
        <v>9.1454501701486777</v>
      </c>
      <c r="E26" s="32">
        <f>'Occ T2'!E20</f>
        <v>9.5969602958228073</v>
      </c>
      <c r="F26" s="32">
        <f>'Occ T2'!F20</f>
        <v>7.5860326028375207</v>
      </c>
      <c r="H26" s="11">
        <f t="shared" si="14"/>
        <v>-0.69884146660067969</v>
      </c>
      <c r="I26" s="31">
        <f t="shared" si="5"/>
        <v>-0.15846952601198261</v>
      </c>
      <c r="J26" s="11">
        <f t="shared" si="14"/>
        <v>0.45151012567412963</v>
      </c>
      <c r="K26" s="11">
        <f t="shared" si="14"/>
        <v>-2.0109276929852866</v>
      </c>
      <c r="L26" s="31">
        <f t="shared" si="4"/>
        <v>-1.559417567311157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55.572068003104448</v>
      </c>
      <c r="C28" s="31">
        <f>'Occ T1'!C12</f>
        <v>52.23731593764451</v>
      </c>
      <c r="D28" s="31">
        <f>'Occ T1'!D12</f>
        <v>48.55916804208789</v>
      </c>
      <c r="E28" s="31">
        <f>'Occ T1'!E12</f>
        <v>47.018971229502192</v>
      </c>
      <c r="F28" s="31">
        <f>'Occ T1'!F12</f>
        <v>43.623872248347212</v>
      </c>
      <c r="H28" s="31">
        <f t="shared" ref="H28:K30" si="15">C28-B28</f>
        <v>-3.3347520654599379</v>
      </c>
      <c r="I28" s="31">
        <f t="shared" si="5"/>
        <v>-3.67814789555662</v>
      </c>
      <c r="J28" s="31">
        <f t="shared" si="15"/>
        <v>-1.5401968125856982</v>
      </c>
      <c r="K28" s="31">
        <f t="shared" si="15"/>
        <v>-3.3950989811549803</v>
      </c>
      <c r="L28" s="31">
        <f t="shared" si="4"/>
        <v>-4.9352957937406785</v>
      </c>
    </row>
    <row r="29" spans="1:12" x14ac:dyDescent="0.2">
      <c r="A29" s="10" t="str">
        <f>'Occ T2'!A21</f>
        <v>51 Skilled agricultural and related trades</v>
      </c>
      <c r="B29" s="10">
        <f>'Occ T2'!B21</f>
        <v>8.9526980313788833</v>
      </c>
      <c r="C29" s="10">
        <f>'Occ T2'!C21</f>
        <v>8.6102939294166152</v>
      </c>
      <c r="D29" s="10">
        <f>'Occ T2'!D21</f>
        <v>10.010867047246153</v>
      </c>
      <c r="E29" s="10">
        <f>'Occ T2'!E21</f>
        <v>9.4883125311540883</v>
      </c>
      <c r="F29" s="10">
        <f>'Occ T2'!F21</f>
        <v>9.4302096496398402</v>
      </c>
      <c r="H29" s="11">
        <f t="shared" si="15"/>
        <v>-0.34240410196226811</v>
      </c>
      <c r="I29" s="31">
        <f t="shared" si="5"/>
        <v>1.4005731178295378</v>
      </c>
      <c r="J29" s="11">
        <f t="shared" si="15"/>
        <v>-0.5225545160920646</v>
      </c>
      <c r="K29" s="11">
        <f t="shared" si="15"/>
        <v>-5.8102881514248139E-2</v>
      </c>
      <c r="L29" s="31">
        <f t="shared" si="4"/>
        <v>-0.58065739760631274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21.170991389265154</v>
      </c>
      <c r="C30" s="10">
        <f>'Occ T2'!C22</f>
        <v>20.612383160737199</v>
      </c>
      <c r="D30" s="10">
        <f>'Occ T2'!D22</f>
        <v>18.33772676883218</v>
      </c>
      <c r="E30" s="10">
        <f>'Occ T2'!E22</f>
        <v>17.728895753284693</v>
      </c>
      <c r="F30" s="10">
        <f>'Occ T2'!F22</f>
        <v>16.50361297478867</v>
      </c>
      <c r="H30" s="11">
        <f t="shared" si="15"/>
        <v>-0.55860822852795522</v>
      </c>
      <c r="I30" s="31">
        <f t="shared" si="5"/>
        <v>-2.2746563919050189</v>
      </c>
      <c r="J30" s="11">
        <f t="shared" si="15"/>
        <v>-0.6088310155474872</v>
      </c>
      <c r="K30" s="11">
        <f t="shared" si="15"/>
        <v>-1.2252827784960232</v>
      </c>
      <c r="L30" s="31">
        <f t="shared" si="4"/>
        <v>-1.8341137940435104</v>
      </c>
    </row>
    <row r="31" spans="1:12" x14ac:dyDescent="0.2">
      <c r="A31" s="10" t="str">
        <f>'Occ T2'!A23</f>
        <v>53 Skilled construction and building trades</v>
      </c>
      <c r="B31" s="10">
        <f>'Occ T2'!B23</f>
        <v>14.473440541060747</v>
      </c>
      <c r="C31" s="10">
        <f>'Occ T2'!C23</f>
        <v>13.659114038381423</v>
      </c>
      <c r="D31" s="10">
        <f>'Occ T2'!D23</f>
        <v>11.136619097129653</v>
      </c>
      <c r="E31" s="10">
        <f>'Occ T2'!E23</f>
        <v>11.195533552373597</v>
      </c>
      <c r="F31" s="10">
        <f>'Occ T2'!F23</f>
        <v>9.7739090739963004</v>
      </c>
      <c r="H31" s="11">
        <f t="shared" ref="H31:H32" si="16">C31-B31</f>
        <v>-0.81432650267932338</v>
      </c>
      <c r="I31" s="31">
        <f t="shared" si="5"/>
        <v>-2.5224949412517699</v>
      </c>
      <c r="J31" s="11">
        <f t="shared" ref="J31:J32" si="17">E31-D31</f>
        <v>5.8914455243943564E-2</v>
      </c>
      <c r="K31" s="11">
        <f t="shared" ref="K31:K32" si="18">F31-E31</f>
        <v>-1.4216244783772964</v>
      </c>
      <c r="L31" s="31">
        <f t="shared" si="4"/>
        <v>-1.3627100231333529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10.974938041399669</v>
      </c>
      <c r="C32" s="10">
        <f>'Occ T2'!C24</f>
        <v>9.3555248091092693</v>
      </c>
      <c r="D32" s="10">
        <f>'Occ T2'!D24</f>
        <v>9.0739551288799039</v>
      </c>
      <c r="E32" s="10">
        <f>'Occ T2'!E24</f>
        <v>8.6062293926898139</v>
      </c>
      <c r="F32" s="10">
        <f>'Occ T2'!F24</f>
        <v>7.9161405499224022</v>
      </c>
      <c r="H32" s="11">
        <f t="shared" si="16"/>
        <v>-1.6194132322904</v>
      </c>
      <c r="I32" s="31">
        <f t="shared" si="5"/>
        <v>-0.28156968022936546</v>
      </c>
      <c r="J32" s="11">
        <f t="shared" si="17"/>
        <v>-0.46772573619008995</v>
      </c>
      <c r="K32" s="11">
        <f t="shared" si="18"/>
        <v>-0.69008884276741167</v>
      </c>
      <c r="L32" s="31">
        <f t="shared" si="4"/>
        <v>-1.1578145789575016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55.221174806923877</v>
      </c>
      <c r="C34" s="31">
        <f>'Occ T1'!C13</f>
        <v>58.548155106719399</v>
      </c>
      <c r="D34" s="31">
        <f>'Occ T1'!D13</f>
        <v>56.938490643686727</v>
      </c>
      <c r="E34" s="31">
        <f>'Occ T1'!E13</f>
        <v>60.010078256370825</v>
      </c>
      <c r="F34" s="31">
        <f>'Occ T1'!F13</f>
        <v>64.153346853630239</v>
      </c>
      <c r="H34" s="31">
        <f t="shared" ref="H34:K36" si="19">C34-B34</f>
        <v>3.3269802997955225</v>
      </c>
      <c r="I34" s="31">
        <f t="shared" si="5"/>
        <v>-1.6096644630326722</v>
      </c>
      <c r="J34" s="31">
        <f t="shared" si="19"/>
        <v>3.0715876126840982</v>
      </c>
      <c r="K34" s="31">
        <f t="shared" si="19"/>
        <v>4.1432685972594143</v>
      </c>
      <c r="L34" s="31">
        <f t="shared" si="4"/>
        <v>7.2148562099435125</v>
      </c>
    </row>
    <row r="35" spans="1:12" x14ac:dyDescent="0.2">
      <c r="A35" s="10" t="str">
        <f>'Occ T2'!A25</f>
        <v>61 Caring personal service occupations</v>
      </c>
      <c r="B35" s="10">
        <f>'Occ T2'!B25</f>
        <v>44.06827943212275</v>
      </c>
      <c r="C35" s="10">
        <f>'Occ T2'!C25</f>
        <v>44.697965228436082</v>
      </c>
      <c r="D35" s="10">
        <f>'Occ T2'!D25</f>
        <v>43.415612404492016</v>
      </c>
      <c r="E35" s="10">
        <f>'Occ T2'!E25</f>
        <v>46.79866478974909</v>
      </c>
      <c r="F35" s="10">
        <f>'Occ T2'!F25</f>
        <v>50.60980432394868</v>
      </c>
      <c r="G35" s="10"/>
      <c r="H35" s="11">
        <f t="shared" si="19"/>
        <v>0.62968579631333199</v>
      </c>
      <c r="I35" s="31">
        <f t="shared" si="5"/>
        <v>-1.2823528239440662</v>
      </c>
      <c r="J35" s="11">
        <f t="shared" si="19"/>
        <v>3.3830523852570735</v>
      </c>
      <c r="K35" s="11">
        <f t="shared" si="19"/>
        <v>3.8111395341995902</v>
      </c>
      <c r="L35" s="31">
        <f t="shared" si="4"/>
        <v>7.1941919194566637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10.618128366267884</v>
      </c>
      <c r="C36" s="10">
        <f>'Occ T2'!C26</f>
        <v>13.411998144831491</v>
      </c>
      <c r="D36" s="10">
        <f>'Occ T2'!D26</f>
        <v>12.954942519583058</v>
      </c>
      <c r="E36" s="10">
        <f>'Occ T2'!E26</f>
        <v>12.749664950023567</v>
      </c>
      <c r="F36" s="10">
        <f>'Occ T2'!F26</f>
        <v>13.034748586385913</v>
      </c>
      <c r="G36" s="10"/>
      <c r="H36" s="11">
        <f t="shared" si="19"/>
        <v>2.7938697785636073</v>
      </c>
      <c r="I36" s="31">
        <f t="shared" si="5"/>
        <v>-0.45705562524843302</v>
      </c>
      <c r="J36" s="11">
        <f t="shared" si="19"/>
        <v>-0.20527756955949172</v>
      </c>
      <c r="K36" s="11">
        <f t="shared" si="19"/>
        <v>0.28508363636234613</v>
      </c>
      <c r="L36" s="31">
        <f t="shared" si="4"/>
        <v>7.9806066802854403E-2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0.53476700853324499</v>
      </c>
      <c r="C37" s="10">
        <f>'Occ T2'!C27</f>
        <v>0.43819173345182444</v>
      </c>
      <c r="D37" s="10">
        <f>'Occ T2'!D27</f>
        <v>0.56793571961165534</v>
      </c>
      <c r="E37" s="10">
        <f>'Occ T2'!E27</f>
        <v>0.46174851659817256</v>
      </c>
      <c r="F37" s="10">
        <f>'Occ T2'!F27</f>
        <v>0.50879394329564109</v>
      </c>
      <c r="G37" s="10"/>
      <c r="H37" s="11">
        <f t="shared" ref="H37" si="20">C37-B37</f>
        <v>-9.6575275081420553E-2</v>
      </c>
      <c r="I37" s="31">
        <f t="shared" ref="I37" si="21">D37-C37</f>
        <v>0.1297439861598309</v>
      </c>
      <c r="J37" s="11">
        <f t="shared" ref="J37" si="22">E37-D37</f>
        <v>-0.10618720301348278</v>
      </c>
      <c r="K37" s="11">
        <f t="shared" ref="K37" si="23">F37-E37</f>
        <v>4.7045426697468529E-2</v>
      </c>
      <c r="L37" s="31">
        <f t="shared" ref="L37" si="24">F37-D37</f>
        <v>-5.914177631601425E-2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46.368072170694653</v>
      </c>
      <c r="C39" s="31">
        <f>'Occ T1'!C14</f>
        <v>43.433376381887513</v>
      </c>
      <c r="D39" s="31">
        <f>'Occ T1'!D14</f>
        <v>42.790236067661994</v>
      </c>
      <c r="E39" s="31">
        <f>'Occ T1'!E14</f>
        <v>42.479339847137069</v>
      </c>
      <c r="F39" s="31">
        <f>'Occ T1'!F14</f>
        <v>42.120970286806141</v>
      </c>
      <c r="H39" s="31">
        <f>C39-B39</f>
        <v>-2.9346957888071401</v>
      </c>
      <c r="I39" s="31">
        <f t="shared" si="5"/>
        <v>-0.64314031422551921</v>
      </c>
      <c r="J39" s="31">
        <f>E39-D39</f>
        <v>-0.31089622052492416</v>
      </c>
      <c r="K39" s="31">
        <f>F39-E39</f>
        <v>-0.35836956033092804</v>
      </c>
      <c r="L39" s="31">
        <f t="shared" si="4"/>
        <v>-0.6692657808558522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38.973525313793104</v>
      </c>
      <c r="C40" s="126">
        <f>'Occ T2'!C28</f>
        <v>35.582072392355379</v>
      </c>
      <c r="D40" s="126">
        <f>'Occ T2'!D28</f>
        <v>34.690284441550801</v>
      </c>
      <c r="E40" s="126">
        <f>'Occ T2'!E28</f>
        <v>32.149879617910202</v>
      </c>
      <c r="F40" s="126">
        <f>'Occ T2'!F28</f>
        <v>30.385137066096732</v>
      </c>
      <c r="G40"/>
      <c r="H40" s="11">
        <f>C40-B40</f>
        <v>-3.3914529214377254</v>
      </c>
      <c r="I40" s="31">
        <f t="shared" si="5"/>
        <v>-0.89178795080457718</v>
      </c>
      <c r="J40" s="11">
        <f t="shared" ref="J40" si="25">E40-D40</f>
        <v>-2.5404048236405998</v>
      </c>
      <c r="K40" s="11">
        <f t="shared" ref="K40" si="26">F40-E40</f>
        <v>-1.7647425518134696</v>
      </c>
      <c r="L40" s="31">
        <f t="shared" si="4"/>
        <v>-4.3051473754540694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7.3945468569015489</v>
      </c>
      <c r="C41" s="126">
        <f>'Occ T2'!C29</f>
        <v>7.8513039895321342</v>
      </c>
      <c r="D41" s="126">
        <f>'Occ T2'!D29</f>
        <v>8.0999516261111939</v>
      </c>
      <c r="E41" s="126">
        <f>'Occ T2'!E29</f>
        <v>10.329460229226864</v>
      </c>
      <c r="F41" s="126">
        <f>'Occ T2'!F29</f>
        <v>11.735833220709413</v>
      </c>
      <c r="G41"/>
      <c r="H41" s="11">
        <f t="shared" ref="H41" si="27">C41-B41</f>
        <v>0.45675713263058526</v>
      </c>
      <c r="I41" s="31">
        <f t="shared" si="5"/>
        <v>0.24864763657905975</v>
      </c>
      <c r="J41" s="11">
        <f t="shared" ref="J41" si="28">E41-D41</f>
        <v>2.2295086031156703</v>
      </c>
      <c r="K41" s="11">
        <f t="shared" ref="K41" si="29">F41-E41</f>
        <v>1.4063729914825487</v>
      </c>
      <c r="L41" s="31">
        <f t="shared" si="4"/>
        <v>3.635881594598219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44.721812114267756</v>
      </c>
      <c r="C43" s="31">
        <f>'Occ T1'!C15</f>
        <v>44.491966108609134</v>
      </c>
      <c r="D43" s="31">
        <f>'Occ T1'!D15</f>
        <v>41.443223891802745</v>
      </c>
      <c r="E43" s="31">
        <f>'Occ T1'!E15</f>
        <v>46.151561339221807</v>
      </c>
      <c r="F43" s="31">
        <f>'Occ T1'!F15</f>
        <v>45.096362714228462</v>
      </c>
      <c r="H43" s="31">
        <f t="shared" ref="H43:K45" si="30">C43-B43</f>
        <v>-0.22984600565862223</v>
      </c>
      <c r="I43" s="31">
        <f t="shared" si="5"/>
        <v>-3.0487422168063887</v>
      </c>
      <c r="J43" s="31">
        <f t="shared" si="30"/>
        <v>4.708337447419062</v>
      </c>
      <c r="K43" s="31">
        <f t="shared" si="30"/>
        <v>-1.0551986249933449</v>
      </c>
      <c r="L43" s="31">
        <f t="shared" si="4"/>
        <v>3.6531388224257171</v>
      </c>
    </row>
    <row r="44" spans="1:12" x14ac:dyDescent="0.2">
      <c r="A44" s="10" t="str">
        <f>'Occ T2'!A30</f>
        <v>81 Process, plant and machine operatives</v>
      </c>
      <c r="B44" s="10">
        <f>'Occ T2'!B30</f>
        <v>23.617997881207213</v>
      </c>
      <c r="C44" s="10">
        <f>'Occ T2'!C30</f>
        <v>22.62114101211484</v>
      </c>
      <c r="D44" s="10">
        <f>'Occ T2'!D30</f>
        <v>20.051531770214691</v>
      </c>
      <c r="E44" s="10">
        <f>'Occ T2'!E30</f>
        <v>23.907090575305215</v>
      </c>
      <c r="F44" s="10">
        <f>'Occ T2'!F30</f>
        <v>23.273758012658199</v>
      </c>
      <c r="H44" s="11">
        <f t="shared" si="30"/>
        <v>-0.99685686909237248</v>
      </c>
      <c r="I44" s="31">
        <f t="shared" si="5"/>
        <v>-2.5696092419001495</v>
      </c>
      <c r="J44" s="11">
        <f t="shared" si="30"/>
        <v>3.8555588050905243</v>
      </c>
      <c r="K44" s="11">
        <f t="shared" si="30"/>
        <v>-0.63333256264701632</v>
      </c>
      <c r="L44" s="31">
        <f t="shared" si="4"/>
        <v>3.222226242443508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21.103814233060543</v>
      </c>
      <c r="C45" s="10">
        <f>'Occ T2'!C31</f>
        <v>21.870825096494297</v>
      </c>
      <c r="D45" s="10">
        <f>'Occ T2'!D31</f>
        <v>21.391692121588051</v>
      </c>
      <c r="E45" s="10">
        <f>'Occ T2'!E31</f>
        <v>22.244470763916592</v>
      </c>
      <c r="F45" s="10">
        <f>'Occ T2'!F31</f>
        <v>21.82260470157026</v>
      </c>
      <c r="H45" s="11">
        <f t="shared" si="30"/>
        <v>0.7670108634337538</v>
      </c>
      <c r="I45" s="31">
        <f t="shared" si="5"/>
        <v>-0.47913297490624629</v>
      </c>
      <c r="J45" s="11">
        <f t="shared" si="30"/>
        <v>0.85277864232854128</v>
      </c>
      <c r="K45" s="11">
        <f t="shared" si="30"/>
        <v>-0.42186606234633217</v>
      </c>
      <c r="L45" s="31">
        <f t="shared" si="4"/>
        <v>0.43091257998220911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64.549921433423506</v>
      </c>
      <c r="C47" s="31">
        <f>'Occ T1'!C16</f>
        <v>61.558242399217349</v>
      </c>
      <c r="D47" s="31">
        <f>'Occ T1'!D16</f>
        <v>56.963906795654403</v>
      </c>
      <c r="E47" s="31">
        <f>'Occ T1'!E16</f>
        <v>55.368889303862645</v>
      </c>
      <c r="F47" s="31">
        <f>'Occ T1'!F16</f>
        <v>51.886891179235889</v>
      </c>
      <c r="H47" s="31">
        <f t="shared" ref="H47:K49" si="31">C47-B47</f>
        <v>-2.9916790342061574</v>
      </c>
      <c r="I47" s="31">
        <f t="shared" si="5"/>
        <v>-4.5943356035629463</v>
      </c>
      <c r="J47" s="31">
        <f t="shared" si="31"/>
        <v>-1.5950174917917579</v>
      </c>
      <c r="K47" s="31">
        <f t="shared" si="31"/>
        <v>-3.481998124626756</v>
      </c>
      <c r="L47" s="31">
        <f t="shared" si="4"/>
        <v>-5.0770156164185138</v>
      </c>
    </row>
    <row r="48" spans="1:12" x14ac:dyDescent="0.2">
      <c r="A48" s="10" t="str">
        <f>'Occ T2'!A32</f>
        <v>91 Elementary trades and related occupations</v>
      </c>
      <c r="B48" s="10">
        <f>'Occ T2'!B32</f>
        <v>13.037691425580576</v>
      </c>
      <c r="C48" s="10">
        <f>'Occ T2'!C32</f>
        <v>11.543826331138636</v>
      </c>
      <c r="D48" s="10">
        <f>'Occ T2'!D32</f>
        <v>10.671468998485794</v>
      </c>
      <c r="E48" s="10">
        <f>'Occ T2'!E32</f>
        <v>8.9801406274598072</v>
      </c>
      <c r="F48" s="10">
        <f>'Occ T2'!F32</f>
        <v>8.407422445525393</v>
      </c>
      <c r="H48" s="11">
        <f t="shared" si="31"/>
        <v>-1.49386509444194</v>
      </c>
      <c r="I48" s="31">
        <f t="shared" si="5"/>
        <v>-0.87235733265284132</v>
      </c>
      <c r="J48" s="11">
        <f t="shared" si="31"/>
        <v>-1.6913283710259872</v>
      </c>
      <c r="K48" s="11">
        <f t="shared" si="31"/>
        <v>-0.57271818193441426</v>
      </c>
      <c r="L48" s="31">
        <f t="shared" si="4"/>
        <v>-2.2640465529604015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51.51223000784293</v>
      </c>
      <c r="C49" s="10">
        <f>'Occ T2'!C33</f>
        <v>50.01441606807871</v>
      </c>
      <c r="D49" s="10">
        <f>'Occ T2'!D33</f>
        <v>46.29243779716861</v>
      </c>
      <c r="E49" s="10">
        <f>'Occ T2'!E33</f>
        <v>46.388748676402834</v>
      </c>
      <c r="F49" s="10">
        <f>'Occ T2'!F33</f>
        <v>43.479468733710497</v>
      </c>
      <c r="H49" s="11">
        <f t="shared" si="31"/>
        <v>-1.4978139397642209</v>
      </c>
      <c r="I49" s="31">
        <f t="shared" si="5"/>
        <v>-3.7219782709100997</v>
      </c>
      <c r="J49" s="11">
        <f t="shared" si="31"/>
        <v>9.6310879234223989E-2</v>
      </c>
      <c r="K49" s="11">
        <f t="shared" si="31"/>
        <v>-2.9092799426923364</v>
      </c>
      <c r="L49" s="31">
        <f t="shared" si="4"/>
        <v>-2.8129690634581124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501.6050000000003</v>
      </c>
      <c r="C51" s="34">
        <f>'Occ T1'!C18</f>
        <v>513.76599999999985</v>
      </c>
      <c r="D51" s="34">
        <f>'Occ T1'!D18</f>
        <v>514.8449999999998</v>
      </c>
      <c r="E51" s="34">
        <f>'Occ T1'!E18</f>
        <v>520.37000000000012</v>
      </c>
      <c r="F51" s="34">
        <f>'Occ T1'!F18</f>
        <v>532.91199999999992</v>
      </c>
      <c r="G51" s="24"/>
      <c r="H51" s="34">
        <f>C51-B51</f>
        <v>12.160999999999547</v>
      </c>
      <c r="I51" s="205">
        <f>D51-C51</f>
        <v>1.0789999999999509</v>
      </c>
      <c r="J51" s="34">
        <f>E51-D51</f>
        <v>5.5250000000003183</v>
      </c>
      <c r="K51" s="34">
        <f>F51-E51</f>
        <v>12.541999999999803</v>
      </c>
      <c r="L51" s="205">
        <f>F51-D51</f>
        <v>18.067000000000121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Lincolnshire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3.3714651272099827</v>
      </c>
      <c r="C59" s="44">
        <f>IF(AND(D$5-C$5 &lt;&gt; 0,D7 &lt;&gt; 0,C7 &lt;&gt; 0),(EXP(LN(D7/C7)/(D$5-C$5))-1)*100,0)</f>
        <v>4.8852182930570143</v>
      </c>
      <c r="D59" s="44">
        <f>IF(AND(E$5-D$5 &lt;&gt; 0,E7 &lt;&gt; 0,D7 &lt;&gt; 0),(EXP(LN(E7/D7)/(E$5-D$5))-1)*100,0)</f>
        <v>0.37555683861041356</v>
      </c>
      <c r="E59" s="44">
        <f>IF(AND(F$5-E$5 &lt;&gt; 0,F7 &lt;&gt; 0,E7 &lt;&gt; 0),(EXP(LN(F7/E7)/(F$5-E$5))-1)*100,0)</f>
        <v>1.0498489982087689</v>
      </c>
      <c r="F59" s="44">
        <f>IF(AND(F$5-D$5 &lt;&gt; 0,F7 &lt;&gt; 0,D7 &lt;&gt; 0),(EXP(LN(F7/D7)/(F$5-D$5))-1)*100,0)</f>
        <v>0.82458314319255877</v>
      </c>
      <c r="H59" s="44">
        <f>(B7/B$51)*100</f>
        <v>9.1168539341778203</v>
      </c>
      <c r="I59" s="44">
        <f>(C7/C$51)*100</f>
        <v>10.163520806160452</v>
      </c>
      <c r="J59" s="44">
        <f>(D7/D$51)*100</f>
        <v>10.637689942456165</v>
      </c>
      <c r="K59" s="44">
        <f>(E7/E$51)*100</f>
        <v>10.723866873118267</v>
      </c>
      <c r="L59" s="44">
        <f>(F7/F$51)*100</f>
        <v>11.62424765319072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4.0365706888637387</v>
      </c>
      <c r="C60" s="44">
        <f t="shared" si="32"/>
        <v>4.9221328148352672</v>
      </c>
      <c r="D60" s="44">
        <f t="shared" si="32"/>
        <v>-1.6509989265123926</v>
      </c>
      <c r="E60" s="44">
        <f t="shared" si="32"/>
        <v>0.83048127276101891</v>
      </c>
      <c r="F60" s="44">
        <f>IF(AND(F$5-D$5 &lt;&gt; 0,F8 &lt;&gt; 0,D8 &lt;&gt; 0),(EXP(LN(F8/D8)/(F$5-D$5))-1)*100,0)</f>
        <v>-3.5587041746887316E-3</v>
      </c>
      <c r="H60" s="44">
        <f t="shared" ref="H60:L60" si="33">(B8/B$51)*100</f>
        <v>6.0301557585094274</v>
      </c>
      <c r="I60" s="44">
        <f t="shared" si="33"/>
        <v>6.8971415649467751</v>
      </c>
      <c r="J60" s="44">
        <f t="shared" si="33"/>
        <v>7.2214616789623518</v>
      </c>
      <c r="K60" s="44">
        <f t="shared" si="33"/>
        <v>6.5741426768668161</v>
      </c>
      <c r="L60" s="44">
        <f t="shared" si="33"/>
        <v>6.9729134991100379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2.0337823840923752</v>
      </c>
      <c r="C61" s="44">
        <f>IF(AND(D$5-C$5 &lt;&gt; 0,D9 &lt;&gt; 0,C9 &lt;&gt; 0),(EXP(LN(D9/C9)/(D$5-C$5))-1)*100,0)</f>
        <v>4.8072712257678729</v>
      </c>
      <c r="D61" s="44">
        <f t="shared" si="34"/>
        <v>4.1889402489787786</v>
      </c>
      <c r="E61" s="44">
        <f t="shared" si="34"/>
        <v>1.3888403136056882</v>
      </c>
      <c r="F61" s="44">
        <f>IF(AND(F$5-D$5 &lt;&gt; 0,F9 &lt;&gt; 0,D9 &lt;&gt; 0),(EXP(LN(F9/D9)/(F$5-D$5))-1)*100,0)</f>
        <v>2.3137440146827171</v>
      </c>
      <c r="H61" s="44">
        <f t="shared" ref="H61:L61" si="35">(B9/B$51)*100</f>
        <v>3.0866981756683929</v>
      </c>
      <c r="I61" s="44">
        <f t="shared" si="35"/>
        <v>3.2663792412136772</v>
      </c>
      <c r="J61" s="44">
        <f t="shared" si="35"/>
        <v>3.4162282634938133</v>
      </c>
      <c r="K61" s="44">
        <f t="shared" si="35"/>
        <v>4.1497241962514506</v>
      </c>
      <c r="L61" s="44">
        <f t="shared" si="35"/>
        <v>4.6513341540806818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2.7908884115774857</v>
      </c>
      <c r="C63" s="44">
        <f t="shared" si="36"/>
        <v>7.0962793152659076</v>
      </c>
      <c r="D63" s="44">
        <f t="shared" si="36"/>
        <v>1.1430817738903754</v>
      </c>
      <c r="E63" s="44">
        <f t="shared" si="36"/>
        <v>0.96830724184504557</v>
      </c>
      <c r="F63" s="44">
        <f>IF(AND(F$5-D$5 &lt;&gt; 0,F11 &lt;&gt; 0,D11 &lt;&gt; 0),(EXP(LN(F11/D11)/(F$5-D$5))-1)*100,0)</f>
        <v>1.0265318368229304</v>
      </c>
      <c r="H63" s="44">
        <f>(B11/B$51)*100</f>
        <v>16.77576188444468</v>
      </c>
      <c r="I63" s="44">
        <f>(C11/C$51)*100</f>
        <v>18.285095310325321</v>
      </c>
      <c r="J63" s="44">
        <f>(D11/D$51)*100</f>
        <v>19.541615876774781</v>
      </c>
      <c r="K63" s="44">
        <f>(E11/E$51)*100</f>
        <v>20.464711741261581</v>
      </c>
      <c r="L63" s="44">
        <f>(F11/F$51)*100</f>
        <v>22.004582636485949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3.0161035955746263</v>
      </c>
      <c r="C64" s="44">
        <f t="shared" si="36"/>
        <v>7.2634693637021241</v>
      </c>
      <c r="D64" s="49">
        <f t="shared" si="36"/>
        <v>0.98758647820369472</v>
      </c>
      <c r="E64" s="49">
        <f t="shared" si="36"/>
        <v>1.1065979688471117</v>
      </c>
      <c r="F64" s="44">
        <f>IF(AND(F$5-D$5 &lt;&gt; 0,F12 &lt;&gt; 0,D12 &lt;&gt; 0),(EXP(LN(F12/D12)/(F$5-D$5))-1)*100,0)</f>
        <v>1.0669118965406676</v>
      </c>
      <c r="H64" s="40">
        <f t="shared" ref="H64:L67" si="37">(B12/B$11)*100</f>
        <v>27.640750325782399</v>
      </c>
      <c r="I64" s="40">
        <f t="shared" si="37"/>
        <v>27.883791534763947</v>
      </c>
      <c r="J64" s="40">
        <f t="shared" si="37"/>
        <v>27.927321454636878</v>
      </c>
      <c r="K64" s="40">
        <f t="shared" si="37"/>
        <v>27.713306061969245</v>
      </c>
      <c r="L64" s="40">
        <f t="shared" si="37"/>
        <v>28.095227976463388</v>
      </c>
    </row>
    <row r="65" spans="1:12" x14ac:dyDescent="0.2">
      <c r="A65" t="str">
        <f>A13</f>
        <v>22 Health professionals</v>
      </c>
      <c r="B65" s="49">
        <f t="shared" si="36"/>
        <v>3.5255825935990526</v>
      </c>
      <c r="C65" s="44">
        <f t="shared" si="36"/>
        <v>0.79761530626538679</v>
      </c>
      <c r="D65" s="49">
        <f t="shared" si="36"/>
        <v>1.2695710572716123</v>
      </c>
      <c r="E65" s="49">
        <f t="shared" si="36"/>
        <v>0.81604487511937052</v>
      </c>
      <c r="F65" s="44">
        <f>IF(AND(F$5-D$5 &lt;&gt; 0,F13 &lt;&gt; 0,D13 &lt;&gt; 0),(EXP(LN(F13/D13)/(F$5-D$5))-1)*100,0)</f>
        <v>0.9669941439148122</v>
      </c>
      <c r="H65" s="40">
        <f t="shared" si="37"/>
        <v>22.756097560454482</v>
      </c>
      <c r="I65" s="40">
        <f t="shared" si="37"/>
        <v>23.413699556439415</v>
      </c>
      <c r="J65" s="40">
        <f t="shared" si="37"/>
        <v>22.036667341533374</v>
      </c>
      <c r="K65" s="40">
        <f t="shared" si="37"/>
        <v>22.174807428430174</v>
      </c>
      <c r="L65" s="40">
        <f t="shared" si="37"/>
        <v>21.842666764559812</v>
      </c>
    </row>
    <row r="66" spans="1:12" x14ac:dyDescent="0.2">
      <c r="A66" t="str">
        <f>A14</f>
        <v>23 Teaching and other educational professionals</v>
      </c>
      <c r="B66" s="49">
        <f t="shared" si="36"/>
        <v>0.43128215640870771</v>
      </c>
      <c r="C66" s="44">
        <f t="shared" si="36"/>
        <v>4.3196288092986146</v>
      </c>
      <c r="D66" s="49">
        <f t="shared" si="36"/>
        <v>-0.14958554193572615</v>
      </c>
      <c r="E66" s="49">
        <f t="shared" si="36"/>
        <v>0.43192160369278643</v>
      </c>
      <c r="F66" s="44">
        <f>IF(AND(F$5-D$5 &lt;&gt; 0,F14 &lt;&gt; 0,D14 &lt;&gt; 0),(EXP(LN(F14/D14)/(F$5-D$5))-1)*100,0)</f>
        <v>0.23771057343178192</v>
      </c>
      <c r="H66" s="40">
        <f t="shared" si="37"/>
        <v>21.698766891322816</v>
      </c>
      <c r="I66" s="40">
        <f t="shared" si="37"/>
        <v>19.773912327816277</v>
      </c>
      <c r="J66" s="40">
        <f t="shared" si="37"/>
        <v>19.261240514929518</v>
      </c>
      <c r="K66" s="40">
        <f t="shared" si="37"/>
        <v>18.061453719841616</v>
      </c>
      <c r="L66" s="40">
        <f t="shared" si="37"/>
        <v>17.124569914421798</v>
      </c>
    </row>
    <row r="67" spans="1:12" x14ac:dyDescent="0.2">
      <c r="A67" t="str">
        <f>A15</f>
        <v>24 Business, media and public service professionals</v>
      </c>
      <c r="B67" s="49">
        <f t="shared" si="36"/>
        <v>3.7213942972073921</v>
      </c>
      <c r="C67" s="44">
        <f t="shared" si="36"/>
        <v>13.930982733142482</v>
      </c>
      <c r="D67" s="49">
        <f t="shared" si="36"/>
        <v>1.9680224531214652</v>
      </c>
      <c r="E67" s="49">
        <f t="shared" si="36"/>
        <v>1.2443497171445106</v>
      </c>
      <c r="F67" s="44">
        <f>IF(AND(F$5-D$5 &lt;&gt; 0,F15 &lt;&gt; 0,D15 &lt;&gt; 0),(EXP(LN(F15/D15)/(F$5-D$5))-1)*100,0)</f>
        <v>1.4850014943423417</v>
      </c>
      <c r="H67" s="40">
        <f t="shared" si="37"/>
        <v>27.904385222440304</v>
      </c>
      <c r="I67" s="40">
        <f t="shared" si="37"/>
        <v>28.928596580980347</v>
      </c>
      <c r="J67" s="40">
        <f t="shared" si="37"/>
        <v>30.774770688900226</v>
      </c>
      <c r="K67" s="40">
        <f t="shared" si="37"/>
        <v>32.050432789758972</v>
      </c>
      <c r="L67" s="40">
        <f t="shared" si="37"/>
        <v>32.937535344554995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1.7454569422561628</v>
      </c>
      <c r="C69" s="44">
        <f t="shared" si="39"/>
        <v>6.4354434252381187</v>
      </c>
      <c r="D69" s="44">
        <f t="shared" si="39"/>
        <v>-0.79468761113891118</v>
      </c>
      <c r="E69" s="44">
        <f t="shared" si="39"/>
        <v>0.62400612107953446</v>
      </c>
      <c r="F69" s="44">
        <f t="shared" ref="F69:F74" si="40">IF(AND(F$5-D$5 &lt;&gt; 0,F17 &lt;&gt; 0,D17 &lt;&gt; 0),(EXP(LN(F17/D17)/(F$5-D$5))-1)*100,0)</f>
        <v>0.14886818097510357</v>
      </c>
      <c r="H69" s="44">
        <f>(B17/B$51)*100</f>
        <v>10.750866807448402</v>
      </c>
      <c r="I69" s="44">
        <f>(C17/C$51)*100</f>
        <v>11.248641722167083</v>
      </c>
      <c r="J69" s="44">
        <f>(D17/D$51)*100</f>
        <v>11.947449925985048</v>
      </c>
      <c r="K69" s="44">
        <f>(E17/E$51)*100</f>
        <v>11.358320324995891</v>
      </c>
      <c r="L69" s="44">
        <f>(F17/F$51)*100</f>
        <v>11.802850377971483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3.5654436718260962</v>
      </c>
      <c r="C70" s="44">
        <f t="shared" si="39"/>
        <v>13.258884566544605</v>
      </c>
      <c r="D70" s="49">
        <f t="shared" si="39"/>
        <v>-2.9888404327614748</v>
      </c>
      <c r="E70" s="49">
        <f t="shared" si="39"/>
        <v>0.55920291760183094</v>
      </c>
      <c r="F70" s="44">
        <f t="shared" si="40"/>
        <v>-0.63766699833097684</v>
      </c>
      <c r="H70" s="40">
        <f t="shared" ref="H70:L74" si="41">(B18/B$17)*100</f>
        <v>14.610173019810302</v>
      </c>
      <c r="I70" s="40">
        <f t="shared" si="41"/>
        <v>15.683924135934896</v>
      </c>
      <c r="J70" s="40">
        <f t="shared" si="41"/>
        <v>16.68940059905913</v>
      </c>
      <c r="K70" s="40">
        <f t="shared" si="41"/>
        <v>14.923633425203459</v>
      </c>
      <c r="L70" s="40">
        <f t="shared" si="41"/>
        <v>14.827801288640982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3.2075564227700859</v>
      </c>
      <c r="C71" s="44">
        <f t="shared" si="39"/>
        <v>2.4937847718516926</v>
      </c>
      <c r="D71" s="49">
        <f t="shared" si="39"/>
        <v>8.3976776284933052E-2</v>
      </c>
      <c r="E71" s="49">
        <f t="shared" si="39"/>
        <v>0.8720415820934635</v>
      </c>
      <c r="F71" s="44">
        <f t="shared" si="40"/>
        <v>0.60866624305517814</v>
      </c>
      <c r="H71" s="40">
        <f t="shared" si="41"/>
        <v>15.724058466215418</v>
      </c>
      <c r="I71" s="40">
        <f t="shared" si="41"/>
        <v>16.647557608125052</v>
      </c>
      <c r="J71" s="40">
        <f t="shared" si="41"/>
        <v>16.031043152112037</v>
      </c>
      <c r="K71" s="40">
        <f t="shared" si="41"/>
        <v>16.753668017086369</v>
      </c>
      <c r="L71" s="40">
        <f t="shared" si="41"/>
        <v>17.171252513572799</v>
      </c>
    </row>
    <row r="72" spans="1:12" x14ac:dyDescent="0.2">
      <c r="A72" t="str">
        <f t="shared" si="38"/>
        <v>33 Protective service occupations</v>
      </c>
      <c r="B72" s="49">
        <f t="shared" si="39"/>
        <v>-5.8648711108777452E-2</v>
      </c>
      <c r="C72" s="44">
        <f t="shared" si="39"/>
        <v>5.4339042517222325</v>
      </c>
      <c r="D72" s="49">
        <f t="shared" si="39"/>
        <v>3.230919620071937</v>
      </c>
      <c r="E72" s="49">
        <f t="shared" si="39"/>
        <v>1.2570090191600825</v>
      </c>
      <c r="F72" s="44">
        <f t="shared" si="40"/>
        <v>1.9107494256659585</v>
      </c>
      <c r="H72" s="40">
        <f t="shared" si="41"/>
        <v>10.117832043631662</v>
      </c>
      <c r="I72" s="40">
        <f t="shared" si="41"/>
        <v>9.4190744197875826</v>
      </c>
      <c r="J72" s="40">
        <f t="shared" si="41"/>
        <v>9.3304425533144109</v>
      </c>
      <c r="K72" s="40">
        <f t="shared" si="41"/>
        <v>11.383520117258977</v>
      </c>
      <c r="L72" s="40">
        <f t="shared" si="41"/>
        <v>12.120247535425857</v>
      </c>
    </row>
    <row r="73" spans="1:12" x14ac:dyDescent="0.2">
      <c r="A73" t="str">
        <f t="shared" si="38"/>
        <v>34 Culture, media and sports occupations</v>
      </c>
      <c r="B73" s="49">
        <f t="shared" si="39"/>
        <v>0.26937784931575504</v>
      </c>
      <c r="C73" s="44">
        <f t="shared" si="39"/>
        <v>2.9084242693789397</v>
      </c>
      <c r="D73" s="49">
        <f t="shared" si="39"/>
        <v>-1.760903840195871</v>
      </c>
      <c r="E73" s="49">
        <f t="shared" si="39"/>
        <v>0.77288766210217297</v>
      </c>
      <c r="F73" s="44">
        <f t="shared" si="40"/>
        <v>-7.8888807469057465E-2</v>
      </c>
      <c r="H73" s="40">
        <f t="shared" si="41"/>
        <v>11.792168166866146</v>
      </c>
      <c r="I73" s="40">
        <f t="shared" si="41"/>
        <v>11.12261330944925</v>
      </c>
      <c r="J73" s="40">
        <f t="shared" si="41"/>
        <v>10.754036180034674</v>
      </c>
      <c r="K73" s="40">
        <f t="shared" si="41"/>
        <v>10.240440507927667</v>
      </c>
      <c r="L73" s="40">
        <f t="shared" si="41"/>
        <v>10.392969097774863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1.4087957945148277</v>
      </c>
      <c r="C74" s="44">
        <f t="shared" si="39"/>
        <v>6.5895785205051682</v>
      </c>
      <c r="D74" s="49">
        <f t="shared" si="39"/>
        <v>-1.0042347882573077</v>
      </c>
      <c r="E74" s="49">
        <f t="shared" si="39"/>
        <v>0.35996830349362963</v>
      </c>
      <c r="F74" s="44">
        <f t="shared" si="40"/>
        <v>-9.684217911128945E-2</v>
      </c>
      <c r="H74" s="40">
        <f t="shared" si="41"/>
        <v>47.755768303476472</v>
      </c>
      <c r="I74" s="40">
        <f t="shared" si="41"/>
        <v>47.126830526703209</v>
      </c>
      <c r="J74" s="40">
        <f t="shared" si="41"/>
        <v>47.195077515479746</v>
      </c>
      <c r="K74" s="40">
        <f t="shared" si="41"/>
        <v>46.698737932523521</v>
      </c>
      <c r="L74" s="40">
        <f t="shared" si="41"/>
        <v>45.487729564585493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-0.89805171349242041</v>
      </c>
      <c r="C76" s="44">
        <f t="shared" si="42"/>
        <v>3.4645602002756126</v>
      </c>
      <c r="D76" s="44">
        <f t="shared" si="42"/>
        <v>-1.3312934303347346</v>
      </c>
      <c r="E76" s="44">
        <f t="shared" si="42"/>
        <v>-0.87202432347599501</v>
      </c>
      <c r="F76" s="44">
        <f>IF(AND(F$5-D$5 &lt;&gt; 0,F24 &lt;&gt; 0,D24 &lt;&gt; 0),(EXP(LN(F24/D24)/(F$5-D$5))-1)*100,0)</f>
        <v>-1.0253510624594009</v>
      </c>
      <c r="H76" s="44">
        <f>(B24/B$51)*100</f>
        <v>10.240410371723357</v>
      </c>
      <c r="I76" s="44">
        <f>(C24/C$51)*100</f>
        <v>9.6436763737944595</v>
      </c>
      <c r="J76" s="44">
        <f>(D24/D$51)*100</f>
        <v>9.9568761360504201</v>
      </c>
      <c r="K76" s="44">
        <f>(E24/E$51)*100</f>
        <v>9.2126490791313955</v>
      </c>
      <c r="L76" s="44">
        <f>(F24/F$51)*100</f>
        <v>8.2414504905453239</v>
      </c>
    </row>
    <row r="77" spans="1:12" x14ac:dyDescent="0.2">
      <c r="A77" t="str">
        <f>A25</f>
        <v>41 Administrative occupations</v>
      </c>
      <c r="B77" s="49">
        <f t="shared" si="42"/>
        <v>-0.68491785147378748</v>
      </c>
      <c r="C77" s="44">
        <f t="shared" si="42"/>
        <v>4.6593549358171726</v>
      </c>
      <c r="D77" s="49">
        <f t="shared" si="42"/>
        <v>-1.8601363677792637</v>
      </c>
      <c r="E77" s="49">
        <f t="shared" si="42"/>
        <v>-0.53680620404782387</v>
      </c>
      <c r="F77" s="44">
        <f>IF(AND(F$5-D$5 &lt;&gt; 0,F25 &lt;&gt; 0,D25 &lt;&gt; 0),(EXP(LN(F25/D25)/(F$5-D$5))-1)*100,0)</f>
        <v>-0.97988713027726826</v>
      </c>
      <c r="H77" s="40">
        <f t="shared" ref="H77:L78" si="43">(B25/B$24)*100</f>
        <v>80.526649465888752</v>
      </c>
      <c r="I77" s="40">
        <f t="shared" si="43"/>
        <v>81.221626824194203</v>
      </c>
      <c r="J77" s="40">
        <f t="shared" si="43"/>
        <v>82.159563176060232</v>
      </c>
      <c r="K77" s="40">
        <f t="shared" si="43"/>
        <v>79.981251733254595</v>
      </c>
      <c r="L77" s="40">
        <f t="shared" si="43"/>
        <v>82.727486088106858</v>
      </c>
    </row>
    <row r="78" spans="1:12" x14ac:dyDescent="0.2">
      <c r="A78" t="str">
        <f>A26</f>
        <v>42 Secretarial and related occupations</v>
      </c>
      <c r="B78" s="49">
        <f t="shared" si="42"/>
        <v>-1.7943411743111426</v>
      </c>
      <c r="C78" s="44">
        <f t="shared" si="42"/>
        <v>-1.7032555222652679</v>
      </c>
      <c r="D78" s="49">
        <f t="shared" si="42"/>
        <v>0.96845761198496305</v>
      </c>
      <c r="E78" s="49">
        <f t="shared" si="42"/>
        <v>-2.3239472628590496</v>
      </c>
      <c r="F78" s="44">
        <f>IF(AND(F$5-D$5 &lt;&gt; 0,F26 &lt;&gt; 0,D26 &lt;&gt; 0),(EXP(LN(F26/D26)/(F$5-D$5))-1)*100,0)</f>
        <v>-1.2385840530200642</v>
      </c>
      <c r="H78" s="40">
        <f t="shared" si="43"/>
        <v>19.473350534111248</v>
      </c>
      <c r="I78" s="40">
        <f t="shared" si="43"/>
        <v>18.778373175805786</v>
      </c>
      <c r="J78" s="40">
        <f t="shared" si="43"/>
        <v>17.840436823939765</v>
      </c>
      <c r="K78" s="40">
        <f t="shared" si="43"/>
        <v>20.018748266745419</v>
      </c>
      <c r="L78" s="40">
        <f t="shared" si="43"/>
        <v>17.272513911893146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-1.5351839610878271</v>
      </c>
      <c r="C80" s="44">
        <f t="shared" si="44"/>
        <v>-7.0412268117818533</v>
      </c>
      <c r="D80" s="44">
        <f t="shared" si="44"/>
        <v>-0.64256368473427639</v>
      </c>
      <c r="E80" s="44">
        <f t="shared" si="44"/>
        <v>-0.74666484714126513</v>
      </c>
      <c r="F80" s="44">
        <f>IF(AND(F$5-D$5 &lt;&gt; 0,F28 &lt;&gt; 0,D28 &lt;&gt; 0),(EXP(LN(F28/D28)/(F$5-D$5))-1)*100,0)</f>
        <v>-0.7119765843605852</v>
      </c>
      <c r="H80" s="44">
        <f>(B28/B$51)*100</f>
        <v>11.07885049054623</v>
      </c>
      <c r="I80" s="44">
        <f>(C28/C$51)*100</f>
        <v>10.167530731431142</v>
      </c>
      <c r="J80" s="44">
        <f>(D28/D$51)*100</f>
        <v>9.4318033664671717</v>
      </c>
      <c r="K80" s="44">
        <f>(E28/E$51)*100</f>
        <v>9.0356806175417841</v>
      </c>
      <c r="L80" s="44">
        <f>(F28/F$51)*100</f>
        <v>8.1859429414888805</v>
      </c>
    </row>
    <row r="81" spans="1:12" x14ac:dyDescent="0.2">
      <c r="A81" t="str">
        <f>A29</f>
        <v>51 Skilled agricultural and related trades</v>
      </c>
      <c r="B81" s="49">
        <f t="shared" si="44"/>
        <v>-0.9701753091363452</v>
      </c>
      <c r="C81" s="44">
        <f t="shared" si="44"/>
        <v>16.266263722363217</v>
      </c>
      <c r="D81" s="49">
        <f t="shared" si="44"/>
        <v>-1.0664808604041176</v>
      </c>
      <c r="E81" s="49">
        <f t="shared" si="44"/>
        <v>-6.1405666393699043E-2</v>
      </c>
      <c r="F81" s="44">
        <f>IF(AND(F$5-D$5 &lt;&gt; 0,F29 &lt;&gt; 0,D29 &lt;&gt; 0),(EXP(LN(F29/D29)/(F$5-D$5))-1)*100,0)</f>
        <v>-0.39756015604579531</v>
      </c>
      <c r="H81" s="40">
        <f t="shared" ref="H81:L84" si="45">(B29/B$28)*100</f>
        <v>16.110068156683958</v>
      </c>
      <c r="I81" s="40">
        <f t="shared" si="45"/>
        <v>16.483032818329889</v>
      </c>
      <c r="J81" s="40">
        <f t="shared" si="45"/>
        <v>20.615812524978583</v>
      </c>
      <c r="K81" s="40">
        <f t="shared" si="45"/>
        <v>20.17975358252972</v>
      </c>
      <c r="L81" s="40">
        <f t="shared" si="45"/>
        <v>21.617085241664043</v>
      </c>
    </row>
    <row r="82" spans="1:12" x14ac:dyDescent="0.2">
      <c r="A82" t="str">
        <f>A30</f>
        <v>52 Skilled metal, electrical and electronic trades</v>
      </c>
      <c r="B82" s="49">
        <f t="shared" si="44"/>
        <v>-0.66626788872552467</v>
      </c>
      <c r="C82" s="44">
        <f t="shared" si="44"/>
        <v>-11.035387680148611</v>
      </c>
      <c r="D82" s="49">
        <f t="shared" si="44"/>
        <v>-0.67301847560745642</v>
      </c>
      <c r="E82" s="49">
        <f t="shared" si="44"/>
        <v>-0.71360676642755472</v>
      </c>
      <c r="F82" s="44">
        <f>IF(AND(F$5-D$5 &lt;&gt; 0,F30 &lt;&gt; 0,D30 &lt;&gt; 0),(EXP(LN(F30/D30)/(F$5-D$5))-1)*100,0)</f>
        <v>-0.70007917934656883</v>
      </c>
      <c r="H82" s="40">
        <f t="shared" si="45"/>
        <v>38.096461315930277</v>
      </c>
      <c r="I82" s="40">
        <f t="shared" si="45"/>
        <v>39.459116133267877</v>
      </c>
      <c r="J82" s="40">
        <f t="shared" si="45"/>
        <v>37.763675755190548</v>
      </c>
      <c r="K82" s="40">
        <f t="shared" si="45"/>
        <v>37.705835091008211</v>
      </c>
      <c r="L82" s="40">
        <f t="shared" si="45"/>
        <v>37.831609447311152</v>
      </c>
    </row>
    <row r="83" spans="1:12" x14ac:dyDescent="0.2">
      <c r="A83" t="str">
        <f>A31</f>
        <v>53 Skilled construction and building trades</v>
      </c>
      <c r="B83" s="49">
        <f t="shared" si="44"/>
        <v>-1.4372783330063421</v>
      </c>
      <c r="C83" s="44">
        <f t="shared" si="44"/>
        <v>-18.467485769308944</v>
      </c>
      <c r="D83" s="49">
        <f t="shared" si="44"/>
        <v>0.10557994720967745</v>
      </c>
      <c r="E83" s="49">
        <f t="shared" si="44"/>
        <v>-1.3488051207004137</v>
      </c>
      <c r="F83" s="44">
        <f>IF(AND(F$5-D$5 &lt;&gt; 0,F31 &lt;&gt; 0,D31 &lt;&gt; 0),(EXP(LN(F31/D31)/(F$5-D$5))-1)*100,0)</f>
        <v>-0.86637317106229572</v>
      </c>
      <c r="H83" s="40">
        <f t="shared" si="45"/>
        <v>26.044451936271674</v>
      </c>
      <c r="I83" s="40">
        <f t="shared" si="45"/>
        <v>26.148192710908535</v>
      </c>
      <c r="J83" s="40">
        <f t="shared" si="45"/>
        <v>22.934122527546528</v>
      </c>
      <c r="K83" s="40">
        <f t="shared" si="45"/>
        <v>23.810673138141581</v>
      </c>
      <c r="L83" s="40">
        <f t="shared" si="45"/>
        <v>22.404955292263416</v>
      </c>
    </row>
    <row r="84" spans="1:12" x14ac:dyDescent="0.2">
      <c r="A84" t="str">
        <f>A32</f>
        <v>54 Textiles, printing and other skilled trades</v>
      </c>
      <c r="B84" s="49">
        <f t="shared" si="44"/>
        <v>-3.9125828945056784</v>
      </c>
      <c r="C84" s="44">
        <f t="shared" si="44"/>
        <v>-3.0096620550373321</v>
      </c>
      <c r="D84" s="49">
        <f t="shared" si="44"/>
        <v>-1.0528571890331295</v>
      </c>
      <c r="E84" s="49">
        <f t="shared" si="44"/>
        <v>-0.83234175666944132</v>
      </c>
      <c r="F84" s="44">
        <f>IF(AND(F$5-D$5 &lt;&gt; 0,F32 &lt;&gt; 0,D32 &lt;&gt; 0),(EXP(LN(F32/D32)/(F$5-D$5))-1)*100,0)</f>
        <v>-0.90590145174933578</v>
      </c>
      <c r="H84" s="40">
        <f t="shared" si="45"/>
        <v>19.749018591114105</v>
      </c>
      <c r="I84" s="40">
        <f t="shared" si="45"/>
        <v>17.909658337493688</v>
      </c>
      <c r="J84" s="40">
        <f t="shared" si="45"/>
        <v>18.686389192284341</v>
      </c>
      <c r="K84" s="40">
        <f t="shared" si="45"/>
        <v>18.303738188320484</v>
      </c>
      <c r="L84" s="40">
        <f t="shared" si="45"/>
        <v>18.1463500187614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1.4733254630268977</v>
      </c>
      <c r="C86" s="44">
        <f t="shared" si="46"/>
        <v>-2.7493000592395012</v>
      </c>
      <c r="D86" s="44">
        <f t="shared" si="46"/>
        <v>1.0563593996415488</v>
      </c>
      <c r="E86" s="44">
        <f t="shared" si="46"/>
        <v>0.66987109638936282</v>
      </c>
      <c r="F86" s="44">
        <f>IF(AND(F$5-D$5 &lt;&gt; 0,F34 &lt;&gt; 0,D34 &lt;&gt; 0),(EXP(LN(F34/D34)/(F$5-D$5))-1)*100,0)</f>
        <v>0.79853601570356592</v>
      </c>
      <c r="H86" s="44">
        <f>(B34/B$51)*100</f>
        <v>11.008896403928158</v>
      </c>
      <c r="I86" s="44">
        <f>(C34/C$51)*100</f>
        <v>11.395879662476577</v>
      </c>
      <c r="J86" s="44">
        <f>(D34/D$51)*100</f>
        <v>11.059346141787675</v>
      </c>
      <c r="K86" s="44">
        <f>(E34/E$51)*100</f>
        <v>11.532194065063477</v>
      </c>
      <c r="L86" s="44">
        <f>(F34/F$51)*100</f>
        <v>12.038262762638157</v>
      </c>
    </row>
    <row r="87" spans="1:12" x14ac:dyDescent="0.2">
      <c r="A87" t="str">
        <f>A35</f>
        <v>61 Caring personal service occupations</v>
      </c>
      <c r="B87" s="49">
        <f t="shared" si="46"/>
        <v>0.35532337155650406</v>
      </c>
      <c r="C87" s="44">
        <f t="shared" si="46"/>
        <v>-2.8689288592677498</v>
      </c>
      <c r="D87" s="49">
        <f t="shared" si="46"/>
        <v>1.5120284763535663</v>
      </c>
      <c r="E87" s="49">
        <f t="shared" si="46"/>
        <v>0.78597919112592951</v>
      </c>
      <c r="F87" s="44">
        <f>IF(AND(F$5-D$5 &lt;&gt; 0,F35 &lt;&gt; 0,D35 &lt;&gt; 0),(EXP(LN(F35/D35)/(F$5-D$5))-1)*100,0)</f>
        <v>1.0274167824968261</v>
      </c>
      <c r="H87" s="40">
        <f t="shared" ref="H87:L89" si="47">(B35/B$34)*100</f>
        <v>79.803226907438543</v>
      </c>
      <c r="I87" s="40">
        <f t="shared" si="47"/>
        <v>76.34393457310874</v>
      </c>
      <c r="J87" s="40">
        <f t="shared" si="47"/>
        <v>76.250023338660256</v>
      </c>
      <c r="K87" s="40">
        <f t="shared" si="47"/>
        <v>77.984675490372027</v>
      </c>
      <c r="L87" s="40">
        <f t="shared" si="47"/>
        <v>78.888798178243178</v>
      </c>
    </row>
    <row r="88" spans="1:12" x14ac:dyDescent="0.2">
      <c r="A88" t="str">
        <f>A36</f>
        <v>62 Leisure, travel and related personal service occupations</v>
      </c>
      <c r="B88" s="49">
        <f t="shared" si="46"/>
        <v>6.0135501623544307</v>
      </c>
      <c r="C88" s="44">
        <f t="shared" si="46"/>
        <v>-3.4078115752242732</v>
      </c>
      <c r="D88" s="49">
        <f t="shared" si="46"/>
        <v>-0.31893799366913278</v>
      </c>
      <c r="E88" s="49">
        <f t="shared" si="46"/>
        <v>0.22138235756612445</v>
      </c>
      <c r="F88" s="44">
        <f>IF(AND(F$5-D$5 &lt;&gt; 0,F36 &lt;&gt; 0,D36 &lt;&gt; 0),(EXP(LN(F36/D36)/(F$5-D$5))-1)*100,0)</f>
        <v>4.0950932897354519E-2</v>
      </c>
      <c r="H88" s="40">
        <f t="shared" si="47"/>
        <v>19.228363763344884</v>
      </c>
      <c r="I88" s="40">
        <f t="shared" si="47"/>
        <v>22.907635809163583</v>
      </c>
      <c r="J88" s="40">
        <f t="shared" si="47"/>
        <v>22.752521840899004</v>
      </c>
      <c r="K88" s="40">
        <f t="shared" si="47"/>
        <v>21.245872894141794</v>
      </c>
      <c r="L88" s="40">
        <f t="shared" si="47"/>
        <v>20.31811156497491</v>
      </c>
    </row>
    <row r="89" spans="1:12" x14ac:dyDescent="0.2">
      <c r="A89" t="str">
        <f>A37</f>
        <v>63 Community and civil enforcement occupations</v>
      </c>
      <c r="B89" s="49">
        <f t="shared" si="46"/>
        <v>-4.8574267096918256</v>
      </c>
      <c r="C89" s="44">
        <f t="shared" si="46"/>
        <v>29.608953399869463</v>
      </c>
      <c r="D89" s="49">
        <f t="shared" si="46"/>
        <v>-4.0552390807864658</v>
      </c>
      <c r="E89" s="49">
        <f t="shared" si="46"/>
        <v>0.97494897665684199</v>
      </c>
      <c r="F89" s="44">
        <f>IF(AND(F$5-D$5 &lt;&gt; 0,F37 &lt;&gt; 0,D37 &lt;&gt; 0),(EXP(LN(F37/D37)/(F$5-D$5))-1)*100,0)</f>
        <v>-0.73042026704230878</v>
      </c>
      <c r="H89" s="40">
        <f t="shared" si="47"/>
        <v>0.96840932921657719</v>
      </c>
      <c r="I89" s="40">
        <f t="shared" si="47"/>
        <v>0.74842961772767203</v>
      </c>
      <c r="J89" s="40">
        <f t="shared" si="47"/>
        <v>0.99745482044074418</v>
      </c>
      <c r="K89" s="40">
        <f t="shared" si="47"/>
        <v>0.76945161548619068</v>
      </c>
      <c r="L89" s="40">
        <f t="shared" si="47"/>
        <v>0.79309025678190315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-1.6212867411537935</v>
      </c>
      <c r="C91" s="44">
        <f t="shared" si="48"/>
        <v>-1.4807513663471994</v>
      </c>
      <c r="D91" s="44">
        <f t="shared" si="48"/>
        <v>-0.14573591813755726</v>
      </c>
      <c r="E91" s="44">
        <f t="shared" si="48"/>
        <v>-8.4685254200433935E-2</v>
      </c>
      <c r="F91" s="44">
        <f t="shared" ref="F91:F93" si="49">IF(AND(F$5-D$5 &lt;&gt; 0,F39 &lt;&gt; 0,D39 &lt;&gt; 0),(EXP(LN(F39/D39)/(F$5-D$5))-1)*100,0)</f>
        <v>-0.1050396217455063</v>
      </c>
      <c r="H91" s="44">
        <f>(B39/B$51)*100</f>
        <v>9.2439413823017365</v>
      </c>
      <c r="I91" s="44">
        <f>(C39/C$51)*100</f>
        <v>8.4539218986635003</v>
      </c>
      <c r="J91" s="44">
        <f>(D39/D$51)*100</f>
        <v>8.3112851572146962</v>
      </c>
      <c r="K91" s="44">
        <f>(E39/E$51)*100</f>
        <v>8.1632953181653551</v>
      </c>
      <c r="L91" s="44">
        <f>(F39/F$51)*100</f>
        <v>7.9039260303401209</v>
      </c>
    </row>
    <row r="92" spans="1:12" s="30" customFormat="1" x14ac:dyDescent="0.2">
      <c r="A92" t="str">
        <f>A40</f>
        <v>71 Sales occupations</v>
      </c>
      <c r="B92" s="49">
        <f t="shared" si="48"/>
        <v>-2.2503104164614096</v>
      </c>
      <c r="C92" s="44">
        <f t="shared" si="48"/>
        <v>-2.5062844596881129</v>
      </c>
      <c r="D92" s="49">
        <f t="shared" si="48"/>
        <v>-1.5095100140514739</v>
      </c>
      <c r="E92" s="49">
        <f t="shared" si="48"/>
        <v>-0.56296070113488472</v>
      </c>
      <c r="F92" s="44">
        <f t="shared" si="49"/>
        <v>-0.87948360928992164</v>
      </c>
      <c r="G92"/>
      <c r="H92" s="40">
        <f>(B40/B$34)*100</f>
        <v>70.577139023319774</v>
      </c>
      <c r="I92" s="40">
        <f t="shared" ref="H92:L93" si="50">(C40/C$34)*100</f>
        <v>60.774028366047915</v>
      </c>
      <c r="J92" s="40">
        <f t="shared" si="50"/>
        <v>60.925893976778987</v>
      </c>
      <c r="K92" s="40">
        <f t="shared" si="50"/>
        <v>53.574133798929161</v>
      </c>
      <c r="L92" s="40">
        <f t="shared" si="50"/>
        <v>47.363292106056868</v>
      </c>
    </row>
    <row r="93" spans="1:12" s="30" customFormat="1" x14ac:dyDescent="0.2">
      <c r="A93" t="str">
        <f>A41</f>
        <v>72 Customer service occupations</v>
      </c>
      <c r="B93" s="49">
        <f t="shared" si="48"/>
        <v>1.5097029505585891</v>
      </c>
      <c r="C93" s="44">
        <f t="shared" si="48"/>
        <v>3.1669597421087436</v>
      </c>
      <c r="D93" s="49">
        <f t="shared" si="48"/>
        <v>4.9830148646726968</v>
      </c>
      <c r="E93" s="49">
        <f t="shared" si="48"/>
        <v>1.2846496357290516</v>
      </c>
      <c r="F93" s="44">
        <f t="shared" si="49"/>
        <v>2.5027303042239657</v>
      </c>
      <c r="G93"/>
      <c r="H93" s="40">
        <f t="shared" si="50"/>
        <v>13.390781494156817</v>
      </c>
      <c r="I93" s="40">
        <f t="shared" si="50"/>
        <v>13.409993833658925</v>
      </c>
      <c r="J93" s="40">
        <f t="shared" si="50"/>
        <v>14.225792665983336</v>
      </c>
      <c r="K93" s="40">
        <f t="shared" si="50"/>
        <v>17.212875785793969</v>
      </c>
      <c r="L93" s="40">
        <f t="shared" si="50"/>
        <v>18.293407587113776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-0.12873489985150144</v>
      </c>
      <c r="C95" s="44">
        <f t="shared" si="51"/>
        <v>-6.8523432058815281</v>
      </c>
      <c r="D95" s="44">
        <f t="shared" si="51"/>
        <v>2.17545331794744</v>
      </c>
      <c r="E95" s="44">
        <f t="shared" si="51"/>
        <v>-0.23102470927338636</v>
      </c>
      <c r="F95" s="44">
        <f>IF(AND(F$5-D$5 &lt;&gt; 0,F43 &lt;&gt; 0,D43 &lt;&gt; 0),(EXP(LN(F43/D43)/(F$5-D$5))-1)*100,0)</f>
        <v>0.56477019653886629</v>
      </c>
      <c r="H95" s="44">
        <f>(B43/B$51)*100</f>
        <v>8.9157428881824803</v>
      </c>
      <c r="I95" s="44">
        <f>(C43/C$51)*100</f>
        <v>8.6599670100024415</v>
      </c>
      <c r="J95" s="44">
        <f>(D43/D$51)*100</f>
        <v>8.0496506505458463</v>
      </c>
      <c r="K95" s="44">
        <f>(E43/E$51)*100</f>
        <v>8.8689896303057054</v>
      </c>
      <c r="L95" s="44">
        <f>(F43/F$51)*100</f>
        <v>8.4622531889370975</v>
      </c>
    </row>
    <row r="96" spans="1:12" x14ac:dyDescent="0.2">
      <c r="A96" t="str">
        <f>A44</f>
        <v>81 Process, plant and machine operatives</v>
      </c>
      <c r="B96" s="49">
        <f t="shared" si="51"/>
        <v>-1.0723125808887013</v>
      </c>
      <c r="C96" s="44">
        <f t="shared" si="51"/>
        <v>-11.359326395268853</v>
      </c>
      <c r="D96" s="49">
        <f t="shared" si="51"/>
        <v>3.5799827713115961</v>
      </c>
      <c r="E96" s="49">
        <f t="shared" si="51"/>
        <v>-0.26812621206026011</v>
      </c>
      <c r="F96" s="44">
        <f>IF(AND(F$5-D$5 &lt;&gt; 0,F44 &lt;&gt; 0,D44 &lt;&gt; 0),(EXP(LN(F44/D44)/(F$5-D$5))-1)*100,0)</f>
        <v>0.9984240699584479</v>
      </c>
      <c r="H96" s="40">
        <f>(B44/B$43)*100</f>
        <v>52.810914327132728</v>
      </c>
      <c r="I96" s="40">
        <f t="shared" ref="H96:L97" si="52">(C44/C$43)*100</f>
        <v>50.843203819976125</v>
      </c>
      <c r="J96" s="40">
        <f t="shared" si="52"/>
        <v>48.383136945532797</v>
      </c>
      <c r="K96" s="40">
        <f t="shared" si="52"/>
        <v>51.801260632514776</v>
      </c>
      <c r="L96" s="40">
        <f t="shared" si="52"/>
        <v>51.608947178604801</v>
      </c>
    </row>
    <row r="97" spans="1:12" x14ac:dyDescent="0.2">
      <c r="A97" t="str">
        <f>A45</f>
        <v>82 Transport and mobile machine drivers and operatives</v>
      </c>
      <c r="B97" s="49">
        <f t="shared" si="51"/>
        <v>0.89648879978840856</v>
      </c>
      <c r="C97" s="44">
        <f t="shared" si="51"/>
        <v>-2.1907402797668007</v>
      </c>
      <c r="D97" s="49">
        <f t="shared" si="51"/>
        <v>0.78488106253320478</v>
      </c>
      <c r="E97" s="49">
        <f t="shared" si="51"/>
        <v>-0.19128808318605861</v>
      </c>
      <c r="F97" s="44">
        <f>IF(AND(F$5-D$5 &lt;&gt; 0,F45 &lt;&gt; 0,D45 &lt;&gt; 0),(EXP(LN(F45/D45)/(F$5-D$5))-1)*100,0)</f>
        <v>0.13304654485135625</v>
      </c>
      <c r="H97" s="40">
        <f t="shared" si="52"/>
        <v>47.189085672867265</v>
      </c>
      <c r="I97" s="40">
        <f t="shared" si="52"/>
        <v>49.156796180023889</v>
      </c>
      <c r="J97" s="40">
        <f t="shared" si="52"/>
        <v>51.616863054467188</v>
      </c>
      <c r="K97" s="40">
        <f t="shared" si="52"/>
        <v>48.198739367485224</v>
      </c>
      <c r="L97" s="40">
        <f t="shared" si="52"/>
        <v>48.391052821395185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-1.1793688426438131</v>
      </c>
      <c r="C99" s="44">
        <f t="shared" si="53"/>
        <v>-7.4633963292320304</v>
      </c>
      <c r="D99" s="44">
        <f t="shared" si="53"/>
        <v>-0.56638957295706005</v>
      </c>
      <c r="E99" s="44">
        <f t="shared" si="53"/>
        <v>-0.64741211108623187</v>
      </c>
      <c r="F99" s="44">
        <f>IF(AND(F$5-D$5 &lt;&gt; 0,F47 &lt;&gt; 0,D47 &lt;&gt; 0),(EXP(LN(F47/D47)/(F$5-D$5))-1)*100,0)</f>
        <v>-0.62041193663990857</v>
      </c>
      <c r="H99" s="44">
        <f>(B47/B$51)*100</f>
        <v>12.868675837247128</v>
      </c>
      <c r="I99" s="44">
        <f>(C47/C$51)*100</f>
        <v>11.981766484979032</v>
      </c>
      <c r="J99" s="44">
        <f>(D47/D$51)*100</f>
        <v>11.064282802718182</v>
      </c>
      <c r="K99" s="44">
        <f>(E47/E$51)*100</f>
        <v>10.640292350416555</v>
      </c>
      <c r="L99" s="44">
        <f>(F47/F$51)*100</f>
        <v>9.7364839184022678</v>
      </c>
    </row>
    <row r="100" spans="1:12" x14ac:dyDescent="0.2">
      <c r="A100" t="str">
        <f>A48</f>
        <v>91 Elementary trades and related occupations</v>
      </c>
      <c r="B100" s="49">
        <f t="shared" si="53"/>
        <v>-2.9965296584723022</v>
      </c>
      <c r="C100" s="44">
        <f t="shared" si="53"/>
        <v>-7.5569166377678521</v>
      </c>
      <c r="D100" s="49">
        <f t="shared" si="53"/>
        <v>-3.3922903421243489</v>
      </c>
      <c r="E100" s="49">
        <f t="shared" si="53"/>
        <v>-0.65683933860256616</v>
      </c>
      <c r="F100" s="44">
        <f>IF(AND(F$5-D$5 &lt;&gt; 0,F48 &lt;&gt; 0,D48 &lt;&gt; 0),(EXP(LN(F48/D48)/(F$5-D$5))-1)*100,0)</f>
        <v>-1.5771558375438866</v>
      </c>
      <c r="H100" s="40">
        <f t="shared" ref="H100:L101" si="54">(B48/B$47)*100</f>
        <v>20.197842438937112</v>
      </c>
      <c r="I100" s="40">
        <f t="shared" si="54"/>
        <v>18.752689942436373</v>
      </c>
      <c r="J100" s="40">
        <f t="shared" si="54"/>
        <v>18.733737903138145</v>
      </c>
      <c r="K100" s="40">
        <f t="shared" si="54"/>
        <v>16.218748001566532</v>
      </c>
      <c r="L100" s="40">
        <f t="shared" si="54"/>
        <v>16.203365155339807</v>
      </c>
    </row>
    <row r="101" spans="1:12" x14ac:dyDescent="0.2">
      <c r="A101" t="str">
        <f>A49</f>
        <v>92 Elementary administration and service occupations</v>
      </c>
      <c r="B101" s="49">
        <f t="shared" si="53"/>
        <v>-0.73498493077529536</v>
      </c>
      <c r="C101" s="44">
        <f t="shared" si="53"/>
        <v>-7.4418109087664108</v>
      </c>
      <c r="D101" s="49">
        <f t="shared" si="53"/>
        <v>4.1575183443187669E-2</v>
      </c>
      <c r="E101" s="49">
        <f t="shared" si="53"/>
        <v>-0.64558807613246394</v>
      </c>
      <c r="F101" s="44">
        <f>IF(AND(F$5-D$5 &lt;&gt; 0,F49 &lt;&gt; 0,D49 &lt;&gt; 0),(EXP(LN(F49/D49)/(F$5-D$5))-1)*100,0)</f>
        <v>-0.41705970496231926</v>
      </c>
      <c r="H101" s="40">
        <f t="shared" si="54"/>
        <v>79.802157561062899</v>
      </c>
      <c r="I101" s="40">
        <f t="shared" si="54"/>
        <v>81.24731005756361</v>
      </c>
      <c r="J101" s="40">
        <f t="shared" si="54"/>
        <v>81.266262096861865</v>
      </c>
      <c r="K101" s="40">
        <f t="shared" si="54"/>
        <v>83.781251998433461</v>
      </c>
      <c r="L101" s="40">
        <f t="shared" si="54"/>
        <v>83.79663484466019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0.60067062186750508</v>
      </c>
      <c r="C103" s="206">
        <f t="shared" ref="C103" si="56">IF(AND(D$5-C$5 &lt;&gt; 0,D51 &lt;&gt; 0,C51 &lt;&gt; 0),(EXP(LN(D51/C51)/(D$5-C$5))-1)*100,0)</f>
        <v>0.21001779020020095</v>
      </c>
      <c r="D103" s="50">
        <f>IF(AND(E$5-D$5 &lt;&gt; 0,E51 &lt;&gt; 0,D51 &lt;&gt; 0),(EXP(LN(E51/D51)/(E$5-D$5))-1)*100,0)</f>
        <v>0.2137122903617783</v>
      </c>
      <c r="E103" s="50">
        <f>IF(AND(F$5-E$5 &lt;&gt; 0,F51 &lt;&gt; 0,E51 &lt;&gt; 0),(EXP(LN(F51/E51)/(F$5-E$5))-1)*100,0)</f>
        <v>0.23844593453650198</v>
      </c>
      <c r="F103" s="206">
        <f>IF(AND(F$5-D$5 &lt;&gt; 0,F51 &lt;&gt; 0,D51 &lt;&gt; 0),(EXP(LN(F51/D51)/(F$5-D$5))-1)*100,0)</f>
        <v>0.23020070827648453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Lincolnshire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8.4438415357362384</v>
      </c>
      <c r="C9" s="330">
        <v>21.803721256734942</v>
      </c>
      <c r="D9" s="330">
        <f>SUM(B9:C9)</f>
        <v>30.247562792471179</v>
      </c>
      <c r="E9" s="331"/>
      <c r="F9" s="330">
        <v>11.437555325654213</v>
      </c>
      <c r="G9" s="330">
        <v>25.741779055399533</v>
      </c>
      <c r="H9" s="330">
        <f>SUM(F9:G9)</f>
        <v>37.179334381053749</v>
      </c>
      <c r="I9" s="331"/>
      <c r="J9" s="330">
        <v>13.143459519040816</v>
      </c>
      <c r="K9" s="330">
        <v>24.016033267336532</v>
      </c>
      <c r="L9" s="330">
        <f>SUM(J9:K9)</f>
        <v>37.159492786377349</v>
      </c>
      <c r="M9" s="236"/>
      <c r="N9" s="328">
        <f>IF(B9&gt;0,(EXP(LN(F9/B9)/($F$6-$B$6))-1)*100,0)</f>
        <v>6.2572634006361261</v>
      </c>
      <c r="O9" s="328">
        <f>IF(F9&gt;0,(EXP(LN(J9/F9)/($J$6-$F$6))-1)*100,0)</f>
        <v>0.93112149442160508</v>
      </c>
      <c r="P9" s="328"/>
      <c r="Q9" s="328">
        <f>IF(C9&gt;0,(EXP(LN(G9/C9)/($F$6-$B$6))-1)*100,0)</f>
        <v>3.3764436273670206</v>
      </c>
      <c r="R9" s="328">
        <f>IF(G9&gt;0,(EXP(LN(K9/G9)/($J$6-$F$6))-1)*100,0)</f>
        <v>-0.46155591536406471</v>
      </c>
      <c r="S9" s="327"/>
      <c r="T9" s="328">
        <f>IF(D9&gt;0,(EXP(LN(H9/D9)/($F$6-$B$6))-1)*100,0)</f>
        <v>4.2130831413351499</v>
      </c>
      <c r="U9" s="328">
        <f>IF(H9&gt;0,(EXP(LN(L9/H9)/($J$6-$F$6))-1)*100,0)</f>
        <v>-3.5587041746887316E-3</v>
      </c>
    </row>
    <row r="10" spans="1:21" x14ac:dyDescent="0.2">
      <c r="A10" s="329" t="str">
        <f>name!D5</f>
        <v>12 Other managers and proprietors</v>
      </c>
      <c r="B10" s="330">
        <v>5.573416277970213</v>
      </c>
      <c r="C10" s="330">
        <v>9.909616106091244</v>
      </c>
      <c r="D10" s="330">
        <f t="shared" ref="D10:D33" si="0">SUM(B10:C10)</f>
        <v>15.483032384061456</v>
      </c>
      <c r="E10" s="331"/>
      <c r="F10" s="330">
        <v>6.3309064766295089</v>
      </c>
      <c r="G10" s="330">
        <v>11.257373926555202</v>
      </c>
      <c r="H10" s="330">
        <f t="shared" ref="H10:H33" si="1">SUM(F10:G10)</f>
        <v>17.588280403184712</v>
      </c>
      <c r="I10" s="331"/>
      <c r="J10" s="330">
        <v>8.4078262321729103</v>
      </c>
      <c r="K10" s="330">
        <v>16.379691635021519</v>
      </c>
      <c r="L10" s="330">
        <f t="shared" ref="L10:L33" si="2">SUM(J10:K10)</f>
        <v>24.787517867194431</v>
      </c>
      <c r="M10" s="236"/>
      <c r="N10" s="328">
        <f t="shared" ref="N10:N36" si="3">IF(B10&gt;0,(EXP(LN(F10/B10)/($F$6-$B$6))-1)*100,0)</f>
        <v>2.5814617345610413</v>
      </c>
      <c r="O10" s="328">
        <f t="shared" ref="O10:O34" si="4">IF(F10&gt;0,(EXP(LN(J10/F10)/($J$6-$F$6))-1)*100,0)</f>
        <v>1.909465072061467</v>
      </c>
      <c r="P10" s="328"/>
      <c r="Q10" s="328">
        <f t="shared" ref="Q10:Q34" si="5">IF(C10&gt;0,(EXP(LN(G10/C10)/($F$6-$B$6))-1)*100,0)</f>
        <v>2.5831550942961412</v>
      </c>
      <c r="R10" s="328">
        <f t="shared" ref="R10:R34" si="6">IF(G10&gt;0,(EXP(LN(K10/G10)/($J$6-$F$6))-1)*100,0)</f>
        <v>2.5316410951202073</v>
      </c>
      <c r="S10" s="327"/>
      <c r="T10" s="328">
        <f t="shared" ref="T10:T34" si="7">IF(D10&gt;0,(EXP(LN(H10/D10)/($F$6-$B$6))-1)*100,0)</f>
        <v>2.5825455496633509</v>
      </c>
      <c r="U10" s="328">
        <f t="shared" ref="U10:U34" si="8">IF(H10&gt;0,(EXP(LN(L10/H10)/($J$6-$F$6))-1)*100,0)</f>
        <v>2.3137440146827171</v>
      </c>
    </row>
    <row r="11" spans="1:21" x14ac:dyDescent="0.2">
      <c r="A11" s="329" t="str">
        <f>name!D6</f>
        <v>21 Science, research, engineering and technology professionals</v>
      </c>
      <c r="B11" s="330">
        <v>3.9748812597008869</v>
      </c>
      <c r="C11" s="330">
        <v>19.28427401958125</v>
      </c>
      <c r="D11" s="330">
        <f t="shared" si="0"/>
        <v>23.259155279282137</v>
      </c>
      <c r="E11" s="331"/>
      <c r="F11" s="330">
        <v>5.5905809571989433</v>
      </c>
      <c r="G11" s="330">
        <v>22.506826894668688</v>
      </c>
      <c r="H11" s="330">
        <f t="shared" si="1"/>
        <v>28.097407851867629</v>
      </c>
      <c r="I11" s="331"/>
      <c r="J11" s="330">
        <v>7.9143903945712681</v>
      </c>
      <c r="K11" s="330">
        <v>25.031495948047279</v>
      </c>
      <c r="L11" s="330">
        <f t="shared" si="2"/>
        <v>32.94588634261855</v>
      </c>
      <c r="M11" s="236"/>
      <c r="N11" s="328">
        <f t="shared" si="3"/>
        <v>7.0598316790504434</v>
      </c>
      <c r="O11" s="328">
        <f t="shared" si="4"/>
        <v>2.3443884388758773</v>
      </c>
      <c r="P11" s="328"/>
      <c r="Q11" s="328">
        <f t="shared" si="5"/>
        <v>3.1388287782579738</v>
      </c>
      <c r="R11" s="328">
        <f t="shared" si="6"/>
        <v>0.71129234621269966</v>
      </c>
      <c r="S11" s="327"/>
      <c r="T11" s="328">
        <f t="shared" si="7"/>
        <v>3.8519040692554407</v>
      </c>
      <c r="U11" s="328">
        <f t="shared" si="8"/>
        <v>1.0669118965406676</v>
      </c>
    </row>
    <row r="12" spans="1:21" x14ac:dyDescent="0.2">
      <c r="A12" s="329" t="str">
        <f>name!D7</f>
        <v>22 Health professionals</v>
      </c>
      <c r="B12" s="330">
        <v>14.185808850411373</v>
      </c>
      <c r="C12" s="330">
        <v>4.9630058695494483</v>
      </c>
      <c r="D12" s="330">
        <f t="shared" si="0"/>
        <v>19.148814719960821</v>
      </c>
      <c r="E12" s="331"/>
      <c r="F12" s="330">
        <v>16.233002440962235</v>
      </c>
      <c r="G12" s="330">
        <v>5.9378753138820821</v>
      </c>
      <c r="H12" s="330">
        <f t="shared" si="1"/>
        <v>22.170877754844316</v>
      </c>
      <c r="I12" s="331"/>
      <c r="J12" s="330">
        <v>19.035281734055982</v>
      </c>
      <c r="K12" s="330">
        <v>6.5785348631164045</v>
      </c>
      <c r="L12" s="330">
        <f t="shared" si="2"/>
        <v>25.613816597172388</v>
      </c>
      <c r="M12" s="236"/>
      <c r="N12" s="328">
        <f t="shared" si="3"/>
        <v>2.7327586114761937</v>
      </c>
      <c r="O12" s="328">
        <f t="shared" si="4"/>
        <v>1.0673077425785937</v>
      </c>
      <c r="P12" s="328"/>
      <c r="Q12" s="328">
        <f t="shared" si="5"/>
        <v>3.6518975252207708</v>
      </c>
      <c r="R12" s="328">
        <f t="shared" si="6"/>
        <v>0.68540943375028363</v>
      </c>
      <c r="S12" s="327"/>
      <c r="T12" s="328">
        <f t="shared" si="7"/>
        <v>2.9741458051444125</v>
      </c>
      <c r="U12" s="328">
        <f t="shared" si="8"/>
        <v>0.9669941439148122</v>
      </c>
    </row>
    <row r="13" spans="1:21" x14ac:dyDescent="0.2">
      <c r="A13" s="329" t="str">
        <f>name!D8</f>
        <v>23 Teaching and other educational professionals</v>
      </c>
      <c r="B13" s="330">
        <v>10.887680480897437</v>
      </c>
      <c r="C13" s="330">
        <v>7.3714109889697959</v>
      </c>
      <c r="D13" s="330">
        <f t="shared" si="0"/>
        <v>18.259091469867233</v>
      </c>
      <c r="E13" s="331"/>
      <c r="F13" s="330">
        <v>12.175759626661595</v>
      </c>
      <c r="G13" s="330">
        <v>7.2027880568304523</v>
      </c>
      <c r="H13" s="330">
        <f t="shared" si="1"/>
        <v>19.378547683492048</v>
      </c>
      <c r="I13" s="331"/>
      <c r="J13" s="330">
        <v>12.406826198255649</v>
      </c>
      <c r="K13" s="330">
        <v>7.674311229759085</v>
      </c>
      <c r="L13" s="330">
        <f t="shared" si="2"/>
        <v>20.081137428014735</v>
      </c>
      <c r="M13" s="236"/>
      <c r="N13" s="328">
        <f t="shared" si="3"/>
        <v>2.2614955042310481</v>
      </c>
      <c r="O13" s="328">
        <f t="shared" si="4"/>
        <v>0.12541031735235908</v>
      </c>
      <c r="P13" s="328"/>
      <c r="Q13" s="328">
        <f t="shared" si="5"/>
        <v>-0.46174978316121384</v>
      </c>
      <c r="R13" s="328">
        <f t="shared" si="6"/>
        <v>0.42363056284275835</v>
      </c>
      <c r="S13" s="327"/>
      <c r="T13" s="328">
        <f t="shared" si="7"/>
        <v>1.1971804388174245</v>
      </c>
      <c r="U13" s="328">
        <f t="shared" si="8"/>
        <v>0.23771057343178192</v>
      </c>
    </row>
    <row r="14" spans="1:21" x14ac:dyDescent="0.2">
      <c r="A14" s="329" t="str">
        <f>name!D9</f>
        <v>24 Business, media and public service professionals</v>
      </c>
      <c r="B14" s="330">
        <v>9.7036500934502126</v>
      </c>
      <c r="C14" s="330">
        <v>13.77734883790834</v>
      </c>
      <c r="D14" s="330">
        <f t="shared" si="0"/>
        <v>23.480998931358553</v>
      </c>
      <c r="E14" s="331"/>
      <c r="F14" s="330">
        <v>14.461255971008327</v>
      </c>
      <c r="G14" s="330">
        <v>16.500942999568775</v>
      </c>
      <c r="H14" s="330">
        <f t="shared" si="1"/>
        <v>30.962198970577102</v>
      </c>
      <c r="I14" s="331"/>
      <c r="J14" s="330">
        <v>18.566231942917319</v>
      </c>
      <c r="K14" s="330">
        <v>20.05798910902692</v>
      </c>
      <c r="L14" s="330">
        <f t="shared" si="2"/>
        <v>38.624221051944239</v>
      </c>
      <c r="M14" s="236"/>
      <c r="N14" s="328">
        <f t="shared" si="3"/>
        <v>8.3064141089087116</v>
      </c>
      <c r="O14" s="328">
        <f t="shared" si="4"/>
        <v>1.6797611141758484</v>
      </c>
      <c r="P14" s="328"/>
      <c r="Q14" s="328">
        <f t="shared" si="5"/>
        <v>3.673705625476531</v>
      </c>
      <c r="R14" s="328">
        <f t="shared" si="6"/>
        <v>1.3099050845084559</v>
      </c>
      <c r="S14" s="327"/>
      <c r="T14" s="328">
        <f t="shared" si="7"/>
        <v>5.6873590351056658</v>
      </c>
      <c r="U14" s="328">
        <f t="shared" si="8"/>
        <v>1.4850014943423195</v>
      </c>
    </row>
    <row r="15" spans="1:21" x14ac:dyDescent="0.2">
      <c r="A15" s="329" t="str">
        <f>name!D10</f>
        <v>31 Science, engineering and technology associate professionals</v>
      </c>
      <c r="B15" s="330">
        <v>1.9912277672281813</v>
      </c>
      <c r="C15" s="330">
        <v>5.8875835011389031</v>
      </c>
      <c r="D15" s="330">
        <f t="shared" si="0"/>
        <v>7.8788112683670839</v>
      </c>
      <c r="E15" s="331"/>
      <c r="F15" s="330">
        <v>2.6235559927714149</v>
      </c>
      <c r="G15" s="330">
        <v>7.6422359371964736</v>
      </c>
      <c r="H15" s="330">
        <f t="shared" si="1"/>
        <v>10.265791929967889</v>
      </c>
      <c r="I15" s="331"/>
      <c r="J15" s="330">
        <v>3.1344589463693056</v>
      </c>
      <c r="K15" s="330">
        <v>6.1920510211660069</v>
      </c>
      <c r="L15" s="330">
        <f t="shared" si="2"/>
        <v>9.326509967535312</v>
      </c>
      <c r="M15" s="236"/>
      <c r="N15" s="328">
        <f t="shared" si="3"/>
        <v>5.6705285081805723</v>
      </c>
      <c r="O15" s="328">
        <f t="shared" si="4"/>
        <v>1.1932357794329329</v>
      </c>
      <c r="P15" s="328"/>
      <c r="Q15" s="328">
        <f t="shared" si="5"/>
        <v>5.3553689616302691</v>
      </c>
      <c r="R15" s="328">
        <f t="shared" si="6"/>
        <v>-1.3930318922758977</v>
      </c>
      <c r="S15" s="327"/>
      <c r="T15" s="328">
        <f t="shared" si="7"/>
        <v>5.4353762200296529</v>
      </c>
      <c r="U15" s="328">
        <f t="shared" si="8"/>
        <v>-0.63766699833099905</v>
      </c>
    </row>
    <row r="16" spans="1:21" x14ac:dyDescent="0.2">
      <c r="A16" s="329" t="str">
        <f>name!D11</f>
        <v>32 Health and social care associate professionals</v>
      </c>
      <c r="B16" s="330">
        <v>6.6618453256311163</v>
      </c>
      <c r="C16" s="330">
        <v>1.8176496714575305</v>
      </c>
      <c r="D16" s="330">
        <f t="shared" si="0"/>
        <v>8.4794949970886471</v>
      </c>
      <c r="E16" s="331"/>
      <c r="F16" s="330">
        <v>7.7897881492808381</v>
      </c>
      <c r="G16" s="330">
        <v>2.071042528436613</v>
      </c>
      <c r="H16" s="330">
        <f t="shared" si="1"/>
        <v>9.8608306777174519</v>
      </c>
      <c r="I16" s="331"/>
      <c r="J16" s="330">
        <v>8.8520081940241173</v>
      </c>
      <c r="K16" s="330">
        <v>1.9485046133322956</v>
      </c>
      <c r="L16" s="330">
        <f t="shared" si="2"/>
        <v>10.800512807356412</v>
      </c>
      <c r="M16" s="236"/>
      <c r="N16" s="328">
        <f t="shared" si="3"/>
        <v>3.1777897649024389</v>
      </c>
      <c r="O16" s="328">
        <f t="shared" si="4"/>
        <v>0.85584615737286374</v>
      </c>
      <c r="P16" s="328"/>
      <c r="Q16" s="328">
        <f t="shared" si="5"/>
        <v>2.6445197206596882</v>
      </c>
      <c r="R16" s="328">
        <f t="shared" si="6"/>
        <v>-0.40577386396289938</v>
      </c>
      <c r="S16" s="327"/>
      <c r="T16" s="328">
        <f t="shared" si="7"/>
        <v>3.0644055368786338</v>
      </c>
      <c r="U16" s="328">
        <f t="shared" si="8"/>
        <v>0.60866624305517814</v>
      </c>
    </row>
    <row r="17" spans="1:21" x14ac:dyDescent="0.2">
      <c r="A17" s="329" t="str">
        <f>name!D12</f>
        <v>33 Protective service occupations</v>
      </c>
      <c r="B17" s="330">
        <v>0.99973704195116986</v>
      </c>
      <c r="C17" s="330">
        <v>4.4564946541910393</v>
      </c>
      <c r="D17" s="330">
        <f t="shared" si="0"/>
        <v>5.4562316961422095</v>
      </c>
      <c r="E17" s="331"/>
      <c r="F17" s="330">
        <v>1.2290583874947489</v>
      </c>
      <c r="G17" s="330">
        <v>4.5101760025194624</v>
      </c>
      <c r="H17" s="330">
        <f t="shared" si="1"/>
        <v>5.7392343900142109</v>
      </c>
      <c r="I17" s="331"/>
      <c r="J17" s="330">
        <v>2.1496187425547775</v>
      </c>
      <c r="K17" s="330">
        <v>5.4738722422306711</v>
      </c>
      <c r="L17" s="330">
        <f t="shared" si="2"/>
        <v>7.6234909847854482</v>
      </c>
      <c r="M17" s="236"/>
      <c r="N17" s="328">
        <f t="shared" si="3"/>
        <v>4.2167069658145317</v>
      </c>
      <c r="O17" s="328">
        <f t="shared" si="4"/>
        <v>3.7972693252197764</v>
      </c>
      <c r="P17" s="328"/>
      <c r="Q17" s="328">
        <f t="shared" si="5"/>
        <v>0.23976042004483222</v>
      </c>
      <c r="R17" s="328">
        <f t="shared" si="6"/>
        <v>1.2993700147649001</v>
      </c>
      <c r="S17" s="327"/>
      <c r="T17" s="328">
        <f t="shared" si="7"/>
        <v>1.0164800942692898</v>
      </c>
      <c r="U17" s="328">
        <f t="shared" si="8"/>
        <v>1.9107494256659585</v>
      </c>
    </row>
    <row r="18" spans="1:21" x14ac:dyDescent="0.2">
      <c r="A18" s="329" t="str">
        <f>name!D13</f>
        <v>34 Culture, media and sports occupations</v>
      </c>
      <c r="B18" s="330">
        <v>2.618438401706173</v>
      </c>
      <c r="C18" s="330">
        <v>3.7407106176523297</v>
      </c>
      <c r="D18" s="330">
        <f t="shared" si="0"/>
        <v>6.3591490193585027</v>
      </c>
      <c r="E18" s="331"/>
      <c r="F18" s="330">
        <v>3.2650469713913708</v>
      </c>
      <c r="G18" s="330">
        <v>3.349851938627384</v>
      </c>
      <c r="H18" s="330">
        <f t="shared" si="1"/>
        <v>6.6148989100187547</v>
      </c>
      <c r="I18" s="331"/>
      <c r="J18" s="330">
        <v>3.2450570797550666</v>
      </c>
      <c r="K18" s="330">
        <v>3.2919963913444175</v>
      </c>
      <c r="L18" s="330">
        <f t="shared" si="2"/>
        <v>6.5370534710994841</v>
      </c>
      <c r="M18" s="236"/>
      <c r="N18" s="328">
        <f t="shared" si="3"/>
        <v>4.5127834660506849</v>
      </c>
      <c r="O18" s="328">
        <f t="shared" si="4"/>
        <v>-4.0933012806776414E-2</v>
      </c>
      <c r="P18" s="327"/>
      <c r="Q18" s="328">
        <f t="shared" si="5"/>
        <v>-2.1830088241025725</v>
      </c>
      <c r="R18" s="328">
        <f t="shared" si="6"/>
        <v>-0.11607898157373064</v>
      </c>
      <c r="S18" s="327"/>
      <c r="T18" s="328">
        <f t="shared" si="7"/>
        <v>0.79171661370618374</v>
      </c>
      <c r="U18" s="328">
        <f t="shared" si="8"/>
        <v>-7.8888807469057465E-2</v>
      </c>
    </row>
    <row r="19" spans="1:21" x14ac:dyDescent="0.2">
      <c r="A19" s="329" t="str">
        <f>name!D14</f>
        <v>35 Business and public service associate professionals</v>
      </c>
      <c r="B19" s="330">
        <v>11.426970552211786</v>
      </c>
      <c r="C19" s="330">
        <v>14.326227916333302</v>
      </c>
      <c r="D19" s="330">
        <f t="shared" si="0"/>
        <v>25.753198468545087</v>
      </c>
      <c r="E19" s="331"/>
      <c r="F19" s="330">
        <v>13.147390519874351</v>
      </c>
      <c r="G19" s="330">
        <v>15.882702143844964</v>
      </c>
      <c r="H19" s="330">
        <f t="shared" si="1"/>
        <v>29.030092663719316</v>
      </c>
      <c r="I19" s="331"/>
      <c r="J19" s="330">
        <v>14.219039665837329</v>
      </c>
      <c r="K19" s="330">
        <v>14.392199109641359</v>
      </c>
      <c r="L19" s="330">
        <f t="shared" si="2"/>
        <v>28.611238775478689</v>
      </c>
      <c r="M19" s="236"/>
      <c r="N19" s="328">
        <f t="shared" si="3"/>
        <v>2.8446467906258377</v>
      </c>
      <c r="O19" s="328">
        <f t="shared" si="4"/>
        <v>0.52375742980956819</v>
      </c>
      <c r="P19" s="327"/>
      <c r="Q19" s="328">
        <f t="shared" si="5"/>
        <v>2.0841946789057708</v>
      </c>
      <c r="R19" s="328">
        <f t="shared" si="6"/>
        <v>-0.65480852552510793</v>
      </c>
      <c r="S19" s="327"/>
      <c r="T19" s="328">
        <f t="shared" si="7"/>
        <v>2.4244049337648788</v>
      </c>
      <c r="U19" s="328">
        <f t="shared" si="8"/>
        <v>-9.6842179111278348E-2</v>
      </c>
    </row>
    <row r="20" spans="1:21" x14ac:dyDescent="0.2">
      <c r="A20" s="329" t="str">
        <f>name!D15</f>
        <v>41 Administrative occupations</v>
      </c>
      <c r="B20" s="330">
        <v>31.413711395300606</v>
      </c>
      <c r="C20" s="330">
        <v>9.94993788702096</v>
      </c>
      <c r="D20" s="330">
        <f t="shared" si="0"/>
        <v>41.363649282321568</v>
      </c>
      <c r="E20" s="331"/>
      <c r="F20" s="330">
        <v>30.901466886808276</v>
      </c>
      <c r="G20" s="330">
        <v>11.215561885691843</v>
      </c>
      <c r="H20" s="330">
        <f t="shared" si="1"/>
        <v>42.11702877250012</v>
      </c>
      <c r="I20" s="331"/>
      <c r="J20" s="330">
        <v>25.235366110085195</v>
      </c>
      <c r="K20" s="330">
        <v>11.098279925252168</v>
      </c>
      <c r="L20" s="330">
        <f t="shared" si="2"/>
        <v>36.333646035337367</v>
      </c>
      <c r="M20" s="236"/>
      <c r="N20" s="328">
        <f t="shared" si="3"/>
        <v>-0.32827621949007568</v>
      </c>
      <c r="O20" s="328">
        <f t="shared" si="4"/>
        <v>-1.3413047658568544</v>
      </c>
      <c r="P20" s="327"/>
      <c r="Q20" s="328">
        <f t="shared" si="5"/>
        <v>2.4236228460914999</v>
      </c>
      <c r="R20" s="328">
        <f t="shared" si="6"/>
        <v>-7.005633815435619E-2</v>
      </c>
      <c r="S20" s="327"/>
      <c r="T20" s="328">
        <f t="shared" si="7"/>
        <v>0.36164605380957227</v>
      </c>
      <c r="U20" s="328">
        <f t="shared" si="8"/>
        <v>-0.97988713027726826</v>
      </c>
    </row>
    <row r="21" spans="1:21" x14ac:dyDescent="0.2">
      <c r="A21" s="329" t="str">
        <f>name!D16</f>
        <v>42 Secretarial and related occupations</v>
      </c>
      <c r="B21" s="330">
        <v>9.1330166926186998</v>
      </c>
      <c r="C21" s="330">
        <v>0.86974447014264111</v>
      </c>
      <c r="D21" s="330">
        <f t="shared" si="0"/>
        <v>10.002761162761342</v>
      </c>
      <c r="E21" s="331"/>
      <c r="F21" s="330">
        <v>8.4888963212891202</v>
      </c>
      <c r="G21" s="330">
        <v>0.65655384885957024</v>
      </c>
      <c r="H21" s="330">
        <f t="shared" si="1"/>
        <v>9.1454501701486901</v>
      </c>
      <c r="I21" s="331"/>
      <c r="J21" s="330">
        <v>6.6038995906189548</v>
      </c>
      <c r="K21" s="330">
        <v>0.98213301221856875</v>
      </c>
      <c r="L21" s="330">
        <f t="shared" si="2"/>
        <v>7.5860326028375233</v>
      </c>
      <c r="M21" s="236"/>
      <c r="N21" s="328">
        <f t="shared" si="3"/>
        <v>-1.4520951331149168</v>
      </c>
      <c r="O21" s="328">
        <f t="shared" si="4"/>
        <v>-1.6600577760539026</v>
      </c>
      <c r="P21" s="327"/>
      <c r="Q21" s="328">
        <f t="shared" si="5"/>
        <v>-5.4686772085604352</v>
      </c>
      <c r="R21" s="328">
        <f t="shared" si="6"/>
        <v>2.7211794081322349</v>
      </c>
      <c r="S21" s="327"/>
      <c r="T21" s="328">
        <f t="shared" si="7"/>
        <v>-1.7761307986914776</v>
      </c>
      <c r="U21" s="328">
        <f t="shared" si="8"/>
        <v>-1.2385840530200642</v>
      </c>
    </row>
    <row r="22" spans="1:21" x14ac:dyDescent="0.2">
      <c r="A22" s="329" t="str">
        <f>name!D17</f>
        <v>51 Skilled agricultural and related trades</v>
      </c>
      <c r="B22" s="330">
        <v>1.82013186751472</v>
      </c>
      <c r="C22" s="330">
        <v>7.1325661638641558</v>
      </c>
      <c r="D22" s="330">
        <f t="shared" si="0"/>
        <v>8.9526980313788762</v>
      </c>
      <c r="E22" s="331"/>
      <c r="F22" s="330">
        <v>2.300785685245375</v>
      </c>
      <c r="G22" s="330">
        <v>7.7100813620007607</v>
      </c>
      <c r="H22" s="330">
        <f t="shared" si="1"/>
        <v>10.010867047246135</v>
      </c>
      <c r="I22" s="331"/>
      <c r="J22" s="330">
        <v>2.6155504192740913</v>
      </c>
      <c r="K22" s="330">
        <v>6.8146592303657512</v>
      </c>
      <c r="L22" s="330">
        <f t="shared" si="2"/>
        <v>9.430209649639842</v>
      </c>
      <c r="M22" s="236"/>
      <c r="N22" s="328">
        <f t="shared" si="3"/>
        <v>4.7984025299770083</v>
      </c>
      <c r="O22" s="328">
        <f t="shared" si="4"/>
        <v>0.85849002924840434</v>
      </c>
      <c r="P22" s="327"/>
      <c r="Q22" s="328">
        <f t="shared" si="5"/>
        <v>1.5693400010442504</v>
      </c>
      <c r="R22" s="328">
        <f t="shared" si="6"/>
        <v>-0.81964034214963011</v>
      </c>
      <c r="S22" s="327"/>
      <c r="T22" s="328">
        <f t="shared" si="7"/>
        <v>2.2594732904816173</v>
      </c>
      <c r="U22" s="328">
        <f t="shared" si="8"/>
        <v>-0.39756015604578421</v>
      </c>
    </row>
    <row r="23" spans="1:21" x14ac:dyDescent="0.2">
      <c r="A23" s="329" t="str">
        <f>name!D18</f>
        <v>52 Skilled metal, electrical and electronic trades</v>
      </c>
      <c r="B23" s="330">
        <v>0.31452033695458981</v>
      </c>
      <c r="C23" s="330">
        <v>20.856471052310557</v>
      </c>
      <c r="D23" s="330">
        <f t="shared" si="0"/>
        <v>21.170991389265147</v>
      </c>
      <c r="E23" s="331"/>
      <c r="F23" s="330">
        <v>0.36435575660374353</v>
      </c>
      <c r="G23" s="330">
        <v>17.973371012228412</v>
      </c>
      <c r="H23" s="330">
        <f t="shared" si="1"/>
        <v>18.337726768832155</v>
      </c>
      <c r="I23" s="331"/>
      <c r="J23" s="330">
        <v>1.0601489896343013</v>
      </c>
      <c r="K23" s="330">
        <v>15.443463985154379</v>
      </c>
      <c r="L23" s="330">
        <f t="shared" si="2"/>
        <v>16.50361297478868</v>
      </c>
      <c r="M23" s="236"/>
      <c r="N23" s="328">
        <f t="shared" si="3"/>
        <v>2.9853337203611829</v>
      </c>
      <c r="O23" s="328">
        <f t="shared" si="4"/>
        <v>7.3798396799746202</v>
      </c>
      <c r="P23" s="327"/>
      <c r="Q23" s="328">
        <f t="shared" si="5"/>
        <v>-2.9316287565259613</v>
      </c>
      <c r="R23" s="328">
        <f t="shared" si="6"/>
        <v>-1.0062722149555503</v>
      </c>
      <c r="S23" s="327"/>
      <c r="T23" s="328">
        <f t="shared" si="7"/>
        <v>-2.832537726382256</v>
      </c>
      <c r="U23" s="328">
        <f t="shared" si="8"/>
        <v>-0.70007917934655772</v>
      </c>
    </row>
    <row r="24" spans="1:21" x14ac:dyDescent="0.2">
      <c r="A24" s="329" t="str">
        <f>name!D19</f>
        <v>53 Skilled construction and building trades</v>
      </c>
      <c r="B24" s="330">
        <v>0.12237833151421371</v>
      </c>
      <c r="C24" s="330">
        <v>14.351062209546509</v>
      </c>
      <c r="D24" s="330">
        <f t="shared" si="0"/>
        <v>14.473440541060722</v>
      </c>
      <c r="E24" s="331"/>
      <c r="F24" s="330">
        <v>0.15183262688632759</v>
      </c>
      <c r="G24" s="330">
        <v>10.984786470243316</v>
      </c>
      <c r="H24" s="330">
        <f t="shared" si="1"/>
        <v>11.136619097129644</v>
      </c>
      <c r="I24" s="331"/>
      <c r="J24" s="330">
        <v>0.16696795527678213</v>
      </c>
      <c r="K24" s="330">
        <v>9.6069411187195115</v>
      </c>
      <c r="L24" s="330">
        <f t="shared" si="2"/>
        <v>9.7739090739962933</v>
      </c>
      <c r="M24" s="236"/>
      <c r="N24" s="328">
        <f t="shared" si="3"/>
        <v>4.4076006727825856</v>
      </c>
      <c r="O24" s="328">
        <f t="shared" si="4"/>
        <v>0.63549833749954043</v>
      </c>
      <c r="P24" s="327"/>
      <c r="Q24" s="328">
        <f t="shared" si="5"/>
        <v>-5.2058548578743817</v>
      </c>
      <c r="R24" s="328">
        <f t="shared" si="6"/>
        <v>-0.88952277357337017</v>
      </c>
      <c r="S24" s="327"/>
      <c r="T24" s="328">
        <f t="shared" si="7"/>
        <v>-5.1065324044704319</v>
      </c>
      <c r="U24" s="328">
        <f t="shared" si="8"/>
        <v>-0.86637317106229572</v>
      </c>
    </row>
    <row r="25" spans="1:21" x14ac:dyDescent="0.2">
      <c r="A25" s="329" t="str">
        <f>name!D20</f>
        <v>54 Textiles, printing and other skilled trades</v>
      </c>
      <c r="B25" s="330">
        <v>4.5069413138482979</v>
      </c>
      <c r="C25" s="330">
        <v>6.4679967275513697</v>
      </c>
      <c r="D25" s="330">
        <f t="shared" si="0"/>
        <v>10.974938041399668</v>
      </c>
      <c r="E25" s="331"/>
      <c r="F25" s="330">
        <v>4.1598239661450167</v>
      </c>
      <c r="G25" s="330">
        <v>4.9141311627348747</v>
      </c>
      <c r="H25" s="330">
        <f t="shared" si="1"/>
        <v>9.0739551288798914</v>
      </c>
      <c r="I25" s="331"/>
      <c r="J25" s="330">
        <v>3.6427676941277154</v>
      </c>
      <c r="K25" s="330">
        <v>4.273372855794686</v>
      </c>
      <c r="L25" s="330">
        <f t="shared" si="2"/>
        <v>7.9161405499224013</v>
      </c>
      <c r="M25" s="236"/>
      <c r="N25" s="328">
        <f t="shared" si="3"/>
        <v>-1.5901409147223711</v>
      </c>
      <c r="O25" s="328">
        <f t="shared" si="4"/>
        <v>-0.88095669689707279</v>
      </c>
      <c r="P25" s="327"/>
      <c r="Q25" s="328">
        <f t="shared" si="5"/>
        <v>-5.3467804959245857</v>
      </c>
      <c r="R25" s="328">
        <f t="shared" si="6"/>
        <v>-0.92708616929771948</v>
      </c>
      <c r="S25" s="327"/>
      <c r="T25" s="328">
        <f t="shared" si="7"/>
        <v>-3.7326736949015671</v>
      </c>
      <c r="U25" s="328">
        <f t="shared" si="8"/>
        <v>-0.90590145174932468</v>
      </c>
    </row>
    <row r="26" spans="1:21" x14ac:dyDescent="0.2">
      <c r="A26" s="329" t="str">
        <f>name!D21</f>
        <v>61 Caring personal service occupations</v>
      </c>
      <c r="B26" s="330">
        <v>37.673060501442833</v>
      </c>
      <c r="C26" s="330">
        <v>6.3952189306799125</v>
      </c>
      <c r="D26" s="330">
        <f t="shared" si="0"/>
        <v>44.068279432122743</v>
      </c>
      <c r="E26" s="331"/>
      <c r="F26" s="330">
        <v>36.697509317700636</v>
      </c>
      <c r="G26" s="330">
        <v>6.7181030867913893</v>
      </c>
      <c r="H26" s="330">
        <f t="shared" si="1"/>
        <v>43.415612404492023</v>
      </c>
      <c r="I26" s="331"/>
      <c r="J26" s="330">
        <v>41.055090100971782</v>
      </c>
      <c r="K26" s="330">
        <v>9.5547142229768891</v>
      </c>
      <c r="L26" s="330">
        <f t="shared" si="2"/>
        <v>50.609804323948673</v>
      </c>
      <c r="M26" s="236"/>
      <c r="N26" s="328">
        <f t="shared" si="3"/>
        <v>-0.52335324408053774</v>
      </c>
      <c r="O26" s="328">
        <f t="shared" si="4"/>
        <v>0.75084439911941026</v>
      </c>
      <c r="P26" s="327"/>
      <c r="Q26" s="328">
        <f t="shared" si="5"/>
        <v>0.98997145163333133</v>
      </c>
      <c r="R26" s="328">
        <f t="shared" si="6"/>
        <v>2.3759793232212889</v>
      </c>
      <c r="S26" s="327"/>
      <c r="T26" s="328">
        <f t="shared" si="7"/>
        <v>-0.29797770549252478</v>
      </c>
      <c r="U26" s="328">
        <f t="shared" si="8"/>
        <v>1.0274167824968261</v>
      </c>
    </row>
    <row r="27" spans="1:21" x14ac:dyDescent="0.2">
      <c r="A27" s="329" t="str">
        <f>name!D22</f>
        <v>62 Leisure, travel and related personal service occupations</v>
      </c>
      <c r="B27" s="330">
        <v>7.3487429135200379</v>
      </c>
      <c r="C27" s="330">
        <v>3.269385452747831</v>
      </c>
      <c r="D27" s="330">
        <f t="shared" si="0"/>
        <v>10.618128366267868</v>
      </c>
      <c r="E27" s="331"/>
      <c r="F27" s="330">
        <v>9.3232258146303071</v>
      </c>
      <c r="G27" s="330">
        <v>3.6317167049527681</v>
      </c>
      <c r="H27" s="330">
        <f t="shared" si="1"/>
        <v>12.954942519583074</v>
      </c>
      <c r="I27" s="331"/>
      <c r="J27" s="330">
        <v>9.1140114718788805</v>
      </c>
      <c r="K27" s="330">
        <v>3.9207371145070229</v>
      </c>
      <c r="L27" s="330">
        <f t="shared" si="2"/>
        <v>13.034748586385904</v>
      </c>
      <c r="M27" s="236"/>
      <c r="N27" s="328">
        <f t="shared" si="3"/>
        <v>4.8746754300581507</v>
      </c>
      <c r="O27" s="328">
        <f t="shared" si="4"/>
        <v>-0.1511904899269001</v>
      </c>
      <c r="P27" s="327"/>
      <c r="Q27" s="328">
        <f t="shared" si="5"/>
        <v>2.1243175967222916</v>
      </c>
      <c r="R27" s="328">
        <f t="shared" si="6"/>
        <v>0.5118000286187252</v>
      </c>
      <c r="S27" s="327"/>
      <c r="T27" s="328">
        <f t="shared" si="7"/>
        <v>4.0584862318848502</v>
      </c>
      <c r="U27" s="328">
        <f t="shared" si="8"/>
        <v>4.0950932897332315E-2</v>
      </c>
    </row>
    <row r="28" spans="1:21" x14ac:dyDescent="0.2">
      <c r="A28" s="329" t="str">
        <f>name!D23</f>
        <v>63 Community and civil enforcement occupations</v>
      </c>
      <c r="B28" s="330">
        <v>0.10416255809838564</v>
      </c>
      <c r="C28" s="330">
        <v>0.43060445043485934</v>
      </c>
      <c r="D28" s="330">
        <f t="shared" si="0"/>
        <v>0.53476700853324499</v>
      </c>
      <c r="E28" s="331"/>
      <c r="F28" s="330">
        <v>0.11018021454795621</v>
      </c>
      <c r="G28" s="330">
        <v>0.45775550506370033</v>
      </c>
      <c r="H28" s="330">
        <f t="shared" si="1"/>
        <v>0.56793571961165656</v>
      </c>
      <c r="I28" s="331"/>
      <c r="J28" s="330">
        <v>0.13925214325799065</v>
      </c>
      <c r="K28" s="330">
        <v>0.3695418000376503</v>
      </c>
      <c r="L28" s="330">
        <f>SUM(J28:K28)</f>
        <v>0.50879394329564098</v>
      </c>
      <c r="M28" s="236"/>
      <c r="N28" s="328">
        <f t="shared" si="3"/>
        <v>1.1296246503771146</v>
      </c>
      <c r="O28" s="328">
        <f t="shared" si="4"/>
        <v>1.5733754397161404</v>
      </c>
      <c r="P28" s="327"/>
      <c r="Q28" s="328">
        <f t="shared" si="5"/>
        <v>1.2304138578346002</v>
      </c>
      <c r="R28" s="328">
        <f t="shared" si="6"/>
        <v>-1.4170069293031218</v>
      </c>
      <c r="S28" s="327"/>
      <c r="T28" s="328">
        <f t="shared" si="7"/>
        <v>1.2108134803671122</v>
      </c>
      <c r="U28" s="328">
        <f t="shared" si="8"/>
        <v>-0.73042026704233098</v>
      </c>
    </row>
    <row r="29" spans="1:21" x14ac:dyDescent="0.2">
      <c r="A29" s="329" t="str">
        <f>name!D24</f>
        <v>71 Sales occupations</v>
      </c>
      <c r="B29" s="330">
        <v>24.92913392669519</v>
      </c>
      <c r="C29" s="330">
        <v>14.044391387097864</v>
      </c>
      <c r="D29" s="330">
        <f t="shared" si="0"/>
        <v>38.973525313793054</v>
      </c>
      <c r="E29" s="331"/>
      <c r="F29" s="330">
        <v>21.485296507236992</v>
      </c>
      <c r="G29" s="330">
        <v>13.204987934313744</v>
      </c>
      <c r="H29" s="330">
        <f t="shared" si="1"/>
        <v>34.690284441550737</v>
      </c>
      <c r="I29" s="331"/>
      <c r="J29" s="330">
        <v>18.552062307249745</v>
      </c>
      <c r="K29" s="330">
        <v>11.833074758846992</v>
      </c>
      <c r="L29" s="330">
        <f t="shared" si="2"/>
        <v>30.385137066096739</v>
      </c>
      <c r="M29" s="236"/>
      <c r="N29" s="328">
        <f t="shared" si="3"/>
        <v>-2.9295971123243558</v>
      </c>
      <c r="O29" s="328">
        <f t="shared" si="4"/>
        <v>-0.97381315928850576</v>
      </c>
      <c r="P29" s="327"/>
      <c r="Q29" s="328">
        <f t="shared" si="5"/>
        <v>-1.2250048611359254</v>
      </c>
      <c r="R29" s="328">
        <f t="shared" si="6"/>
        <v>-0.72863962782966363</v>
      </c>
      <c r="S29" s="327"/>
      <c r="T29" s="328">
        <f t="shared" si="7"/>
        <v>-2.3015589344122622</v>
      </c>
      <c r="U29" s="328">
        <f t="shared" si="8"/>
        <v>-0.87948360928989944</v>
      </c>
    </row>
    <row r="30" spans="1:21" x14ac:dyDescent="0.2">
      <c r="A30" s="329" t="str">
        <f>name!D25</f>
        <v>72 Customer service occupations</v>
      </c>
      <c r="B30" s="330">
        <v>4.9021277152472038</v>
      </c>
      <c r="C30" s="330">
        <v>2.4924191416543371</v>
      </c>
      <c r="D30" s="330">
        <f t="shared" si="0"/>
        <v>7.3945468569015409</v>
      </c>
      <c r="E30" s="331"/>
      <c r="F30" s="330">
        <v>5.4058032870127395</v>
      </c>
      <c r="G30" s="330">
        <v>2.6941483390984562</v>
      </c>
      <c r="H30" s="330">
        <f t="shared" si="1"/>
        <v>8.0999516261111957</v>
      </c>
      <c r="I30" s="331"/>
      <c r="J30" s="330">
        <v>7.5016253096247025</v>
      </c>
      <c r="K30" s="330">
        <v>4.2342079110847077</v>
      </c>
      <c r="L30" s="330">
        <f t="shared" si="2"/>
        <v>11.735833220709409</v>
      </c>
      <c r="M30" s="236"/>
      <c r="N30" s="328">
        <f t="shared" si="3"/>
        <v>1.9753309042324307</v>
      </c>
      <c r="O30" s="328">
        <f t="shared" si="4"/>
        <v>2.2083416931947264</v>
      </c>
      <c r="P30" s="327"/>
      <c r="Q30" s="328">
        <f t="shared" si="5"/>
        <v>1.5687447601285598</v>
      </c>
      <c r="R30" s="328">
        <f t="shared" si="6"/>
        <v>3.0599779019321538</v>
      </c>
      <c r="S30" s="327"/>
      <c r="T30" s="328">
        <f t="shared" si="7"/>
        <v>1.8390107502347375</v>
      </c>
      <c r="U30" s="328">
        <f t="shared" si="8"/>
        <v>2.5027303042239657</v>
      </c>
    </row>
    <row r="31" spans="1:21" x14ac:dyDescent="0.2">
      <c r="A31" s="329" t="str">
        <f>name!D26</f>
        <v>81 Process, plant and machine operatives</v>
      </c>
      <c r="B31" s="330">
        <v>5.8951432008606313</v>
      </c>
      <c r="C31" s="330">
        <v>17.722854680346529</v>
      </c>
      <c r="D31" s="330">
        <f t="shared" si="0"/>
        <v>23.61799788120716</v>
      </c>
      <c r="E31" s="331"/>
      <c r="F31" s="330">
        <v>5.0801444343531319</v>
      </c>
      <c r="G31" s="330">
        <v>14.971387335861539</v>
      </c>
      <c r="H31" s="330">
        <f t="shared" si="1"/>
        <v>20.051531770214673</v>
      </c>
      <c r="I31" s="331"/>
      <c r="J31" s="330">
        <v>6.7265075353197235</v>
      </c>
      <c r="K31" s="330">
        <v>16.547250477338494</v>
      </c>
      <c r="L31" s="330">
        <f t="shared" si="2"/>
        <v>23.273758012658217</v>
      </c>
      <c r="M31" s="236"/>
      <c r="N31" s="328">
        <f t="shared" si="3"/>
        <v>-2.9319421794116396</v>
      </c>
      <c r="O31" s="328">
        <f t="shared" si="4"/>
        <v>1.8890637443568892</v>
      </c>
      <c r="P31" s="327"/>
      <c r="Q31" s="328">
        <f t="shared" si="5"/>
        <v>-3.3179892716932335</v>
      </c>
      <c r="R31" s="328">
        <f t="shared" si="6"/>
        <v>0.6694245979581348</v>
      </c>
      <c r="S31" s="327"/>
      <c r="T31" s="328">
        <f t="shared" si="7"/>
        <v>-3.2210524187519685</v>
      </c>
      <c r="U31" s="328">
        <f t="shared" si="8"/>
        <v>0.9984240699584479</v>
      </c>
    </row>
    <row r="32" spans="1:21" x14ac:dyDescent="0.2">
      <c r="A32" s="329" t="str">
        <f>name!D27</f>
        <v>82 Transport and mobile machine drivers and operatives</v>
      </c>
      <c r="B32" s="330">
        <v>1.0538684963197413</v>
      </c>
      <c r="C32" s="330">
        <v>20.049945736740789</v>
      </c>
      <c r="D32" s="330">
        <f t="shared" si="0"/>
        <v>21.103814233060529</v>
      </c>
      <c r="E32" s="331"/>
      <c r="F32" s="330">
        <v>1.0538530451734089</v>
      </c>
      <c r="G32" s="330">
        <v>20.337839076414689</v>
      </c>
      <c r="H32" s="330">
        <f t="shared" si="1"/>
        <v>21.391692121588097</v>
      </c>
      <c r="I32" s="331"/>
      <c r="J32" s="330">
        <v>1.6460512189245615</v>
      </c>
      <c r="K32" s="330">
        <v>20.176553482645691</v>
      </c>
      <c r="L32" s="330">
        <f t="shared" si="2"/>
        <v>21.822604701570253</v>
      </c>
      <c r="M32" s="236"/>
      <c r="N32" s="328">
        <f t="shared" si="3"/>
        <v>-2.932289370316532E-4</v>
      </c>
      <c r="O32" s="328">
        <f t="shared" si="4"/>
        <v>3.0174714543873105</v>
      </c>
      <c r="P32" s="327"/>
      <c r="Q32" s="328">
        <f t="shared" si="5"/>
        <v>0.28554084402694357</v>
      </c>
      <c r="R32" s="328">
        <f t="shared" si="6"/>
        <v>-5.3065470684976468E-2</v>
      </c>
      <c r="S32" s="327"/>
      <c r="T32" s="328">
        <f t="shared" si="7"/>
        <v>0.27134416467293754</v>
      </c>
      <c r="U32" s="328">
        <f t="shared" si="8"/>
        <v>0.13304654485133405</v>
      </c>
    </row>
    <row r="33" spans="1:21" x14ac:dyDescent="0.2">
      <c r="A33" s="329" t="str">
        <f>name!D28</f>
        <v>91 Elementary trades and related occupations</v>
      </c>
      <c r="B33" s="330">
        <v>3.5849885049066339</v>
      </c>
      <c r="C33" s="330">
        <v>9.4527029206739321</v>
      </c>
      <c r="D33" s="330">
        <f t="shared" si="0"/>
        <v>13.037691425580565</v>
      </c>
      <c r="E33" s="331"/>
      <c r="F33" s="330">
        <v>2.5858115782089159</v>
      </c>
      <c r="G33" s="330">
        <v>8.0856574202768545</v>
      </c>
      <c r="H33" s="330">
        <f t="shared" si="1"/>
        <v>10.671468998485771</v>
      </c>
      <c r="I33" s="331"/>
      <c r="J33" s="330">
        <v>2.1038152820058285</v>
      </c>
      <c r="K33" s="330">
        <v>6.3036071635195574</v>
      </c>
      <c r="L33" s="330">
        <f t="shared" si="2"/>
        <v>8.4074224455253859</v>
      </c>
      <c r="M33" s="236"/>
      <c r="N33" s="328">
        <f t="shared" si="3"/>
        <v>-6.3254055298665008</v>
      </c>
      <c r="O33" s="328">
        <f t="shared" si="4"/>
        <v>-1.3658328129424135</v>
      </c>
      <c r="P33" s="327"/>
      <c r="Q33" s="328">
        <f t="shared" si="5"/>
        <v>-3.0758802398505591</v>
      </c>
      <c r="R33" s="328">
        <f t="shared" si="6"/>
        <v>-1.6460996948964524</v>
      </c>
      <c r="S33" s="327"/>
      <c r="T33" s="328">
        <f t="shared" si="7"/>
        <v>-3.9262590316106794</v>
      </c>
      <c r="U33" s="328">
        <f t="shared" si="8"/>
        <v>-1.5771558375438866</v>
      </c>
    </row>
    <row r="34" spans="1:21" x14ac:dyDescent="0.2">
      <c r="A34" s="329" t="str">
        <f>name!D29</f>
        <v>92 Elementary administration and service occupations</v>
      </c>
      <c r="B34" s="330">
        <v>24.855252291053038</v>
      </c>
      <c r="C34" s="330">
        <v>26.656977716789935</v>
      </c>
      <c r="D34" s="330">
        <f t="shared" ref="D34" si="9">SUM(B34:C34)</f>
        <v>51.512230007842973</v>
      </c>
      <c r="E34" s="331"/>
      <c r="F34" s="330">
        <v>22.971565655746407</v>
      </c>
      <c r="G34" s="330">
        <v>23.320872141422193</v>
      </c>
      <c r="H34" s="330">
        <f t="shared" ref="H34" si="10">SUM(F34:G34)</f>
        <v>46.292437797168603</v>
      </c>
      <c r="I34" s="331"/>
      <c r="J34" s="330">
        <v>20.797559460697197</v>
      </c>
      <c r="K34" s="330">
        <v>22.681909273013289</v>
      </c>
      <c r="L34" s="330">
        <f t="shared" ref="L34" si="11">SUM(J34:K34)</f>
        <v>43.47946873371049</v>
      </c>
      <c r="M34" s="236"/>
      <c r="N34" s="328">
        <f t="shared" si="3"/>
        <v>-1.5638806726622767</v>
      </c>
      <c r="O34" s="328">
        <f t="shared" si="4"/>
        <v>-0.66061845206983882</v>
      </c>
      <c r="P34" s="327"/>
      <c r="Q34" s="328">
        <f t="shared" si="5"/>
        <v>-2.6386077065210456</v>
      </c>
      <c r="R34" s="328">
        <f t="shared" si="6"/>
        <v>-0.18503593845976551</v>
      </c>
      <c r="S34" s="327"/>
      <c r="T34" s="328">
        <f t="shared" si="7"/>
        <v>-2.1141446638536232</v>
      </c>
      <c r="U34" s="328">
        <f t="shared" si="8"/>
        <v>-0.41705970496231926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234.1246776327896</v>
      </c>
      <c r="C36" s="333">
        <f t="shared" ref="C36:D36" si="12">SUM(C9:C34)</f>
        <v>267.48032236721031</v>
      </c>
      <c r="D36" s="333">
        <f t="shared" si="12"/>
        <v>501.6049999999999</v>
      </c>
      <c r="E36" s="333"/>
      <c r="F36" s="333">
        <f>SUM(F9:F34)</f>
        <v>245.36445191651592</v>
      </c>
      <c r="G36" s="333">
        <f t="shared" ref="G36:H36" si="13">SUM(G9:G34)</f>
        <v>269.48054808348371</v>
      </c>
      <c r="H36" s="333">
        <f t="shared" si="13"/>
        <v>514.84499999999969</v>
      </c>
      <c r="I36" s="333"/>
      <c r="J36" s="333">
        <f>SUM(J9:J34)</f>
        <v>258.03487423850197</v>
      </c>
      <c r="K36" s="333">
        <f t="shared" ref="K36:L36" si="14">SUM(K9:K34)</f>
        <v>274.87712576149784</v>
      </c>
      <c r="L36" s="333">
        <f t="shared" si="14"/>
        <v>532.91199999999981</v>
      </c>
      <c r="M36" s="258"/>
      <c r="N36" s="334">
        <f t="shared" si="3"/>
        <v>0.94222889259256704</v>
      </c>
      <c r="O36" s="334">
        <f>IF(F36&gt;0,(EXP(LN(J36/F36)/($J$6-$F$6))-1)*100,0)</f>
        <v>0.33623121452623916</v>
      </c>
      <c r="P36" s="335"/>
      <c r="Q36" s="334">
        <f t="shared" ref="Q36" si="15">IF(C36&gt;0,(EXP(LN(G36/C36)/($F$6-$B$6))-1)*100,0)</f>
        <v>0.14911521754399359</v>
      </c>
      <c r="R36" s="334">
        <f t="shared" ref="R36" si="16">IF(G36&gt;0,(EXP(LN(K36/G36)/($J$6-$F$6))-1)*100,0)</f>
        <v>0.13227388787844241</v>
      </c>
      <c r="S36" s="335"/>
      <c r="T36" s="334">
        <f t="shared" ref="T36" si="17">IF(D36&gt;0,(EXP(LN(H36/D36)/($F$6-$B$6))-1)*100,0)</f>
        <v>0.52241841326519101</v>
      </c>
      <c r="U36" s="334">
        <f t="shared" ref="U36" si="18">IF(H36&gt;0,(EXP(LN(L36/H36)/($J$6-$F$6))-1)*100,0)</f>
        <v>0.23020070827648453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Lincolnshire</v>
      </c>
      <c r="Q1" s="19" t="str">
        <f>CONCATENATE("Occupation Table 5.1  Males: Employment Change by Status (SOC 2020), ",B$5,"-",L$5,", ",Info!B5)</f>
        <v>Occupation Table 5.1  Males: Employment Change by Status (SOC 2020), 2015-2035, Greater Lincolnshire</v>
      </c>
      <c r="AG1" s="19" t="str">
        <f>CONCATENATE("Occupation Table 5.2  Females: Employment Change by Status (SOC 2020), ",R$5,"-",AB$5,", ",Info!B5)</f>
        <v>Occupation Table 5.2  Females: Employment Change by Status (SOC 2020), 2015-2035, Greater Lincolnshire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32.124888949738398</v>
      </c>
      <c r="C8" s="11">
        <v>4.9053751487387522</v>
      </c>
      <c r="D8" s="11">
        <v>8.7003310780554681</v>
      </c>
      <c r="E8" s="11">
        <f>SUM(B8:D8)</f>
        <v>45.730595176532617</v>
      </c>
      <c r="F8" s="11"/>
      <c r="G8" s="11">
        <v>37.14263993333082</v>
      </c>
      <c r="H8" s="11">
        <v>7.3381822533677941</v>
      </c>
      <c r="I8" s="11">
        <v>10.286792597539836</v>
      </c>
      <c r="J8" s="11">
        <f>SUM(G8:I8)</f>
        <v>54.767614784238454</v>
      </c>
      <c r="K8" s="11"/>
      <c r="L8" s="11">
        <v>40.545073456686822</v>
      </c>
      <c r="M8" s="11">
        <v>9.4677689029054743</v>
      </c>
      <c r="N8" s="11">
        <v>11.934168293979491</v>
      </c>
      <c r="O8" s="11">
        <f>SUM(L8:N8)</f>
        <v>61.947010653571787</v>
      </c>
      <c r="Q8" s="10" t="str">
        <f>name!E4</f>
        <v>Managers, directors and senior officials</v>
      </c>
      <c r="R8" s="11">
        <v>23.846448633079582</v>
      </c>
      <c r="S8" s="11">
        <v>2.2873758908705906</v>
      </c>
      <c r="T8" s="11">
        <v>5.5795128388759965</v>
      </c>
      <c r="U8" s="11">
        <f>SUM(R8:T8)</f>
        <v>31.71333736282617</v>
      </c>
      <c r="V8" s="11"/>
      <c r="W8" s="11">
        <v>26.992546389042801</v>
      </c>
      <c r="X8" s="11">
        <v>3.4213794869648044</v>
      </c>
      <c r="Y8" s="11">
        <v>6.585227105947121</v>
      </c>
      <c r="Z8" s="11">
        <f>SUM(W8:Y8)</f>
        <v>36.999152981954722</v>
      </c>
      <c r="AA8" s="11"/>
      <c r="AB8" s="11">
        <v>27.67957513374612</v>
      </c>
      <c r="AC8" s="11">
        <v>4.9065087450922862</v>
      </c>
      <c r="AD8" s="11">
        <v>7.8096410235196672</v>
      </c>
      <c r="AE8" s="11">
        <f>SUM(AB8:AD8)</f>
        <v>40.395724902358076</v>
      </c>
      <c r="AG8" s="10" t="str">
        <f>name!E4</f>
        <v>Managers, directors and senior officials</v>
      </c>
      <c r="AH8" s="11">
        <v>8.2784403166588234</v>
      </c>
      <c r="AI8" s="11">
        <v>2.6179992578681639</v>
      </c>
      <c r="AJ8" s="11">
        <v>3.1208182391794725</v>
      </c>
      <c r="AK8" s="11">
        <f>SUM(AH8:AJ8)</f>
        <v>14.017257813706459</v>
      </c>
      <c r="AL8" s="11"/>
      <c r="AM8" s="11">
        <v>10.150093544288026</v>
      </c>
      <c r="AN8" s="11">
        <v>3.9168027664029887</v>
      </c>
      <c r="AO8" s="11">
        <v>3.7015654915927136</v>
      </c>
      <c r="AP8" s="11">
        <f>SUM(AM8:AO8)</f>
        <v>17.768461802283728</v>
      </c>
      <c r="AQ8" s="11"/>
      <c r="AR8" s="11">
        <v>12.865498322940701</v>
      </c>
      <c r="AS8" s="11">
        <v>4.5612601578131908</v>
      </c>
      <c r="AT8" s="11">
        <v>4.1245272704598293</v>
      </c>
      <c r="AU8" s="11">
        <f>SUM(AR8:AT8)</f>
        <v>21.551285751213719</v>
      </c>
    </row>
    <row r="9" spans="1:47" x14ac:dyDescent="0.2">
      <c r="A9" t="str">
        <f>name!E5</f>
        <v>Professional occupations</v>
      </c>
      <c r="B9" s="11">
        <v>58.12350486014013</v>
      </c>
      <c r="C9" s="11">
        <v>15.900537310882406</v>
      </c>
      <c r="D9" s="11">
        <v>10.12401822944622</v>
      </c>
      <c r="E9" s="11">
        <f t="shared" ref="E9:E18" si="0">SUM(B9:D9)</f>
        <v>84.148060400468751</v>
      </c>
      <c r="F9" s="11"/>
      <c r="G9" s="11">
        <v>70.39671618300909</v>
      </c>
      <c r="H9" s="11">
        <v>19.721293248039224</v>
      </c>
      <c r="I9" s="11">
        <v>10.49102282973281</v>
      </c>
      <c r="J9" s="11">
        <f t="shared" ref="J9:J16" si="1">SUM(G9:I9)</f>
        <v>100.60903226078112</v>
      </c>
      <c r="K9" s="11"/>
      <c r="L9" s="11">
        <v>83.396723437929253</v>
      </c>
      <c r="M9" s="11">
        <v>23.567457615437583</v>
      </c>
      <c r="N9" s="11">
        <v>10.300880366383055</v>
      </c>
      <c r="O9" s="11">
        <f t="shared" ref="O9:O16" si="2">SUM(L9:N9)</f>
        <v>117.2650614197499</v>
      </c>
      <c r="Q9" s="10" t="str">
        <f>name!E5</f>
        <v>Professional occupations</v>
      </c>
      <c r="R9" s="11">
        <v>35.632323526723361</v>
      </c>
      <c r="S9" s="11">
        <v>3.2297063699368196</v>
      </c>
      <c r="T9" s="11">
        <v>6.5340098193486638</v>
      </c>
      <c r="U9" s="11">
        <f t="shared" ref="U9:U16" si="3">SUM(R9:T9)</f>
        <v>45.396039716008843</v>
      </c>
      <c r="V9" s="11"/>
      <c r="W9" s="11">
        <v>42.06134433831712</v>
      </c>
      <c r="X9" s="11">
        <v>4.9129360108401432</v>
      </c>
      <c r="Y9" s="11">
        <v>5.1741529157927353</v>
      </c>
      <c r="Z9" s="11">
        <f t="shared" ref="Z9:Z16" si="4">SUM(W9:Y9)</f>
        <v>52.14843326495</v>
      </c>
      <c r="AA9" s="11"/>
      <c r="AB9" s="11">
        <v>48.674807382138475</v>
      </c>
      <c r="AC9" s="11">
        <v>6.1689964674452495</v>
      </c>
      <c r="AD9" s="11">
        <v>4.4985273003659474</v>
      </c>
      <c r="AE9" s="11">
        <f t="shared" ref="AE9:AE16" si="5">SUM(AB9:AD9)</f>
        <v>59.342331149949672</v>
      </c>
      <c r="AG9" s="10" t="str">
        <f>name!E5</f>
        <v>Professional occupations</v>
      </c>
      <c r="AH9" s="11">
        <v>22.49118133341678</v>
      </c>
      <c r="AI9" s="11">
        <v>12.670830940945585</v>
      </c>
      <c r="AJ9" s="11">
        <v>3.5900084100975564</v>
      </c>
      <c r="AK9" s="11">
        <f t="shared" ref="AK9:AK18" si="6">SUM(AH9:AJ9)</f>
        <v>38.752020684459922</v>
      </c>
      <c r="AL9" s="11"/>
      <c r="AM9" s="11">
        <v>28.335371844691988</v>
      </c>
      <c r="AN9" s="11">
        <v>14.808357237199081</v>
      </c>
      <c r="AO9" s="11">
        <v>5.3168699139400744</v>
      </c>
      <c r="AP9" s="11">
        <f t="shared" ref="AP9:AP18" si="7">SUM(AM9:AO9)</f>
        <v>48.460598995831141</v>
      </c>
      <c r="AQ9" s="11"/>
      <c r="AR9" s="11">
        <v>34.721916055790778</v>
      </c>
      <c r="AS9" s="11">
        <v>17.398461147992336</v>
      </c>
      <c r="AT9" s="11">
        <v>5.8023530660171074</v>
      </c>
      <c r="AU9" s="11">
        <f t="shared" ref="AU9:AU18" si="8">SUM(AR9:AT9)</f>
        <v>57.922730269800219</v>
      </c>
    </row>
    <row r="10" spans="1:47" x14ac:dyDescent="0.2">
      <c r="A10" t="str">
        <f>name!E6</f>
        <v>Associate professional occupations</v>
      </c>
      <c r="B10" s="11">
        <v>36.11867516065869</v>
      </c>
      <c r="C10" s="11">
        <v>10.70597358782612</v>
      </c>
      <c r="D10" s="11">
        <v>7.1022367010167358</v>
      </c>
      <c r="E10" s="11">
        <f t="shared" si="0"/>
        <v>53.926885449501547</v>
      </c>
      <c r="F10" s="11"/>
      <c r="G10" s="11">
        <v>42.049481366142075</v>
      </c>
      <c r="H10" s="11">
        <v>12.610108355718719</v>
      </c>
      <c r="I10" s="11">
        <v>6.8512588495768236</v>
      </c>
      <c r="J10" s="11">
        <f t="shared" si="1"/>
        <v>61.51084857143762</v>
      </c>
      <c r="K10" s="11"/>
      <c r="L10" s="11">
        <v>43.183850231376738</v>
      </c>
      <c r="M10" s="11">
        <v>12.970606342117565</v>
      </c>
      <c r="N10" s="11">
        <v>6.7443494327610329</v>
      </c>
      <c r="O10" s="11">
        <f t="shared" si="2"/>
        <v>62.898806006255334</v>
      </c>
      <c r="Q10" s="10" t="str">
        <f>name!E6</f>
        <v>Associate professional occupations</v>
      </c>
      <c r="R10" s="11">
        <v>23.597167796862948</v>
      </c>
      <c r="S10" s="11">
        <v>2.7604881479232453</v>
      </c>
      <c r="T10" s="11">
        <v>3.871010415986905</v>
      </c>
      <c r="U10" s="11">
        <f t="shared" si="3"/>
        <v>30.228666360773097</v>
      </c>
      <c r="V10" s="11"/>
      <c r="W10" s="11">
        <v>26.642891764819382</v>
      </c>
      <c r="X10" s="11">
        <v>3.7562973396192434</v>
      </c>
      <c r="Y10" s="11">
        <v>3.0568194461862559</v>
      </c>
      <c r="Z10" s="11">
        <f t="shared" si="4"/>
        <v>33.45600855062488</v>
      </c>
      <c r="AA10" s="11"/>
      <c r="AB10" s="11">
        <v>25.287825441968167</v>
      </c>
      <c r="AC10" s="11">
        <v>3.2616634137245537</v>
      </c>
      <c r="AD10" s="11">
        <v>2.7491345220220214</v>
      </c>
      <c r="AE10" s="11">
        <f t="shared" si="5"/>
        <v>31.298623377714744</v>
      </c>
      <c r="AG10" s="10" t="str">
        <f>name!E6</f>
        <v>Associate professional occupations</v>
      </c>
      <c r="AH10" s="11">
        <v>12.52150736379574</v>
      </c>
      <c r="AI10" s="11">
        <v>7.9454854399028747</v>
      </c>
      <c r="AJ10" s="11">
        <v>3.2312262850298286</v>
      </c>
      <c r="AK10" s="11">
        <f t="shared" si="6"/>
        <v>23.698219088728443</v>
      </c>
      <c r="AL10" s="11"/>
      <c r="AM10" s="11">
        <v>15.406589601322684</v>
      </c>
      <c r="AN10" s="11">
        <v>8.8538110160994776</v>
      </c>
      <c r="AO10" s="11">
        <v>3.7944394033905677</v>
      </c>
      <c r="AP10" s="11">
        <f t="shared" si="7"/>
        <v>28.054840020812733</v>
      </c>
      <c r="AQ10" s="11"/>
      <c r="AR10" s="11">
        <v>17.896024789408568</v>
      </c>
      <c r="AS10" s="11">
        <v>9.7089429283930109</v>
      </c>
      <c r="AT10" s="11">
        <v>3.9952149107390111</v>
      </c>
      <c r="AU10" s="11">
        <f t="shared" si="8"/>
        <v>31.60018262854059</v>
      </c>
    </row>
    <row r="11" spans="1:47" x14ac:dyDescent="0.2">
      <c r="A11" t="str">
        <f>name!E7</f>
        <v>Administrative and secretarial occupations</v>
      </c>
      <c r="B11" s="11">
        <v>27.988936505406887</v>
      </c>
      <c r="C11" s="11">
        <v>21.360782583280653</v>
      </c>
      <c r="D11" s="11">
        <v>2.0166913563954143</v>
      </c>
      <c r="E11" s="11">
        <f t="shared" si="0"/>
        <v>51.366410445082948</v>
      </c>
      <c r="F11" s="11"/>
      <c r="G11" s="11">
        <v>28.624904128172538</v>
      </c>
      <c r="H11" s="11">
        <v>20.449129127532146</v>
      </c>
      <c r="I11" s="11">
        <v>2.1884456869441764</v>
      </c>
      <c r="J11" s="11">
        <f t="shared" si="1"/>
        <v>51.262478942648862</v>
      </c>
      <c r="K11" s="11"/>
      <c r="L11" s="11">
        <v>24.767712111557255</v>
      </c>
      <c r="M11" s="11">
        <v>17.066321461966254</v>
      </c>
      <c r="N11" s="11">
        <v>2.0856450646514078</v>
      </c>
      <c r="O11" s="11">
        <f t="shared" si="2"/>
        <v>43.919678638174922</v>
      </c>
      <c r="Q11" s="10" t="str">
        <f>name!E7</f>
        <v>Administrative and secretarial occupations</v>
      </c>
      <c r="R11" s="11">
        <v>8.3549911949939677</v>
      </c>
      <c r="S11" s="11">
        <v>1.9957659347227856</v>
      </c>
      <c r="T11" s="11">
        <v>0.46892522744685511</v>
      </c>
      <c r="U11" s="11">
        <f t="shared" si="3"/>
        <v>10.819682357163607</v>
      </c>
      <c r="V11" s="11"/>
      <c r="W11" s="11">
        <v>9.235771106538273</v>
      </c>
      <c r="X11" s="11">
        <v>2.2722887124954321</v>
      </c>
      <c r="Y11" s="11">
        <v>0.36405591551771238</v>
      </c>
      <c r="Z11" s="11">
        <f t="shared" si="4"/>
        <v>11.872115734551416</v>
      </c>
      <c r="AA11" s="11"/>
      <c r="AB11" s="11">
        <v>9.5223079603522667</v>
      </c>
      <c r="AC11" s="11">
        <v>2.1021350086920401</v>
      </c>
      <c r="AD11" s="11">
        <v>0.45596996842643317</v>
      </c>
      <c r="AE11" s="11">
        <f t="shared" si="5"/>
        <v>12.08041293747074</v>
      </c>
      <c r="AG11" s="10" t="str">
        <f>name!E7</f>
        <v>Administrative and secretarial occupations</v>
      </c>
      <c r="AH11" s="11">
        <v>19.633945310412898</v>
      </c>
      <c r="AI11" s="11">
        <v>19.365016648557869</v>
      </c>
      <c r="AJ11" s="11">
        <v>1.5477661289485589</v>
      </c>
      <c r="AK11" s="11">
        <f t="shared" si="6"/>
        <v>40.546728087919327</v>
      </c>
      <c r="AL11" s="11"/>
      <c r="AM11" s="11">
        <v>19.389133021634244</v>
      </c>
      <c r="AN11" s="11">
        <v>18.176840415036715</v>
      </c>
      <c r="AO11" s="11">
        <v>1.8243897714264641</v>
      </c>
      <c r="AP11" s="11">
        <f t="shared" si="7"/>
        <v>39.390363208097426</v>
      </c>
      <c r="AQ11" s="11"/>
      <c r="AR11" s="11">
        <v>15.245404151204999</v>
      </c>
      <c r="AS11" s="11">
        <v>14.964186453274213</v>
      </c>
      <c r="AT11" s="11">
        <v>1.6296750962249753</v>
      </c>
      <c r="AU11" s="11">
        <f t="shared" si="8"/>
        <v>31.839265700704185</v>
      </c>
    </row>
    <row r="12" spans="1:47" x14ac:dyDescent="0.2">
      <c r="A12" t="str">
        <f>name!E8</f>
        <v>Skilled trades occupations</v>
      </c>
      <c r="B12" s="11">
        <v>32.216209317291614</v>
      </c>
      <c r="C12" s="11">
        <v>6.0536797029093554</v>
      </c>
      <c r="D12" s="11">
        <v>17.302178982903417</v>
      </c>
      <c r="E12" s="11">
        <f t="shared" si="0"/>
        <v>55.572068003104391</v>
      </c>
      <c r="F12" s="11"/>
      <c r="G12" s="11">
        <v>28.227086094905697</v>
      </c>
      <c r="H12" s="11">
        <v>4.6830959130160279</v>
      </c>
      <c r="I12" s="11">
        <v>15.648986034166123</v>
      </c>
      <c r="J12" s="11">
        <f t="shared" si="1"/>
        <v>48.559168042087848</v>
      </c>
      <c r="K12" s="11"/>
      <c r="L12" s="11">
        <v>23.565529598111077</v>
      </c>
      <c r="M12" s="11">
        <v>4.9205817749257443</v>
      </c>
      <c r="N12" s="11">
        <v>15.13776087531039</v>
      </c>
      <c r="O12" s="11">
        <f t="shared" si="2"/>
        <v>43.623872248347212</v>
      </c>
      <c r="Q12" s="10" t="str">
        <f>name!E8</f>
        <v>Skilled trades occupations</v>
      </c>
      <c r="R12" s="11">
        <v>29.283122201621801</v>
      </c>
      <c r="S12" s="11">
        <v>4.2346246868090072</v>
      </c>
      <c r="T12" s="11">
        <v>15.290349264841746</v>
      </c>
      <c r="U12" s="11">
        <f t="shared" si="3"/>
        <v>48.808096153272551</v>
      </c>
      <c r="V12" s="11"/>
      <c r="W12" s="11">
        <v>25.184513628242801</v>
      </c>
      <c r="X12" s="11">
        <v>3.090191034627273</v>
      </c>
      <c r="Y12" s="11">
        <v>13.307665344337316</v>
      </c>
      <c r="Z12" s="11">
        <f t="shared" si="4"/>
        <v>41.582370007207388</v>
      </c>
      <c r="AA12" s="11"/>
      <c r="AB12" s="11">
        <v>20.268258414340838</v>
      </c>
      <c r="AC12" s="11">
        <v>3.3538138578044712</v>
      </c>
      <c r="AD12" s="11">
        <v>12.516364917889012</v>
      </c>
      <c r="AE12" s="11">
        <f t="shared" si="5"/>
        <v>36.138437190034324</v>
      </c>
      <c r="AG12" s="10" t="str">
        <f>name!E8</f>
        <v>Skilled trades occupations</v>
      </c>
      <c r="AH12" s="11">
        <v>2.9330871156697969</v>
      </c>
      <c r="AI12" s="11">
        <v>1.8190550161003503</v>
      </c>
      <c r="AJ12" s="11">
        <v>2.0118297180616747</v>
      </c>
      <c r="AK12" s="11">
        <f t="shared" si="6"/>
        <v>6.7639718498318215</v>
      </c>
      <c r="AL12" s="11"/>
      <c r="AM12" s="11">
        <v>3.0425724666629073</v>
      </c>
      <c r="AN12" s="11">
        <v>1.5929048783887556</v>
      </c>
      <c r="AO12" s="11">
        <v>2.3413206898288035</v>
      </c>
      <c r="AP12" s="11">
        <f t="shared" si="7"/>
        <v>6.9767980348804661</v>
      </c>
      <c r="AQ12" s="11"/>
      <c r="AR12" s="11">
        <v>3.2972711837702371</v>
      </c>
      <c r="AS12" s="11">
        <v>1.5667679171212745</v>
      </c>
      <c r="AT12" s="11">
        <v>2.6213959574213774</v>
      </c>
      <c r="AU12" s="11">
        <f t="shared" si="8"/>
        <v>7.4854350583128895</v>
      </c>
    </row>
    <row r="13" spans="1:47" x14ac:dyDescent="0.2">
      <c r="A13" t="str">
        <f>name!E9</f>
        <v>Caring, leisure and other service occupations</v>
      </c>
      <c r="B13" s="11">
        <v>25.456104414765019</v>
      </c>
      <c r="C13" s="11">
        <v>25.478719641629109</v>
      </c>
      <c r="D13" s="11">
        <v>4.2863507505297678</v>
      </c>
      <c r="E13" s="11">
        <f t="shared" si="0"/>
        <v>55.221174806923898</v>
      </c>
      <c r="F13" s="11"/>
      <c r="G13" s="11">
        <v>25.757237575980117</v>
      </c>
      <c r="H13" s="11">
        <v>24.733737134312367</v>
      </c>
      <c r="I13" s="11">
        <v>6.4475159333943006</v>
      </c>
      <c r="J13" s="11">
        <f t="shared" si="1"/>
        <v>56.938490643686784</v>
      </c>
      <c r="K13" s="11"/>
      <c r="L13" s="11">
        <v>30.794435464419028</v>
      </c>
      <c r="M13" s="11">
        <v>26.263936711849823</v>
      </c>
      <c r="N13" s="11">
        <v>7.0949746773613853</v>
      </c>
      <c r="O13" s="11">
        <f t="shared" si="2"/>
        <v>64.153346853630239</v>
      </c>
      <c r="Q13" s="10" t="str">
        <f>name!E9</f>
        <v>Caring, leisure and other service occupations</v>
      </c>
      <c r="R13" s="11">
        <v>6.4339084471150221</v>
      </c>
      <c r="S13" s="11">
        <v>2.9236643332715189</v>
      </c>
      <c r="T13" s="11">
        <v>0.73763605347606465</v>
      </c>
      <c r="U13" s="11">
        <f t="shared" si="3"/>
        <v>10.095208833862605</v>
      </c>
      <c r="V13" s="11"/>
      <c r="W13" s="11">
        <v>6.6443193422710012</v>
      </c>
      <c r="X13" s="11">
        <v>3.3446348693669332</v>
      </c>
      <c r="Y13" s="11">
        <v>0.81862108516992937</v>
      </c>
      <c r="Z13" s="11">
        <f t="shared" si="4"/>
        <v>10.807575296807865</v>
      </c>
      <c r="AA13" s="11"/>
      <c r="AB13" s="11">
        <v>8.4808244037234832</v>
      </c>
      <c r="AC13" s="11">
        <v>4.1483251686617795</v>
      </c>
      <c r="AD13" s="11">
        <v>1.2158435651363118</v>
      </c>
      <c r="AE13" s="11">
        <f t="shared" si="5"/>
        <v>13.844993137521575</v>
      </c>
      <c r="AG13" s="10" t="str">
        <f>name!E9</f>
        <v>Caring, leisure and other service occupations</v>
      </c>
      <c r="AH13" s="11">
        <v>19.022195967649996</v>
      </c>
      <c r="AI13" s="11">
        <v>22.555055308357595</v>
      </c>
      <c r="AJ13" s="11">
        <v>3.5487146970537027</v>
      </c>
      <c r="AK13" s="11">
        <f t="shared" si="6"/>
        <v>45.125965973061291</v>
      </c>
      <c r="AL13" s="11"/>
      <c r="AM13" s="11">
        <v>19.112918233709124</v>
      </c>
      <c r="AN13" s="11">
        <v>21.389102264945436</v>
      </c>
      <c r="AO13" s="11">
        <v>5.6288948482243724</v>
      </c>
      <c r="AP13" s="11">
        <f t="shared" si="7"/>
        <v>46.130915346878929</v>
      </c>
      <c r="AQ13" s="11"/>
      <c r="AR13" s="11">
        <v>22.313611060695553</v>
      </c>
      <c r="AS13" s="11">
        <v>22.115611543188049</v>
      </c>
      <c r="AT13" s="11">
        <v>5.879131112225072</v>
      </c>
      <c r="AU13" s="11">
        <f t="shared" si="8"/>
        <v>50.308353716108677</v>
      </c>
    </row>
    <row r="14" spans="1:47" x14ac:dyDescent="0.2">
      <c r="A14" t="str">
        <f>name!E10</f>
        <v>Sales and customer service occupations</v>
      </c>
      <c r="B14" s="11">
        <v>16.086824105270981</v>
      </c>
      <c r="C14" s="11">
        <v>27.091104894006438</v>
      </c>
      <c r="D14" s="11">
        <v>3.1901431714171773</v>
      </c>
      <c r="E14" s="11">
        <f t="shared" si="0"/>
        <v>46.368072170694596</v>
      </c>
      <c r="F14" s="11"/>
      <c r="G14" s="11">
        <v>14.337802948484164</v>
      </c>
      <c r="H14" s="11">
        <v>25.984151113070226</v>
      </c>
      <c r="I14" s="11">
        <v>2.4682820061075499</v>
      </c>
      <c r="J14" s="11">
        <f t="shared" si="1"/>
        <v>42.790236067661944</v>
      </c>
      <c r="K14" s="11"/>
      <c r="L14" s="11">
        <v>13.778133103111282</v>
      </c>
      <c r="M14" s="11">
        <v>26.276110930321735</v>
      </c>
      <c r="N14" s="11">
        <v>2.0667262533731505</v>
      </c>
      <c r="O14" s="11">
        <f t="shared" si="2"/>
        <v>42.120970286806163</v>
      </c>
      <c r="Q14" s="10" t="str">
        <f>name!E10</f>
        <v>Sales and customer service occupations</v>
      </c>
      <c r="R14" s="11">
        <v>6.6636015898165812</v>
      </c>
      <c r="S14" s="11">
        <v>8.2721634009154581</v>
      </c>
      <c r="T14" s="11">
        <v>1.6010455380201623</v>
      </c>
      <c r="U14" s="11">
        <f t="shared" si="3"/>
        <v>16.536810528752202</v>
      </c>
      <c r="V14" s="11"/>
      <c r="W14" s="11">
        <v>6.2439279484241883</v>
      </c>
      <c r="X14" s="11">
        <v>8.1588722560400857</v>
      </c>
      <c r="Y14" s="11">
        <v>1.4963360689479361</v>
      </c>
      <c r="Z14" s="11">
        <f t="shared" si="4"/>
        <v>15.899136273412211</v>
      </c>
      <c r="AA14" s="11"/>
      <c r="AB14" s="11">
        <v>6.2139327354081599</v>
      </c>
      <c r="AC14" s="11">
        <v>8.5877369206022127</v>
      </c>
      <c r="AD14" s="11">
        <v>1.2656130139213455</v>
      </c>
      <c r="AE14" s="11">
        <f t="shared" si="5"/>
        <v>16.067282669931718</v>
      </c>
      <c r="AG14" s="10" t="str">
        <f>name!E10</f>
        <v>Sales and customer service occupations</v>
      </c>
      <c r="AH14" s="11">
        <v>9.4232225154544089</v>
      </c>
      <c r="AI14" s="11">
        <v>18.818941493090978</v>
      </c>
      <c r="AJ14" s="11">
        <v>1.5890976333970157</v>
      </c>
      <c r="AK14" s="11">
        <f t="shared" si="6"/>
        <v>29.831261641942405</v>
      </c>
      <c r="AL14" s="11"/>
      <c r="AM14" s="11">
        <v>8.0938750000599864</v>
      </c>
      <c r="AN14" s="11">
        <v>17.82527885703016</v>
      </c>
      <c r="AO14" s="11">
        <v>0.97194593715961286</v>
      </c>
      <c r="AP14" s="11">
        <f t="shared" si="7"/>
        <v>26.891099794249758</v>
      </c>
      <c r="AQ14" s="11"/>
      <c r="AR14" s="11">
        <v>7.564200367703128</v>
      </c>
      <c r="AS14" s="11">
        <v>17.688374009719521</v>
      </c>
      <c r="AT14" s="11">
        <v>0.80111323945180468</v>
      </c>
      <c r="AU14" s="11">
        <f t="shared" si="8"/>
        <v>26.053687616874452</v>
      </c>
    </row>
    <row r="15" spans="1:47" x14ac:dyDescent="0.2">
      <c r="A15" t="str">
        <f>name!E11</f>
        <v>Process, plant and machine operatives</v>
      </c>
      <c r="B15" s="11">
        <v>34.619754303789932</v>
      </c>
      <c r="C15" s="11">
        <v>5.8071346046203596</v>
      </c>
      <c r="D15" s="11">
        <v>4.2949232058574305</v>
      </c>
      <c r="E15" s="11">
        <f t="shared" si="0"/>
        <v>44.721812114267721</v>
      </c>
      <c r="F15" s="11"/>
      <c r="G15" s="11">
        <v>29.598914360559949</v>
      </c>
      <c r="H15" s="11">
        <v>6.7192641353410707</v>
      </c>
      <c r="I15" s="11">
        <v>5.1250453959017737</v>
      </c>
      <c r="J15" s="11">
        <f t="shared" si="1"/>
        <v>41.443223891802795</v>
      </c>
      <c r="K15" s="11"/>
      <c r="L15" s="11">
        <v>30.828681603281204</v>
      </c>
      <c r="M15" s="11">
        <v>8.5117789021471886</v>
      </c>
      <c r="N15" s="11">
        <v>5.7559022088001077</v>
      </c>
      <c r="O15" s="11">
        <f t="shared" si="2"/>
        <v>45.096362714228505</v>
      </c>
      <c r="Q15" s="10" t="str">
        <f>name!E11</f>
        <v>Process, plant and machine operatives</v>
      </c>
      <c r="R15" s="11">
        <v>29.947764073789418</v>
      </c>
      <c r="S15" s="11">
        <v>4.0065333322933379</v>
      </c>
      <c r="T15" s="11">
        <v>3.8185030110045726</v>
      </c>
      <c r="U15" s="11">
        <f t="shared" si="3"/>
        <v>37.772800417087332</v>
      </c>
      <c r="V15" s="11"/>
      <c r="W15" s="11">
        <v>25.893201439861294</v>
      </c>
      <c r="X15" s="11">
        <v>4.9663465710974357</v>
      </c>
      <c r="Y15" s="11">
        <v>4.4496784013175077</v>
      </c>
      <c r="Z15" s="11">
        <f t="shared" si="4"/>
        <v>35.309226412276239</v>
      </c>
      <c r="AA15" s="11"/>
      <c r="AB15" s="11">
        <v>26.005731621119089</v>
      </c>
      <c r="AC15" s="11">
        <v>5.6130550429023698</v>
      </c>
      <c r="AD15" s="11">
        <v>5.1050172959627487</v>
      </c>
      <c r="AE15" s="11">
        <f t="shared" si="5"/>
        <v>36.72380395998421</v>
      </c>
      <c r="AG15" s="10" t="str">
        <f>name!E11</f>
        <v>Process, plant and machine operatives</v>
      </c>
      <c r="AH15" s="11">
        <v>4.6719902300004916</v>
      </c>
      <c r="AI15" s="11">
        <v>1.8006012723270213</v>
      </c>
      <c r="AJ15" s="11">
        <v>0.4764201948528573</v>
      </c>
      <c r="AK15" s="11">
        <f t="shared" si="6"/>
        <v>6.9490116971803699</v>
      </c>
      <c r="AL15" s="11"/>
      <c r="AM15" s="11">
        <v>3.7057129206986379</v>
      </c>
      <c r="AN15" s="11">
        <v>1.752917564243633</v>
      </c>
      <c r="AO15" s="11">
        <v>0.67536699458427008</v>
      </c>
      <c r="AP15" s="11">
        <f t="shared" si="7"/>
        <v>6.1339974795265411</v>
      </c>
      <c r="AQ15" s="11"/>
      <c r="AR15" s="11">
        <v>4.822949982162104</v>
      </c>
      <c r="AS15" s="11">
        <v>2.8987238592448161</v>
      </c>
      <c r="AT15" s="11">
        <v>0.65088491283735928</v>
      </c>
      <c r="AU15" s="11">
        <f t="shared" si="8"/>
        <v>8.3725587542442792</v>
      </c>
    </row>
    <row r="16" spans="1:47" x14ac:dyDescent="0.2">
      <c r="A16" t="str">
        <f>name!E12</f>
        <v>Elementary occupations</v>
      </c>
      <c r="B16" s="11">
        <v>31.606342166911606</v>
      </c>
      <c r="C16" s="11">
        <v>29.545115592858277</v>
      </c>
      <c r="D16" s="11">
        <v>3.3984636736536933</v>
      </c>
      <c r="E16" s="11">
        <f t="shared" si="0"/>
        <v>64.549921433423577</v>
      </c>
      <c r="F16" s="11"/>
      <c r="G16" s="11">
        <v>27.078286922473826</v>
      </c>
      <c r="H16" s="11">
        <v>26.590447478446901</v>
      </c>
      <c r="I16" s="11">
        <v>3.2951723947336444</v>
      </c>
      <c r="J16" s="11">
        <f t="shared" si="1"/>
        <v>56.963906795654374</v>
      </c>
      <c r="K16" s="11"/>
      <c r="L16" s="11">
        <v>25.830571057849053</v>
      </c>
      <c r="M16" s="11">
        <v>21.718406010300676</v>
      </c>
      <c r="N16" s="11">
        <v>4.3379141110861488</v>
      </c>
      <c r="O16" s="11">
        <f t="shared" si="2"/>
        <v>51.886891179235874</v>
      </c>
      <c r="Q16" s="10" t="str">
        <f>name!E12</f>
        <v>Elementary occupations</v>
      </c>
      <c r="R16" s="11">
        <v>23.905804182998541</v>
      </c>
      <c r="S16" s="11">
        <v>9.9521553327492196</v>
      </c>
      <c r="T16" s="11">
        <v>2.251721121716141</v>
      </c>
      <c r="U16" s="11">
        <f t="shared" si="3"/>
        <v>36.109680637463896</v>
      </c>
      <c r="V16" s="11"/>
      <c r="W16" s="11">
        <v>20.371289022852455</v>
      </c>
      <c r="X16" s="11">
        <v>8.8173812933121187</v>
      </c>
      <c r="Y16" s="11">
        <v>2.2178592455344663</v>
      </c>
      <c r="Z16" s="11">
        <f t="shared" si="4"/>
        <v>31.406529561699042</v>
      </c>
      <c r="AA16" s="11"/>
      <c r="AB16" s="11">
        <v>18.759432800351721</v>
      </c>
      <c r="AC16" s="11">
        <v>7.1587795343766336</v>
      </c>
      <c r="AD16" s="11">
        <v>3.0673041018044849</v>
      </c>
      <c r="AE16" s="11">
        <f t="shared" si="5"/>
        <v>28.985516436532841</v>
      </c>
      <c r="AG16" s="10" t="str">
        <f>name!E12</f>
        <v>Elementary occupations</v>
      </c>
      <c r="AH16" s="11">
        <v>7.7005379839130494</v>
      </c>
      <c r="AI16" s="11">
        <v>19.592960260109088</v>
      </c>
      <c r="AJ16" s="11">
        <v>1.1467425519375523</v>
      </c>
      <c r="AK16" s="11">
        <f t="shared" si="6"/>
        <v>28.440240795959692</v>
      </c>
      <c r="AL16" s="11"/>
      <c r="AM16" s="11">
        <v>6.7069978996213724</v>
      </c>
      <c r="AN16" s="11">
        <v>17.773066185134784</v>
      </c>
      <c r="AO16" s="11">
        <v>1.0773131491991785</v>
      </c>
      <c r="AP16" s="11">
        <f t="shared" si="7"/>
        <v>25.557377233955336</v>
      </c>
      <c r="AQ16" s="11"/>
      <c r="AR16" s="11">
        <v>7.0711382574973332</v>
      </c>
      <c r="AS16" s="11">
        <v>14.559626475924011</v>
      </c>
      <c r="AT16" s="11">
        <v>1.2706100092816643</v>
      </c>
      <c r="AU16" s="11">
        <f t="shared" si="8"/>
        <v>22.901374742703009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294.34123978397321</v>
      </c>
      <c r="C18" s="34">
        <f t="shared" ref="C18:D18" si="9">SUM(C8:C16)</f>
        <v>146.84842306675145</v>
      </c>
      <c r="D18" s="34">
        <f t="shared" si="9"/>
        <v>60.415337149275324</v>
      </c>
      <c r="E18" s="34">
        <f t="shared" si="0"/>
        <v>501.60499999999996</v>
      </c>
      <c r="F18" s="34"/>
      <c r="G18" s="34">
        <f>SUM(G8:G16)</f>
        <v>303.21306951305831</v>
      </c>
      <c r="H18" s="34">
        <f t="shared" ref="H18:I18" si="10">SUM(H8:H16)</f>
        <v>148.82940875884447</v>
      </c>
      <c r="I18" s="34">
        <f t="shared" si="10"/>
        <v>62.802521728097041</v>
      </c>
      <c r="J18" s="34">
        <f t="shared" ref="J18" si="11">SUM(G18:I18)</f>
        <v>514.8449999999998</v>
      </c>
      <c r="K18" s="34"/>
      <c r="L18" s="34">
        <f>SUM(L8:L16)</f>
        <v>316.69071006432171</v>
      </c>
      <c r="M18" s="34">
        <f t="shared" ref="M18:N18" si="12">SUM(M8:M16)</f>
        <v>150.76296865197205</v>
      </c>
      <c r="N18" s="34">
        <f t="shared" si="12"/>
        <v>65.458321283706169</v>
      </c>
      <c r="O18" s="34">
        <f>SUM(L18:N18)</f>
        <v>532.91199999999992</v>
      </c>
      <c r="Q18" s="231" t="str">
        <f>name!E3</f>
        <v>All occupations</v>
      </c>
      <c r="R18" s="34">
        <f>SUM(R8:R16)</f>
        <v>187.6651316470012</v>
      </c>
      <c r="S18" s="34">
        <f t="shared" ref="S18:T18" si="13">SUM(S8:S16)</f>
        <v>39.662477429491979</v>
      </c>
      <c r="T18" s="34">
        <f t="shared" si="13"/>
        <v>40.152713290717102</v>
      </c>
      <c r="U18" s="34">
        <f t="shared" ref="U18" si="14">SUM(R18:T18)</f>
        <v>267.48032236721031</v>
      </c>
      <c r="V18" s="34"/>
      <c r="W18" s="34">
        <f>SUM(W8:W16)</f>
        <v>189.26980498036929</v>
      </c>
      <c r="X18" s="34">
        <f t="shared" ref="X18:Y18" si="15">SUM(X8:X16)</f>
        <v>42.740327574363469</v>
      </c>
      <c r="Y18" s="34">
        <f t="shared" si="15"/>
        <v>37.470415528750976</v>
      </c>
      <c r="Z18" s="34">
        <f t="shared" ref="Z18" si="16">SUM(W18:Y18)</f>
        <v>269.48054808348377</v>
      </c>
      <c r="AA18" s="34"/>
      <c r="AB18" s="34">
        <f>SUM(AB8:AB16)</f>
        <v>190.89269589314833</v>
      </c>
      <c r="AC18" s="34">
        <f t="shared" ref="AC18:AD18" si="17">SUM(AC8:AC16)</f>
        <v>45.301014159301594</v>
      </c>
      <c r="AD18" s="34">
        <f t="shared" si="17"/>
        <v>38.683415709047964</v>
      </c>
      <c r="AE18" s="34">
        <f t="shared" ref="AE18" si="18">SUM(AB18:AD18)</f>
        <v>274.87712576149789</v>
      </c>
      <c r="AG18" s="231" t="str">
        <f>name!E3</f>
        <v>All occupations</v>
      </c>
      <c r="AH18" s="34">
        <f>SUM(AH8:AH16)</f>
        <v>106.67610813697198</v>
      </c>
      <c r="AI18" s="34">
        <f t="shared" ref="AI18:AJ18" si="19">SUM(AI8:AI16)</f>
        <v>107.18594563725952</v>
      </c>
      <c r="AJ18" s="34">
        <f t="shared" si="19"/>
        <v>20.262623858558221</v>
      </c>
      <c r="AK18" s="34">
        <f t="shared" si="6"/>
        <v>234.12467763278971</v>
      </c>
      <c r="AL18" s="34"/>
      <c r="AM18" s="34">
        <f>SUM(AM8:AM16)</f>
        <v>113.94326453268897</v>
      </c>
      <c r="AN18" s="34">
        <f t="shared" ref="AN18:AO18" si="20">SUM(AN8:AN16)</f>
        <v>106.08908118448102</v>
      </c>
      <c r="AO18" s="34">
        <f t="shared" si="20"/>
        <v>25.332106199346057</v>
      </c>
      <c r="AP18" s="34">
        <f t="shared" si="7"/>
        <v>245.36445191651603</v>
      </c>
      <c r="AQ18" s="34"/>
      <c r="AR18" s="34">
        <f>SUM(AR8:AR16)</f>
        <v>125.79801417117339</v>
      </c>
      <c r="AS18" s="34">
        <f t="shared" ref="AS18:AT18" si="21">SUM(AS8:AS16)</f>
        <v>105.46195449267042</v>
      </c>
      <c r="AT18" s="34">
        <f t="shared" si="21"/>
        <v>26.774905574658202</v>
      </c>
      <c r="AU18" s="34">
        <f t="shared" si="8"/>
        <v>258.03487423850203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10.914165127970488</v>
      </c>
      <c r="C26" s="18">
        <f t="shared" ref="C26:O26" si="22">C8/C$18*100</f>
        <v>3.3404343378675332</v>
      </c>
      <c r="D26" s="18">
        <f t="shared" si="22"/>
        <v>14.400864893890322</v>
      </c>
      <c r="E26" s="18">
        <f t="shared" si="22"/>
        <v>9.1168539341778132</v>
      </c>
      <c r="F26" s="18"/>
      <c r="G26" s="18">
        <f t="shared" si="22"/>
        <v>12.249683034105235</v>
      </c>
      <c r="H26" s="18">
        <f t="shared" si="22"/>
        <v>4.9305996137216459</v>
      </c>
      <c r="I26" s="18">
        <f t="shared" si="22"/>
        <v>16.379585269006256</v>
      </c>
      <c r="J26" s="18">
        <f t="shared" si="22"/>
        <v>10.637689942456172</v>
      </c>
      <c r="K26" s="18"/>
      <c r="L26" s="18">
        <f t="shared" si="22"/>
        <v>12.802735340247867</v>
      </c>
      <c r="M26" s="18">
        <f t="shared" si="22"/>
        <v>6.2799034720265379</v>
      </c>
      <c r="N26" s="18">
        <f t="shared" si="22"/>
        <v>18.231705396560688</v>
      </c>
      <c r="O26" s="18">
        <f t="shared" si="22"/>
        <v>11.624247653190732</v>
      </c>
      <c r="Q26" t="str">
        <f>$A$8</f>
        <v>Managers, directors and senior officials</v>
      </c>
      <c r="R26" s="18">
        <f>R8/R$18*100</f>
        <v>12.706914930758071</v>
      </c>
      <c r="S26" s="18">
        <f t="shared" ref="S26:U26" si="23">S8/S$18*100</f>
        <v>5.7671029121588804</v>
      </c>
      <c r="T26" s="18">
        <f t="shared" si="23"/>
        <v>13.895730528790748</v>
      </c>
      <c r="U26" s="18">
        <f t="shared" si="23"/>
        <v>11.856325385793621</v>
      </c>
      <c r="V26" s="18"/>
      <c r="W26" s="18">
        <f t="shared" ref="W26:Z26" si="24">W8/W$18*100</f>
        <v>14.261411846354688</v>
      </c>
      <c r="X26" s="18">
        <f t="shared" si="24"/>
        <v>8.0050380545445758</v>
      </c>
      <c r="Y26" s="18">
        <f t="shared" si="24"/>
        <v>17.574470453615039</v>
      </c>
      <c r="Z26" s="18">
        <f t="shared" si="24"/>
        <v>13.729804709500801</v>
      </c>
      <c r="AA26" s="18"/>
      <c r="AB26" s="18">
        <f t="shared" ref="AB26:AE26" si="25">AB8/AB$18*100</f>
        <v>14.500070316592778</v>
      </c>
      <c r="AC26" s="18">
        <f t="shared" si="25"/>
        <v>10.83090265449353</v>
      </c>
      <c r="AD26" s="18">
        <f t="shared" si="25"/>
        <v>20.188602480863679</v>
      </c>
      <c r="AE26" s="18">
        <f t="shared" si="25"/>
        <v>14.695920873899182</v>
      </c>
      <c r="AG26" t="str">
        <f>$A$8</f>
        <v>Managers, directors and senior officials</v>
      </c>
      <c r="AH26" s="18">
        <f>AH8/AH$18*100</f>
        <v>7.7603508988435514</v>
      </c>
      <c r="AI26" s="18">
        <f t="shared" ref="AI26:AK26" si="26">AI8/AI$18*100</f>
        <v>2.4424837065188014</v>
      </c>
      <c r="AJ26" s="18">
        <f t="shared" si="26"/>
        <v>15.401846577048058</v>
      </c>
      <c r="AK26" s="18">
        <f t="shared" si="26"/>
        <v>5.9870911325681249</v>
      </c>
      <c r="AL26" s="18"/>
      <c r="AM26" s="18">
        <f t="shared" ref="AM26:AP26" si="27">AM8/AM$18*100</f>
        <v>8.908024169674448</v>
      </c>
      <c r="AN26" s="18">
        <f t="shared" si="27"/>
        <v>3.6919942398143313</v>
      </c>
      <c r="AO26" s="18">
        <f t="shared" si="27"/>
        <v>14.612150535229752</v>
      </c>
      <c r="AP26" s="18">
        <f t="shared" si="27"/>
        <v>7.2416609918413739</v>
      </c>
      <c r="AQ26" s="18"/>
      <c r="AR26" s="18">
        <f t="shared" ref="AR26:AU26" si="28">AR8/AR$18*100</f>
        <v>10.227107643714163</v>
      </c>
      <c r="AS26" s="18">
        <f t="shared" si="28"/>
        <v>4.3250290398611924</v>
      </c>
      <c r="AT26" s="18">
        <f t="shared" si="28"/>
        <v>15.404451227509067</v>
      </c>
      <c r="AU26" s="18">
        <f t="shared" si="28"/>
        <v>8.3520825682244144</v>
      </c>
    </row>
    <row r="27" spans="1:47" x14ac:dyDescent="0.2">
      <c r="A27" t="str">
        <f>$A$9</f>
        <v>Professional occupations</v>
      </c>
      <c r="B27" s="18">
        <f t="shared" ref="B27:B34" si="29">B9/B$18*100</f>
        <v>19.746979697034263</v>
      </c>
      <c r="C27" s="18">
        <f t="shared" ref="C27:O27" si="30">C9/C$18*100</f>
        <v>10.827857037085549</v>
      </c>
      <c r="D27" s="18">
        <f t="shared" si="30"/>
        <v>16.75736444941391</v>
      </c>
      <c r="E27" s="18">
        <f t="shared" si="30"/>
        <v>16.775761884444684</v>
      </c>
      <c r="F27" s="18"/>
      <c r="G27" s="18">
        <f t="shared" si="30"/>
        <v>23.216913537421696</v>
      </c>
      <c r="H27" s="18">
        <f t="shared" si="30"/>
        <v>13.250938381401889</v>
      </c>
      <c r="I27" s="18">
        <f t="shared" si="30"/>
        <v>16.704779586962445</v>
      </c>
      <c r="J27" s="18">
        <f t="shared" si="30"/>
        <v>19.541615876774788</v>
      </c>
      <c r="K27" s="18"/>
      <c r="L27" s="18">
        <f t="shared" si="30"/>
        <v>26.333807967082741</v>
      </c>
      <c r="M27" s="18">
        <f t="shared" si="30"/>
        <v>15.632126261616506</v>
      </c>
      <c r="N27" s="18">
        <f t="shared" si="30"/>
        <v>15.736548332392298</v>
      </c>
      <c r="O27" s="18">
        <f t="shared" si="30"/>
        <v>22.004582636485935</v>
      </c>
      <c r="Q27" t="str">
        <f>$A$9</f>
        <v>Professional occupations</v>
      </c>
      <c r="R27" s="18">
        <f t="shared" ref="R27:U27" si="31">R9/R$18*100</f>
        <v>18.987183827919559</v>
      </c>
      <c r="S27" s="18">
        <f t="shared" si="31"/>
        <v>8.142976887105128</v>
      </c>
      <c r="T27" s="18">
        <f t="shared" si="31"/>
        <v>16.272897355754186</v>
      </c>
      <c r="U27" s="18">
        <f t="shared" si="31"/>
        <v>16.97173059844264</v>
      </c>
      <c r="V27" s="18"/>
      <c r="W27" s="18">
        <f t="shared" ref="W27:Z27" si="32">W9/W$18*100</f>
        <v>22.222955395700676</v>
      </c>
      <c r="X27" s="18">
        <f t="shared" si="32"/>
        <v>11.494848752135029</v>
      </c>
      <c r="Y27" s="18">
        <f t="shared" si="32"/>
        <v>13.808635006522993</v>
      </c>
      <c r="Z27" s="18">
        <f t="shared" si="32"/>
        <v>19.351464747947102</v>
      </c>
      <c r="AA27" s="18"/>
      <c r="AB27" s="18">
        <f t="shared" ref="AB27:AE27" si="33">AB9/AB$18*100</f>
        <v>25.49851745474016</v>
      </c>
      <c r="AC27" s="18">
        <f t="shared" si="33"/>
        <v>13.617788877202383</v>
      </c>
      <c r="AD27" s="18">
        <f t="shared" si="33"/>
        <v>11.629085017209977</v>
      </c>
      <c r="AE27" s="18">
        <f t="shared" si="33"/>
        <v>21.588675662098968</v>
      </c>
      <c r="AG27" t="str">
        <f>$A$9</f>
        <v>Professional occupations</v>
      </c>
      <c r="AH27" s="18">
        <f t="shared" ref="AH27:AK27" si="34">AH9/AH$18*100</f>
        <v>21.083616309415913</v>
      </c>
      <c r="AI27" s="18">
        <f>AI9/AI$18*100</f>
        <v>11.821354810663728</v>
      </c>
      <c r="AJ27" s="18">
        <f t="shared" si="34"/>
        <v>17.71739156368568</v>
      </c>
      <c r="AK27" s="18">
        <f t="shared" si="34"/>
        <v>16.5518735898657</v>
      </c>
      <c r="AL27" s="18"/>
      <c r="AM27" s="18">
        <f t="shared" ref="AM27:AP27" si="35">AM9/AM$18*100</f>
        <v>24.867965615082852</v>
      </c>
      <c r="AN27" s="18">
        <f t="shared" si="35"/>
        <v>13.958417842688684</v>
      </c>
      <c r="AO27" s="18">
        <f t="shared" si="35"/>
        <v>20.988661077369589</v>
      </c>
      <c r="AP27" s="18">
        <f t="shared" si="35"/>
        <v>19.750456358820717</v>
      </c>
      <c r="AQ27" s="18"/>
      <c r="AR27" s="18">
        <f t="shared" ref="AR27:AU27" si="36">AR9/AR$18*100</f>
        <v>27.601322870283674</v>
      </c>
      <c r="AS27" s="18">
        <f t="shared" si="36"/>
        <v>16.497381668762383</v>
      </c>
      <c r="AT27" s="18">
        <f t="shared" si="36"/>
        <v>21.67086285267386</v>
      </c>
      <c r="AU27" s="18">
        <f t="shared" si="36"/>
        <v>22.447636367269546</v>
      </c>
    </row>
    <row r="28" spans="1:47" x14ac:dyDescent="0.2">
      <c r="A28" t="str">
        <f>$A$10</f>
        <v>Associate professional occupations</v>
      </c>
      <c r="B28" s="18">
        <f t="shared" si="29"/>
        <v>12.271020937184128</v>
      </c>
      <c r="C28" s="18">
        <f t="shared" ref="C28:O28" si="37">C10/C$18*100</f>
        <v>7.2904927163975133</v>
      </c>
      <c r="D28" s="18">
        <f t="shared" si="37"/>
        <v>11.755684957063799</v>
      </c>
      <c r="E28" s="18">
        <f t="shared" si="37"/>
        <v>10.7508668074484</v>
      </c>
      <c r="F28" s="18"/>
      <c r="G28" s="18">
        <f t="shared" si="37"/>
        <v>13.867964673709803</v>
      </c>
      <c r="H28" s="18">
        <f t="shared" si="37"/>
        <v>8.4728606132887965</v>
      </c>
      <c r="I28" s="18">
        <f t="shared" si="37"/>
        <v>10.909209791350875</v>
      </c>
      <c r="J28" s="18">
        <f t="shared" si="37"/>
        <v>11.947449925985033</v>
      </c>
      <c r="K28" s="18"/>
      <c r="L28" s="18">
        <f t="shared" si="37"/>
        <v>13.635970004489822</v>
      </c>
      <c r="M28" s="18">
        <f t="shared" si="37"/>
        <v>8.6033105198793809</v>
      </c>
      <c r="N28" s="18">
        <f t="shared" si="37"/>
        <v>10.303272831470903</v>
      </c>
      <c r="O28" s="18">
        <f t="shared" si="37"/>
        <v>11.802850377971474</v>
      </c>
      <c r="Q28" t="str">
        <f>$A$10</f>
        <v>Associate professional occupations</v>
      </c>
      <c r="R28" s="18">
        <f t="shared" ref="R28:U28" si="38">R10/R$18*100</f>
        <v>12.57408213756475</v>
      </c>
      <c r="S28" s="18">
        <f t="shared" si="38"/>
        <v>6.9599488656011648</v>
      </c>
      <c r="T28" s="18">
        <f t="shared" si="38"/>
        <v>9.6407193903925865</v>
      </c>
      <c r="U28" s="18">
        <f t="shared" si="38"/>
        <v>11.301267358005378</v>
      </c>
      <c r="V28" s="18"/>
      <c r="W28" s="18">
        <f t="shared" ref="W28:Z28" si="39">W10/W$18*100</f>
        <v>14.07667312151705</v>
      </c>
      <c r="X28" s="18">
        <f t="shared" si="39"/>
        <v>8.7886489243296015</v>
      </c>
      <c r="Y28" s="18">
        <f t="shared" si="39"/>
        <v>8.1579544903652437</v>
      </c>
      <c r="Z28" s="18">
        <f t="shared" si="39"/>
        <v>12.414999445622461</v>
      </c>
      <c r="AA28" s="18"/>
      <c r="AB28" s="18">
        <f t="shared" ref="AB28:AE28" si="40">AB10/AB$18*100</f>
        <v>13.247141449625166</v>
      </c>
      <c r="AC28" s="18">
        <f t="shared" si="40"/>
        <v>7.1999787957392574</v>
      </c>
      <c r="AD28" s="18">
        <f t="shared" si="40"/>
        <v>7.1067522648446086</v>
      </c>
      <c r="AE28" s="18">
        <f t="shared" si="40"/>
        <v>11.386405213241192</v>
      </c>
      <c r="AG28" t="str">
        <f>$A$10</f>
        <v>Associate professional occupations</v>
      </c>
      <c r="AH28" s="18">
        <f t="shared" ref="AH28:AK28" si="41">AH10/AH$18*100</f>
        <v>11.737874189896525</v>
      </c>
      <c r="AI28" s="18">
        <f t="shared" si="41"/>
        <v>7.4128052821329016</v>
      </c>
      <c r="AJ28" s="18">
        <f t="shared" si="41"/>
        <v>15.946731813141129</v>
      </c>
      <c r="AK28" s="18">
        <f t="shared" si="41"/>
        <v>10.122050921047142</v>
      </c>
      <c r="AL28" s="18"/>
      <c r="AM28" s="18">
        <f t="shared" ref="AM28:AP28" si="42">AM10/AM$18*100</f>
        <v>13.521281547013004</v>
      </c>
      <c r="AN28" s="18">
        <f t="shared" si="42"/>
        <v>8.3456383232345654</v>
      </c>
      <c r="AO28" s="18">
        <f t="shared" si="42"/>
        <v>14.97877584094654</v>
      </c>
      <c r="AP28" s="18">
        <f t="shared" si="42"/>
        <v>11.43394644239592</v>
      </c>
      <c r="AQ28" s="18"/>
      <c r="AR28" s="18">
        <f t="shared" ref="AR28:AU28" si="43">AR10/AR$18*100</f>
        <v>14.225999438319784</v>
      </c>
      <c r="AS28" s="18">
        <f t="shared" si="43"/>
        <v>9.2061094212584322</v>
      </c>
      <c r="AT28" s="18">
        <f t="shared" si="43"/>
        <v>14.921490197598997</v>
      </c>
      <c r="AU28" s="18">
        <f t="shared" si="43"/>
        <v>12.246477427439709</v>
      </c>
    </row>
    <row r="29" spans="1:47" x14ac:dyDescent="0.2">
      <c r="A29" t="str">
        <f>$A$11</f>
        <v>Administrative and secretarial occupations</v>
      </c>
      <c r="B29" s="18">
        <f t="shared" si="29"/>
        <v>9.5090095176431593</v>
      </c>
      <c r="C29" s="18">
        <f t="shared" ref="C29:O29" si="44">C11/C$18*100</f>
        <v>14.546143661053065</v>
      </c>
      <c r="D29" s="18">
        <f t="shared" si="44"/>
        <v>3.3380453566162123</v>
      </c>
      <c r="E29" s="18">
        <f t="shared" si="44"/>
        <v>10.240410371723359</v>
      </c>
      <c r="F29" s="18"/>
      <c r="G29" s="18">
        <f t="shared" si="44"/>
        <v>9.4405245044820756</v>
      </c>
      <c r="H29" s="18">
        <f t="shared" si="44"/>
        <v>13.739978743493408</v>
      </c>
      <c r="I29" s="18">
        <f t="shared" si="44"/>
        <v>3.4846462000666669</v>
      </c>
      <c r="J29" s="18">
        <f t="shared" si="44"/>
        <v>9.9568761360504379</v>
      </c>
      <c r="K29" s="18"/>
      <c r="L29" s="18">
        <f t="shared" si="44"/>
        <v>7.8207889667893289</v>
      </c>
      <c r="M29" s="18">
        <f t="shared" si="44"/>
        <v>11.319969097559303</v>
      </c>
      <c r="N29" s="18">
        <f t="shared" si="44"/>
        <v>3.1862183810243314</v>
      </c>
      <c r="O29" s="18">
        <f t="shared" si="44"/>
        <v>8.2414504905453292</v>
      </c>
      <c r="Q29" t="str">
        <f>$A$11</f>
        <v>Administrative and secretarial occupations</v>
      </c>
      <c r="R29" s="18">
        <f t="shared" ref="R29:U29" si="45">R11/R$18*100</f>
        <v>4.4520743526878164</v>
      </c>
      <c r="S29" s="18">
        <f t="shared" si="45"/>
        <v>5.0318741139422283</v>
      </c>
      <c r="T29" s="18">
        <f t="shared" si="45"/>
        <v>1.1678543964182511</v>
      </c>
      <c r="U29" s="18">
        <f t="shared" si="45"/>
        <v>4.0450386261722118</v>
      </c>
      <c r="V29" s="18"/>
      <c r="W29" s="18">
        <f t="shared" ref="W29:Z29" si="46">W11/W$18*100</f>
        <v>4.8796854350307965</v>
      </c>
      <c r="X29" s="18">
        <f t="shared" si="46"/>
        <v>5.3164981212226312</v>
      </c>
      <c r="Y29" s="18">
        <f t="shared" si="46"/>
        <v>0.97158227465711722</v>
      </c>
      <c r="Z29" s="18">
        <f t="shared" si="46"/>
        <v>4.4055557326807468</v>
      </c>
      <c r="AA29" s="18"/>
      <c r="AB29" s="18">
        <f t="shared" ref="AB29:AE29" si="47">AB11/AB$18*100</f>
        <v>4.9883039871165904</v>
      </c>
      <c r="AC29" s="18">
        <f t="shared" si="47"/>
        <v>4.640370746005499</v>
      </c>
      <c r="AD29" s="18">
        <f t="shared" si="47"/>
        <v>1.178722095938862</v>
      </c>
      <c r="AE29" s="18">
        <f t="shared" si="47"/>
        <v>4.3948411145540458</v>
      </c>
      <c r="AG29" t="str">
        <f>$A$11</f>
        <v>Administrative and secretarial occupations</v>
      </c>
      <c r="AH29" s="18">
        <f t="shared" ref="AH29:AK29" si="48">AH11/AH$18*100</f>
        <v>18.405194615089389</v>
      </c>
      <c r="AI29" s="18">
        <f t="shared" si="48"/>
        <v>18.066749827531758</v>
      </c>
      <c r="AJ29" s="18">
        <f t="shared" si="48"/>
        <v>7.6385276642977162</v>
      </c>
      <c r="AK29" s="18">
        <f t="shared" si="48"/>
        <v>17.318434134275414</v>
      </c>
      <c r="AL29" s="18"/>
      <c r="AM29" s="18">
        <f t="shared" ref="AM29:AP29" si="49">AM11/AM$18*100</f>
        <v>17.016480176475664</v>
      </c>
      <c r="AN29" s="18">
        <f t="shared" si="49"/>
        <v>17.13356380514649</v>
      </c>
      <c r="AO29" s="18">
        <f t="shared" si="49"/>
        <v>7.2018874272426672</v>
      </c>
      <c r="AP29" s="18">
        <f t="shared" si="49"/>
        <v>16.053818269282054</v>
      </c>
      <c r="AQ29" s="18"/>
      <c r="AR29" s="18">
        <f t="shared" ref="AR29:AU29" si="50">AR11/AR$18*100</f>
        <v>12.118954541254185</v>
      </c>
      <c r="AS29" s="18">
        <f t="shared" si="50"/>
        <v>14.189179904032805</v>
      </c>
      <c r="AT29" s="18">
        <f t="shared" si="50"/>
        <v>6.086576446295382</v>
      </c>
      <c r="AU29" s="18">
        <f t="shared" si="50"/>
        <v>12.339132760510156</v>
      </c>
    </row>
    <row r="30" spans="1:47" x14ac:dyDescent="0.2">
      <c r="A30" t="str">
        <f>$A$12</f>
        <v>Skilled trades occupations</v>
      </c>
      <c r="B30" s="18">
        <f t="shared" si="29"/>
        <v>10.945190467002233</v>
      </c>
      <c r="C30" s="18">
        <f t="shared" ref="C30:O30" si="51">C12/C$18*100</f>
        <v>4.1224002113782268</v>
      </c>
      <c r="D30" s="18">
        <f t="shared" si="51"/>
        <v>28.638719569093645</v>
      </c>
      <c r="E30" s="18">
        <f t="shared" si="51"/>
        <v>11.078850490546225</v>
      </c>
      <c r="F30" s="18"/>
      <c r="G30" s="18">
        <f t="shared" si="51"/>
        <v>9.3093236845749008</v>
      </c>
      <c r="H30" s="18">
        <f t="shared" si="51"/>
        <v>3.1466199806009278</v>
      </c>
      <c r="I30" s="18">
        <f t="shared" si="51"/>
        <v>24.917766999736521</v>
      </c>
      <c r="J30" s="18">
        <f t="shared" si="51"/>
        <v>9.4318033664671628</v>
      </c>
      <c r="K30" s="18"/>
      <c r="L30" s="18">
        <f t="shared" si="51"/>
        <v>7.4411812058916356</v>
      </c>
      <c r="M30" s="18">
        <f t="shared" si="51"/>
        <v>3.2637867368376345</v>
      </c>
      <c r="N30" s="18">
        <f t="shared" si="51"/>
        <v>23.125800629229502</v>
      </c>
      <c r="O30" s="18">
        <f t="shared" si="51"/>
        <v>8.1859429414888805</v>
      </c>
      <c r="Q30" t="str">
        <f>$A$12</f>
        <v>Skilled trades occupations</v>
      </c>
      <c r="R30" s="18">
        <f t="shared" ref="R30:U30" si="52">R12/R$18*100</f>
        <v>15.603922766379139</v>
      </c>
      <c r="S30" s="18">
        <f t="shared" si="52"/>
        <v>10.676651992646963</v>
      </c>
      <c r="T30" s="18">
        <f t="shared" si="52"/>
        <v>38.080488245303016</v>
      </c>
      <c r="U30" s="18">
        <f t="shared" si="52"/>
        <v>18.247359552029536</v>
      </c>
      <c r="V30" s="18"/>
      <c r="W30" s="18">
        <f t="shared" ref="W30:Z30" si="53">W12/W$18*100</f>
        <v>13.306144438017936</v>
      </c>
      <c r="X30" s="18">
        <f t="shared" si="53"/>
        <v>7.2301529024331419</v>
      </c>
      <c r="Y30" s="18">
        <f t="shared" si="53"/>
        <v>35.515126150993368</v>
      </c>
      <c r="Z30" s="18">
        <f t="shared" si="53"/>
        <v>15.430564581724603</v>
      </c>
      <c r="AA30" s="18"/>
      <c r="AB30" s="18">
        <f t="shared" ref="AB30:AE30" si="54">AB12/AB$18*100</f>
        <v>10.617618615269565</v>
      </c>
      <c r="AC30" s="18">
        <f t="shared" si="54"/>
        <v>7.4033968555554681</v>
      </c>
      <c r="AD30" s="18">
        <f t="shared" si="54"/>
        <v>32.355893833236301</v>
      </c>
      <c r="AE30" s="18">
        <f t="shared" si="54"/>
        <v>13.14712422502209</v>
      </c>
      <c r="AG30" t="str">
        <f>$A$12</f>
        <v>Skilled trades occupations</v>
      </c>
      <c r="AH30" s="18">
        <f t="shared" ref="AH30:AK30" si="55">AH12/AH$18*100</f>
        <v>2.7495258000073615</v>
      </c>
      <c r="AI30" s="18">
        <f t="shared" si="55"/>
        <v>1.6971021763025043</v>
      </c>
      <c r="AJ30" s="18">
        <f t="shared" si="55"/>
        <v>9.9287719700326384</v>
      </c>
      <c r="AK30" s="18">
        <f t="shared" si="55"/>
        <v>2.8890469463627833</v>
      </c>
      <c r="AL30" s="18"/>
      <c r="AM30" s="18">
        <f t="shared" ref="AM30:AP30" si="56">AM12/AM$18*100</f>
        <v>2.6702521462249567</v>
      </c>
      <c r="AN30" s="18">
        <f t="shared" si="56"/>
        <v>1.5014786258906443</v>
      </c>
      <c r="AO30" s="18">
        <f t="shared" si="56"/>
        <v>9.2425030568095607</v>
      </c>
      <c r="AP30" s="18">
        <f t="shared" si="56"/>
        <v>2.8434428786995944</v>
      </c>
      <c r="AQ30" s="18"/>
      <c r="AR30" s="18">
        <f t="shared" ref="AR30:AU30" si="57">AR12/AR$18*100</f>
        <v>2.6210836518322451</v>
      </c>
      <c r="AS30" s="18">
        <f t="shared" si="57"/>
        <v>1.4856238201333207</v>
      </c>
      <c r="AT30" s="18">
        <f t="shared" si="57"/>
        <v>9.7904956195343793</v>
      </c>
      <c r="AU30" s="18">
        <f t="shared" si="57"/>
        <v>2.9009392937305405</v>
      </c>
    </row>
    <row r="31" spans="1:47" x14ac:dyDescent="0.2">
      <c r="A31" t="str">
        <f>$A$13</f>
        <v>Caring, leisure and other service occupations</v>
      </c>
      <c r="B31" s="18">
        <f t="shared" si="29"/>
        <v>8.6485007787043688</v>
      </c>
      <c r="C31" s="18">
        <f t="shared" ref="C31:O31" si="58">C13/C$18*100</f>
        <v>17.350352907805824</v>
      </c>
      <c r="D31" s="18">
        <f t="shared" si="58"/>
        <v>7.0948056450284698</v>
      </c>
      <c r="E31" s="18">
        <f t="shared" si="58"/>
        <v>11.008896403928171</v>
      </c>
      <c r="F31" s="18"/>
      <c r="G31" s="18">
        <f t="shared" si="58"/>
        <v>8.4947649576400739</v>
      </c>
      <c r="H31" s="18">
        <f t="shared" si="58"/>
        <v>16.618850629440882</v>
      </c>
      <c r="I31" s="18">
        <f t="shared" si="58"/>
        <v>10.266332873238376</v>
      </c>
      <c r="J31" s="18">
        <f t="shared" si="58"/>
        <v>11.059346141787685</v>
      </c>
      <c r="K31" s="18"/>
      <c r="L31" s="18">
        <f t="shared" si="58"/>
        <v>9.7238202718875151</v>
      </c>
      <c r="M31" s="18">
        <f t="shared" si="58"/>
        <v>17.420681581614822</v>
      </c>
      <c r="N31" s="18">
        <f t="shared" si="58"/>
        <v>10.838919389042537</v>
      </c>
      <c r="O31" s="18">
        <f t="shared" si="58"/>
        <v>12.038262762638157</v>
      </c>
      <c r="Q31" t="str">
        <f>$A$13</f>
        <v>Caring, leisure and other service occupations</v>
      </c>
      <c r="R31" s="18">
        <f t="shared" ref="R31:U31" si="59">R13/R$18*100</f>
        <v>3.4283984406955401</v>
      </c>
      <c r="S31" s="18">
        <f t="shared" si="59"/>
        <v>7.371360849732393</v>
      </c>
      <c r="T31" s="18">
        <f t="shared" si="59"/>
        <v>1.8370764838116147</v>
      </c>
      <c r="U31" s="18">
        <f t="shared" si="59"/>
        <v>3.7741874783608944</v>
      </c>
      <c r="V31" s="18"/>
      <c r="W31" s="18">
        <f t="shared" ref="W31:Z31" si="60">W13/W$18*100</f>
        <v>3.5105014996766855</v>
      </c>
      <c r="X31" s="18">
        <f t="shared" si="60"/>
        <v>7.8254778547207815</v>
      </c>
      <c r="Y31" s="18">
        <f t="shared" si="60"/>
        <v>2.1847131226548666</v>
      </c>
      <c r="Z31" s="18">
        <f t="shared" si="60"/>
        <v>4.0105214916884204</v>
      </c>
      <c r="AA31" s="18"/>
      <c r="AB31" s="18">
        <f t="shared" ref="AB31:AE31" si="61">AB13/AB$18*100</f>
        <v>4.442718127083606</v>
      </c>
      <c r="AC31" s="18">
        <f t="shared" si="61"/>
        <v>9.1572456944874148</v>
      </c>
      <c r="AD31" s="18">
        <f t="shared" si="61"/>
        <v>3.1430615493758705</v>
      </c>
      <c r="AE31" s="18">
        <f t="shared" si="61"/>
        <v>5.0367934760546182</v>
      </c>
      <c r="AG31" t="str">
        <f>$A$13</f>
        <v>Caring, leisure and other service occupations</v>
      </c>
      <c r="AH31" s="18">
        <f t="shared" ref="AH31:AK31" si="62">AH13/AH$18*100</f>
        <v>17.831730365739929</v>
      </c>
      <c r="AI31" s="18">
        <f t="shared" si="62"/>
        <v>21.04292234794363</v>
      </c>
      <c r="AJ31" s="18">
        <f t="shared" si="62"/>
        <v>17.513599037445733</v>
      </c>
      <c r="AK31" s="18">
        <f t="shared" si="62"/>
        <v>19.274331279096778</v>
      </c>
      <c r="AL31" s="18"/>
      <c r="AM31" s="18">
        <f t="shared" ref="AM31:AP31" si="63">AM13/AM$18*100</f>
        <v>16.774065858211262</v>
      </c>
      <c r="AN31" s="18">
        <f t="shared" si="63"/>
        <v>20.16145490764632</v>
      </c>
      <c r="AO31" s="18">
        <f t="shared" si="63"/>
        <v>22.220398114270029</v>
      </c>
      <c r="AP31" s="18">
        <f t="shared" si="63"/>
        <v>18.800977479237591</v>
      </c>
      <c r="AQ31" s="18"/>
      <c r="AR31" s="18">
        <f t="shared" ref="AR31:AU31" si="64">AR13/AR$18*100</f>
        <v>17.737649682079574</v>
      </c>
      <c r="AS31" s="18">
        <f t="shared" si="64"/>
        <v>20.970227272551714</v>
      </c>
      <c r="AT31" s="18">
        <f t="shared" si="64"/>
        <v>21.957616604218867</v>
      </c>
      <c r="AU31" s="18">
        <f t="shared" si="64"/>
        <v>19.496726504343979</v>
      </c>
    </row>
    <row r="32" spans="1:47" x14ac:dyDescent="0.2">
      <c r="A32" t="str">
        <f>$A$14</f>
        <v>Sales and customer service occupations</v>
      </c>
      <c r="B32" s="18">
        <f t="shared" si="29"/>
        <v>5.4653653416278445</v>
      </c>
      <c r="C32" s="18">
        <f t="shared" ref="C32:O32" si="65">C14/C$18*100</f>
        <v>18.448345803272197</v>
      </c>
      <c r="D32" s="18">
        <f t="shared" si="65"/>
        <v>5.2803531718029033</v>
      </c>
      <c r="E32" s="18">
        <f t="shared" si="65"/>
        <v>9.2439413823017311</v>
      </c>
      <c r="F32" s="18"/>
      <c r="G32" s="18">
        <f t="shared" si="65"/>
        <v>4.7286230014787298</v>
      </c>
      <c r="H32" s="18">
        <f t="shared" si="65"/>
        <v>17.459016554432203</v>
      </c>
      <c r="I32" s="18">
        <f t="shared" si="65"/>
        <v>3.930227542126342</v>
      </c>
      <c r="J32" s="18">
        <f t="shared" si="65"/>
        <v>8.3112851572146873</v>
      </c>
      <c r="K32" s="18"/>
      <c r="L32" s="18">
        <f t="shared" si="65"/>
        <v>4.3506590705843129</v>
      </c>
      <c r="M32" s="18">
        <f t="shared" si="65"/>
        <v>17.428756653750085</v>
      </c>
      <c r="N32" s="18">
        <f t="shared" si="65"/>
        <v>3.1573163088244343</v>
      </c>
      <c r="O32" s="18">
        <f t="shared" si="65"/>
        <v>7.9039260303401253</v>
      </c>
      <c r="Q32" t="str">
        <f>$A$14</f>
        <v>Sales and customer service occupations</v>
      </c>
      <c r="R32" s="18">
        <f t="shared" ref="R32:U32" si="66">R14/R$18*100</f>
        <v>3.5507936564107387</v>
      </c>
      <c r="S32" s="18">
        <f t="shared" si="66"/>
        <v>20.856396112978292</v>
      </c>
      <c r="T32" s="18">
        <f t="shared" si="66"/>
        <v>3.9873906563378059</v>
      </c>
      <c r="U32" s="18">
        <f t="shared" si="66"/>
        <v>6.1824400323735391</v>
      </c>
      <c r="V32" s="18"/>
      <c r="W32" s="18">
        <f t="shared" ref="W32:Z32" si="67">W14/W$18*100</f>
        <v>3.2989561906463614</v>
      </c>
      <c r="X32" s="18">
        <f t="shared" si="67"/>
        <v>19.089400383851867</v>
      </c>
      <c r="Y32" s="18">
        <f t="shared" si="67"/>
        <v>3.993379971459885</v>
      </c>
      <c r="Z32" s="18">
        <f t="shared" si="67"/>
        <v>5.8999198222228397</v>
      </c>
      <c r="AA32" s="18"/>
      <c r="AB32" s="18">
        <f>AB14/AB$18*100</f>
        <v>3.2551966990326293</v>
      </c>
      <c r="AC32" s="18">
        <f t="shared" ref="AC32:AE32" si="68">AC14/AC$18*100</f>
        <v>18.957052242590699</v>
      </c>
      <c r="AD32" s="18">
        <f t="shared" si="68"/>
        <v>3.2717199107764454</v>
      </c>
      <c r="AE32" s="18">
        <f t="shared" si="68"/>
        <v>5.8452599958691307</v>
      </c>
      <c r="AG32" t="str">
        <f>$A$14</f>
        <v>Sales and customer service occupations</v>
      </c>
      <c r="AH32" s="18">
        <f t="shared" ref="AH32:AK32" si="69">AH14/AH$18*100</f>
        <v>8.8334892226804929</v>
      </c>
      <c r="AI32" s="18">
        <f t="shared" si="69"/>
        <v>17.557284568611596</v>
      </c>
      <c r="AJ32" s="18">
        <f t="shared" si="69"/>
        <v>7.842506698488787</v>
      </c>
      <c r="AK32" s="18">
        <f t="shared" si="69"/>
        <v>12.741613546920039</v>
      </c>
      <c r="AL32" s="18"/>
      <c r="AM32" s="18">
        <f t="shared" ref="AM32:AP32" si="70">AM14/AM$18*100</f>
        <v>7.1034255804896214</v>
      </c>
      <c r="AN32" s="18">
        <f t="shared" si="70"/>
        <v>16.80218044874319</v>
      </c>
      <c r="AO32" s="18">
        <f t="shared" si="70"/>
        <v>3.8368145526908592</v>
      </c>
      <c r="AP32" s="18">
        <f t="shared" si="70"/>
        <v>10.959655966545355</v>
      </c>
      <c r="AQ32" s="18"/>
      <c r="AR32" s="18">
        <f t="shared" ref="AR32:AU32" si="71">AR14/AR$18*100</f>
        <v>6.0129727941575606</v>
      </c>
      <c r="AS32" s="18">
        <f t="shared" si="71"/>
        <v>16.772279723821029</v>
      </c>
      <c r="AT32" s="18">
        <f t="shared" si="71"/>
        <v>2.9920301202109147</v>
      </c>
      <c r="AU32" s="18">
        <f t="shared" si="71"/>
        <v>10.096963712274407</v>
      </c>
    </row>
    <row r="33" spans="1:47" x14ac:dyDescent="0.2">
      <c r="A33" t="str">
        <f>$A$15</f>
        <v>Process, plant and machine operatives</v>
      </c>
      <c r="B33" s="18">
        <f t="shared" si="29"/>
        <v>11.761774982397476</v>
      </c>
      <c r="C33" s="18">
        <f t="shared" ref="C33:O33" si="72">C15/C$18*100</f>
        <v>3.9545093391848458</v>
      </c>
      <c r="D33" s="18">
        <f t="shared" si="72"/>
        <v>7.1089948488501449</v>
      </c>
      <c r="E33" s="18">
        <f t="shared" si="72"/>
        <v>8.9157428881824785</v>
      </c>
      <c r="F33" s="18"/>
      <c r="G33" s="18">
        <f t="shared" si="72"/>
        <v>9.7617541381359327</v>
      </c>
      <c r="H33" s="18">
        <f t="shared" si="72"/>
        <v>4.5147422081267701</v>
      </c>
      <c r="I33" s="18">
        <f t="shared" si="72"/>
        <v>8.1605726249188084</v>
      </c>
      <c r="J33" s="18">
        <f t="shared" si="72"/>
        <v>8.0496506505458552</v>
      </c>
      <c r="K33" s="18"/>
      <c r="L33" s="18">
        <f t="shared" si="72"/>
        <v>9.7346340210041902</v>
      </c>
      <c r="M33" s="18">
        <f t="shared" si="72"/>
        <v>5.6458021344725298</v>
      </c>
      <c r="N33" s="18">
        <f t="shared" si="72"/>
        <v>8.7932322368200762</v>
      </c>
      <c r="O33" s="18">
        <f t="shared" si="72"/>
        <v>8.4622531889371064</v>
      </c>
      <c r="Q33" t="str">
        <f>$A$15</f>
        <v>Process, plant and machine operatives</v>
      </c>
      <c r="R33" s="18">
        <f t="shared" ref="R33:U33" si="73">R15/R$18*100</f>
        <v>15.958086518768585</v>
      </c>
      <c r="S33" s="18">
        <f t="shared" si="73"/>
        <v>10.101571036291809</v>
      </c>
      <c r="T33" s="18">
        <f t="shared" si="73"/>
        <v>9.5099501330271785</v>
      </c>
      <c r="U33" s="18">
        <f t="shared" si="73"/>
        <v>14.12171186380991</v>
      </c>
      <c r="V33" s="18"/>
      <c r="W33" s="18">
        <f t="shared" ref="W33:Z33" si="74">W15/W$18*100</f>
        <v>13.680577016786637</v>
      </c>
      <c r="X33" s="18">
        <f t="shared" si="74"/>
        <v>11.619814009278565</v>
      </c>
      <c r="Y33" s="18">
        <f t="shared" si="74"/>
        <v>11.875177626208275</v>
      </c>
      <c r="Z33" s="18">
        <f t="shared" si="74"/>
        <v>13.10269949478417</v>
      </c>
      <c r="AA33" s="18"/>
      <c r="AB33" s="18">
        <f t="shared" ref="AB33:AE33" si="75">AB15/AB$18*100</f>
        <v>13.62321984057249</v>
      </c>
      <c r="AC33" s="18">
        <f t="shared" si="75"/>
        <v>12.390572588869622</v>
      </c>
      <c r="AD33" s="18">
        <f t="shared" si="75"/>
        <v>13.196914497828837</v>
      </c>
      <c r="AE33" s="18">
        <f t="shared" si="75"/>
        <v>13.360080020571912</v>
      </c>
      <c r="AG33" t="str">
        <f>$A$15</f>
        <v>Process, plant and machine operatives</v>
      </c>
      <c r="AH33" s="18">
        <f t="shared" ref="AH33:AK33" si="76">AH15/AH$18*100</f>
        <v>4.3796031853746138</v>
      </c>
      <c r="AI33" s="18">
        <f t="shared" si="76"/>
        <v>1.6798856059176324</v>
      </c>
      <c r="AJ33" s="18">
        <f t="shared" si="76"/>
        <v>2.3512265646269408</v>
      </c>
      <c r="AK33" s="18">
        <f t="shared" si="76"/>
        <v>2.9680816936689909</v>
      </c>
      <c r="AL33" s="18"/>
      <c r="AM33" s="18">
        <f t="shared" ref="AM33:AP33" si="77">AM15/AM$18*100</f>
        <v>3.2522439442969557</v>
      </c>
      <c r="AN33" s="18">
        <f t="shared" si="77"/>
        <v>1.6523072352709323</v>
      </c>
      <c r="AO33" s="18">
        <f t="shared" si="77"/>
        <v>2.6660514892429452</v>
      </c>
      <c r="AP33" s="18">
        <f t="shared" si="77"/>
        <v>2.4999536125198776</v>
      </c>
      <c r="AQ33" s="18"/>
      <c r="AR33" s="18">
        <f t="shared" ref="AR33:AU33" si="78">AR15/AR$18*100</f>
        <v>3.8338840354025896</v>
      </c>
      <c r="AS33" s="18">
        <f t="shared" si="78"/>
        <v>2.7485967552841788</v>
      </c>
      <c r="AT33" s="18">
        <f t="shared" si="78"/>
        <v>2.4309512913965459</v>
      </c>
      <c r="AU33" s="18">
        <f t="shared" si="78"/>
        <v>3.2447392155625874</v>
      </c>
    </row>
    <row r="34" spans="1:47" x14ac:dyDescent="0.2">
      <c r="A34" t="str">
        <f>$A$16</f>
        <v>Elementary occupations</v>
      </c>
      <c r="B34" s="18">
        <f t="shared" si="29"/>
        <v>10.737993150436056</v>
      </c>
      <c r="C34" s="18">
        <f t="shared" ref="C34:O34" si="79">C16/C$18*100</f>
        <v>20.11946398595526</v>
      </c>
      <c r="D34" s="18">
        <f t="shared" si="79"/>
        <v>5.6251671082405901</v>
      </c>
      <c r="E34" s="18">
        <f t="shared" si="79"/>
        <v>12.868675837247153</v>
      </c>
      <c r="F34" s="18"/>
      <c r="G34" s="18">
        <f t="shared" si="79"/>
        <v>8.9304484684515426</v>
      </c>
      <c r="H34" s="18">
        <f t="shared" si="79"/>
        <v>17.866393275493486</v>
      </c>
      <c r="I34" s="18">
        <f t="shared" si="79"/>
        <v>5.2468791125937013</v>
      </c>
      <c r="J34" s="18">
        <f t="shared" si="79"/>
        <v>11.064282802718177</v>
      </c>
      <c r="K34" s="18"/>
      <c r="L34" s="18">
        <f t="shared" si="79"/>
        <v>8.1564031520225893</v>
      </c>
      <c r="M34" s="18">
        <f t="shared" si="79"/>
        <v>14.405663542243197</v>
      </c>
      <c r="N34" s="18">
        <f t="shared" si="79"/>
        <v>6.6269864946352346</v>
      </c>
      <c r="O34" s="18">
        <f t="shared" si="79"/>
        <v>9.736483918402266</v>
      </c>
      <c r="Q34" t="str">
        <f>$A$16</f>
        <v>Elementary occupations</v>
      </c>
      <c r="R34" s="18">
        <f t="shared" ref="R34:U34" si="80">R16/R$18*100</f>
        <v>12.738543368815813</v>
      </c>
      <c r="S34" s="18">
        <f t="shared" si="80"/>
        <v>25.092117229543149</v>
      </c>
      <c r="T34" s="18">
        <f t="shared" si="80"/>
        <v>5.6078928101646266</v>
      </c>
      <c r="U34" s="18">
        <f t="shared" si="80"/>
        <v>13.499939105012265</v>
      </c>
      <c r="V34" s="18"/>
      <c r="W34" s="18">
        <f t="shared" ref="W34:Z34" si="81">W16/W$18*100</f>
        <v>10.763095056269185</v>
      </c>
      <c r="X34" s="18">
        <f t="shared" si="81"/>
        <v>20.630120997483807</v>
      </c>
      <c r="Y34" s="18">
        <f t="shared" si="81"/>
        <v>5.9189609035232271</v>
      </c>
      <c r="Z34" s="18">
        <f t="shared" si="81"/>
        <v>11.654469973828853</v>
      </c>
      <c r="AA34" s="18"/>
      <c r="AB34" s="18">
        <f t="shared" ref="AB34:AE34" si="82">AB16/AB$18*100</f>
        <v>9.8272135099670148</v>
      </c>
      <c r="AC34" s="18">
        <f t="shared" si="82"/>
        <v>15.802691545056129</v>
      </c>
      <c r="AD34" s="18">
        <f t="shared" si="82"/>
        <v>7.9292483499254427</v>
      </c>
      <c r="AE34" s="18">
        <f t="shared" si="82"/>
        <v>10.54489941868886</v>
      </c>
      <c r="AG34" t="str">
        <f>$A$16</f>
        <v>Elementary occupations</v>
      </c>
      <c r="AH34" s="18">
        <f t="shared" ref="AH34:AK34" si="83">AH16/AH$18*100</f>
        <v>7.2186154129522322</v>
      </c>
      <c r="AI34" s="18">
        <f t="shared" si="83"/>
        <v>18.279411674377453</v>
      </c>
      <c r="AJ34" s="18">
        <f t="shared" si="83"/>
        <v>5.6593981112333012</v>
      </c>
      <c r="AK34" s="18">
        <f t="shared" si="83"/>
        <v>12.147476756195037</v>
      </c>
      <c r="AL34" s="18"/>
      <c r="AM34" s="18">
        <f t="shared" ref="AM34:AP34" si="84">AM16/AM$18*100</f>
        <v>5.8862609625312379</v>
      </c>
      <c r="AN34" s="18">
        <f t="shared" si="84"/>
        <v>16.752964571564856</v>
      </c>
      <c r="AO34" s="18">
        <f t="shared" si="84"/>
        <v>4.2527579061980605</v>
      </c>
      <c r="AP34" s="18">
        <f t="shared" si="84"/>
        <v>10.416088000657528</v>
      </c>
      <c r="AQ34" s="18"/>
      <c r="AR34" s="18">
        <f t="shared" ref="AR34:AU34" si="85">AR16/AR$18*100</f>
        <v>5.6210253429562362</v>
      </c>
      <c r="AS34" s="18">
        <f t="shared" si="85"/>
        <v>13.805572394294952</v>
      </c>
      <c r="AT34" s="18">
        <f t="shared" si="85"/>
        <v>4.7455256405619819</v>
      </c>
      <c r="AU34" s="18">
        <f t="shared" si="85"/>
        <v>8.8753021506446572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5.0177509835924212</v>
      </c>
      <c r="C44" s="27">
        <f t="shared" ref="C44:E44" si="93">H8-C8</f>
        <v>2.4328071046290418</v>
      </c>
      <c r="D44" s="27">
        <f t="shared" si="93"/>
        <v>1.5864615194843683</v>
      </c>
      <c r="E44" s="27">
        <f t="shared" si="93"/>
        <v>9.0370196077058367</v>
      </c>
      <c r="F44" s="27"/>
      <c r="G44" s="27">
        <f>L8-G8</f>
        <v>3.4024335233560024</v>
      </c>
      <c r="H44" s="27">
        <f t="shared" ref="H44:J44" si="94">M8-H8</f>
        <v>2.1295866495376803</v>
      </c>
      <c r="I44" s="27">
        <f t="shared" si="94"/>
        <v>1.6473756964396546</v>
      </c>
      <c r="J44" s="27">
        <f t="shared" si="94"/>
        <v>7.1793958693333337</v>
      </c>
      <c r="K44" s="27"/>
      <c r="L44" s="27">
        <f>L8-B8</f>
        <v>8.4201845069484236</v>
      </c>
      <c r="M44" s="27">
        <f t="shared" ref="M44:O44" si="95">M8-C8</f>
        <v>4.5623937541667221</v>
      </c>
      <c r="N44" s="27">
        <f t="shared" si="95"/>
        <v>3.233837215924023</v>
      </c>
      <c r="O44" s="27">
        <f t="shared" si="95"/>
        <v>16.21641547703917</v>
      </c>
      <c r="Q44" t="str">
        <f>$A$8</f>
        <v>Managers, directors and senior officials</v>
      </c>
      <c r="R44" s="27">
        <f>W8-R8</f>
        <v>3.1460977559632184</v>
      </c>
      <c r="S44" s="27">
        <f t="shared" ref="S44:S52" si="96">X8-S8</f>
        <v>1.1340035960942139</v>
      </c>
      <c r="T44" s="27">
        <f t="shared" ref="T44:T52" si="97">Y8-T8</f>
        <v>1.0057142670711245</v>
      </c>
      <c r="U44" s="27">
        <f t="shared" ref="U44:U52" si="98">Z8-U8</f>
        <v>5.2858156191285524</v>
      </c>
      <c r="V44" s="27"/>
      <c r="W44" s="27">
        <f>AB8-W8</f>
        <v>0.68702874470331921</v>
      </c>
      <c r="X44" s="27">
        <f t="shared" ref="X44:X52" si="99">AC8-X8</f>
        <v>1.4851292581274818</v>
      </c>
      <c r="Y44" s="27">
        <f t="shared" ref="Y44:Y52" si="100">AD8-Y8</f>
        <v>1.2244139175725461</v>
      </c>
      <c r="Z44" s="27">
        <f t="shared" ref="Z44:Z52" si="101">AE8-Z8</f>
        <v>3.3965719204033533</v>
      </c>
      <c r="AA44" s="27"/>
      <c r="AB44" s="27">
        <f>AB8-R8</f>
        <v>3.8331265006665376</v>
      </c>
      <c r="AC44" s="27">
        <f t="shared" ref="AC44:AC52" si="102">AC8-S8</f>
        <v>2.6191328542216956</v>
      </c>
      <c r="AD44" s="27">
        <f t="shared" ref="AD44:AD52" si="103">AD8-T8</f>
        <v>2.2301281846436707</v>
      </c>
      <c r="AE44" s="27">
        <f t="shared" ref="AE44:AE52" si="104">AE8-U8</f>
        <v>8.6823875395319057</v>
      </c>
      <c r="AG44" t="str">
        <f>$A$8</f>
        <v>Managers, directors and senior officials</v>
      </c>
      <c r="AH44" s="27">
        <f>AM8-AH8</f>
        <v>1.8716532276292028</v>
      </c>
      <c r="AI44" s="27">
        <f t="shared" ref="AI44:AI52" si="105">AN8-AI8</f>
        <v>1.2988035085348248</v>
      </c>
      <c r="AJ44" s="27">
        <f t="shared" ref="AJ44:AJ52" si="106">AO8-AJ8</f>
        <v>0.5807472524132411</v>
      </c>
      <c r="AK44" s="27">
        <f t="shared" ref="AK44:AK52" si="107">AP8-AK8</f>
        <v>3.7512039885772683</v>
      </c>
      <c r="AL44" s="27"/>
      <c r="AM44" s="27">
        <f>AR8-AM8</f>
        <v>2.7154047786526743</v>
      </c>
      <c r="AN44" s="27">
        <f t="shared" ref="AN44:AN52" si="108">AS8-AN8</f>
        <v>0.64445739141020209</v>
      </c>
      <c r="AO44" s="27">
        <f t="shared" ref="AO44:AO52" si="109">AT8-AO8</f>
        <v>0.42296177886711561</v>
      </c>
      <c r="AP44" s="27">
        <f t="shared" ref="AP44:AP52" si="110">AU8-AP8</f>
        <v>3.7828239489299911</v>
      </c>
      <c r="AQ44" s="27"/>
      <c r="AR44" s="27">
        <f>AR8-AH8</f>
        <v>4.5870580062818771</v>
      </c>
      <c r="AS44" s="27">
        <f t="shared" ref="AS44:AS52" si="111">AS8-AI8</f>
        <v>1.9432608999450269</v>
      </c>
      <c r="AT44" s="27">
        <f t="shared" ref="AT44:AT52" si="112">AT8-AJ8</f>
        <v>1.0037090312803567</v>
      </c>
      <c r="AU44" s="27">
        <f t="shared" ref="AU44:AU52" si="113">AU8-AK8</f>
        <v>7.5340279375072594</v>
      </c>
    </row>
    <row r="45" spans="1:47" x14ac:dyDescent="0.2">
      <c r="A45" t="str">
        <f>$A$9</f>
        <v>Professional occupations</v>
      </c>
      <c r="B45" s="27">
        <f t="shared" ref="B45:B54" si="114">G9-B9</f>
        <v>12.27321132286896</v>
      </c>
      <c r="C45" s="27">
        <f t="shared" ref="C45:C54" si="115">H9-C9</f>
        <v>3.820755937156818</v>
      </c>
      <c r="D45" s="27">
        <f t="shared" ref="D45:D54" si="116">I9-D9</f>
        <v>0.36700460028658988</v>
      </c>
      <c r="E45" s="27">
        <f t="shared" ref="E45:E54" si="117">J9-E9</f>
        <v>16.46097186031237</v>
      </c>
      <c r="F45" s="27"/>
      <c r="G45" s="27">
        <f t="shared" ref="G45:G54" si="118">L9-G9</f>
        <v>13.000007254920163</v>
      </c>
      <c r="H45" s="27">
        <f t="shared" ref="H45:H54" si="119">M9-H9</f>
        <v>3.8461643673983588</v>
      </c>
      <c r="I45" s="27">
        <f t="shared" ref="I45:I54" si="120">N9-I9</f>
        <v>-0.19014246334975482</v>
      </c>
      <c r="J45" s="27">
        <f t="shared" ref="J45:J54" si="121">O9-J9</f>
        <v>16.656029158968778</v>
      </c>
      <c r="K45" s="27"/>
      <c r="L45" s="27">
        <f t="shared" ref="L45:L54" si="122">L9-B9</f>
        <v>25.273218577789123</v>
      </c>
      <c r="M45" s="27">
        <f t="shared" ref="M45:M54" si="123">M9-C9</f>
        <v>7.6669203045551768</v>
      </c>
      <c r="N45" s="27">
        <f t="shared" ref="N45:N54" si="124">N9-D9</f>
        <v>0.17686213693683506</v>
      </c>
      <c r="O45" s="27">
        <f t="shared" ref="O45:O54" si="125">O9-E9</f>
        <v>33.117001019281147</v>
      </c>
      <c r="Q45" t="str">
        <f>$A$9</f>
        <v>Professional occupations</v>
      </c>
      <c r="R45" s="27">
        <f t="shared" ref="R45:R52" si="126">W9-R9</f>
        <v>6.4290208115937588</v>
      </c>
      <c r="S45" s="27">
        <f t="shared" si="96"/>
        <v>1.6832296409033236</v>
      </c>
      <c r="T45" s="27">
        <f t="shared" si="97"/>
        <v>-1.3598569035559285</v>
      </c>
      <c r="U45" s="27">
        <f t="shared" si="98"/>
        <v>6.7523935489411571</v>
      </c>
      <c r="V45" s="27"/>
      <c r="W45" s="27">
        <f t="shared" ref="W45:W52" si="127">AB9-W9</f>
        <v>6.6134630438213549</v>
      </c>
      <c r="X45" s="27">
        <f t="shared" si="99"/>
        <v>1.2560604566051063</v>
      </c>
      <c r="Y45" s="27">
        <f t="shared" si="100"/>
        <v>-0.6756256154267879</v>
      </c>
      <c r="Z45" s="27">
        <f t="shared" si="101"/>
        <v>7.1938978849996715</v>
      </c>
      <c r="AA45" s="27"/>
      <c r="AB45" s="27">
        <f t="shared" ref="AB45:AB52" si="128">AB9-R9</f>
        <v>13.042483855415114</v>
      </c>
      <c r="AC45" s="27">
        <f t="shared" si="102"/>
        <v>2.93929009750843</v>
      </c>
      <c r="AD45" s="27">
        <f t="shared" si="103"/>
        <v>-2.0354825189827164</v>
      </c>
      <c r="AE45" s="27">
        <f t="shared" si="104"/>
        <v>13.946291433940829</v>
      </c>
      <c r="AG45" t="str">
        <f>$A$9</f>
        <v>Professional occupations</v>
      </c>
      <c r="AH45" s="27">
        <f t="shared" ref="AH45:AH52" si="129">AM9-AH9</f>
        <v>5.8441905112752082</v>
      </c>
      <c r="AI45" s="27">
        <f t="shared" si="105"/>
        <v>2.1375262962534958</v>
      </c>
      <c r="AJ45" s="27">
        <f t="shared" si="106"/>
        <v>1.7268615038425179</v>
      </c>
      <c r="AK45" s="27">
        <f t="shared" si="107"/>
        <v>9.7085783113712196</v>
      </c>
      <c r="AL45" s="27"/>
      <c r="AM45" s="27">
        <f t="shared" ref="AM45:AM52" si="130">AR9-AM9</f>
        <v>6.3865442110987907</v>
      </c>
      <c r="AN45" s="27">
        <f t="shared" si="108"/>
        <v>2.5901039107932551</v>
      </c>
      <c r="AO45" s="27">
        <f t="shared" si="109"/>
        <v>0.48548315207703308</v>
      </c>
      <c r="AP45" s="27">
        <f t="shared" si="110"/>
        <v>9.4621312739690779</v>
      </c>
      <c r="AQ45" s="27"/>
      <c r="AR45" s="27">
        <f t="shared" ref="AR45:AR52" si="131">AR9-AH9</f>
        <v>12.230734722373999</v>
      </c>
      <c r="AS45" s="27">
        <f t="shared" si="111"/>
        <v>4.7276302070467509</v>
      </c>
      <c r="AT45" s="27">
        <f t="shared" si="112"/>
        <v>2.212344655919551</v>
      </c>
      <c r="AU45" s="27">
        <f t="shared" si="113"/>
        <v>19.170709585340298</v>
      </c>
    </row>
    <row r="46" spans="1:47" x14ac:dyDescent="0.2">
      <c r="A46" t="str">
        <f>$A$10</f>
        <v>Associate professional occupations</v>
      </c>
      <c r="B46" s="27">
        <f t="shared" si="114"/>
        <v>5.9308062054833854</v>
      </c>
      <c r="C46" s="27">
        <f t="shared" si="115"/>
        <v>1.9041347678925984</v>
      </c>
      <c r="D46" s="27">
        <f t="shared" si="116"/>
        <v>-0.25097785143991214</v>
      </c>
      <c r="E46" s="27">
        <f t="shared" si="117"/>
        <v>7.5839631219360726</v>
      </c>
      <c r="F46" s="27"/>
      <c r="G46" s="27">
        <f t="shared" si="118"/>
        <v>1.1343688652346628</v>
      </c>
      <c r="H46" s="27">
        <f t="shared" si="119"/>
        <v>0.36049798639884578</v>
      </c>
      <c r="I46" s="27">
        <f t="shared" si="120"/>
        <v>-0.10690941681579069</v>
      </c>
      <c r="J46" s="27">
        <f t="shared" si="121"/>
        <v>1.3879574348177144</v>
      </c>
      <c r="K46" s="27"/>
      <c r="L46" s="27">
        <f t="shared" si="122"/>
        <v>7.0651750707180483</v>
      </c>
      <c r="M46" s="27">
        <f t="shared" si="123"/>
        <v>2.2646327542914442</v>
      </c>
      <c r="N46" s="27">
        <f t="shared" si="124"/>
        <v>-0.35788726825570283</v>
      </c>
      <c r="O46" s="27">
        <f t="shared" si="125"/>
        <v>8.971920556753787</v>
      </c>
      <c r="Q46" t="str">
        <f>$A$10</f>
        <v>Associate professional occupations</v>
      </c>
      <c r="R46" s="27">
        <f t="shared" si="126"/>
        <v>3.0457239679564339</v>
      </c>
      <c r="S46" s="27">
        <f t="shared" si="96"/>
        <v>0.99580919169599813</v>
      </c>
      <c r="T46" s="27">
        <f t="shared" si="97"/>
        <v>-0.81419096980064909</v>
      </c>
      <c r="U46" s="27">
        <f t="shared" si="98"/>
        <v>3.2273421898517825</v>
      </c>
      <c r="V46" s="27"/>
      <c r="W46" s="27">
        <f>AB10-W10</f>
        <v>-1.355066322851215</v>
      </c>
      <c r="X46" s="27">
        <f t="shared" si="99"/>
        <v>-0.49463392589468969</v>
      </c>
      <c r="Y46" s="27">
        <f t="shared" si="100"/>
        <v>-0.30768492416423454</v>
      </c>
      <c r="Z46" s="27">
        <f t="shared" si="101"/>
        <v>-2.1573851729101357</v>
      </c>
      <c r="AA46" s="27"/>
      <c r="AB46" s="27">
        <f t="shared" si="128"/>
        <v>1.6906576451052189</v>
      </c>
      <c r="AC46" s="27">
        <f t="shared" si="102"/>
        <v>0.50117526580130844</v>
      </c>
      <c r="AD46" s="27">
        <f t="shared" si="103"/>
        <v>-1.1218758939648836</v>
      </c>
      <c r="AE46" s="27">
        <f t="shared" si="104"/>
        <v>1.0699570169416468</v>
      </c>
      <c r="AG46" t="str">
        <f>$A$10</f>
        <v>Associate professional occupations</v>
      </c>
      <c r="AH46" s="27">
        <f t="shared" si="129"/>
        <v>2.8850822375269445</v>
      </c>
      <c r="AI46" s="27">
        <f t="shared" si="105"/>
        <v>0.90832557619660292</v>
      </c>
      <c r="AJ46" s="27">
        <f t="shared" si="106"/>
        <v>0.56321311836073917</v>
      </c>
      <c r="AK46" s="27">
        <f t="shared" si="107"/>
        <v>4.3566209320842901</v>
      </c>
      <c r="AL46" s="27"/>
      <c r="AM46" s="27">
        <f t="shared" si="130"/>
        <v>2.4894351880858832</v>
      </c>
      <c r="AN46" s="27">
        <f t="shared" si="108"/>
        <v>0.85513191229353325</v>
      </c>
      <c r="AO46" s="27">
        <f t="shared" si="109"/>
        <v>0.2007755073484434</v>
      </c>
      <c r="AP46" s="27">
        <f t="shared" si="110"/>
        <v>3.5453426077278571</v>
      </c>
      <c r="AQ46" s="27"/>
      <c r="AR46" s="27">
        <f t="shared" si="131"/>
        <v>5.3745174256128276</v>
      </c>
      <c r="AS46" s="27">
        <f t="shared" si="111"/>
        <v>1.7634574884901362</v>
      </c>
      <c r="AT46" s="27">
        <f t="shared" si="112"/>
        <v>0.76398862570918258</v>
      </c>
      <c r="AU46" s="27">
        <f t="shared" si="113"/>
        <v>7.9019635398121473</v>
      </c>
    </row>
    <row r="47" spans="1:47" x14ac:dyDescent="0.2">
      <c r="A47" t="str">
        <f>$A$11</f>
        <v>Administrative and secretarial occupations</v>
      </c>
      <c r="B47" s="27">
        <f t="shared" si="114"/>
        <v>0.63596762276565144</v>
      </c>
      <c r="C47" s="27">
        <f t="shared" si="115"/>
        <v>-0.91165345574850676</v>
      </c>
      <c r="D47" s="27">
        <f t="shared" si="116"/>
        <v>0.1717543305487621</v>
      </c>
      <c r="E47" s="27">
        <f t="shared" si="117"/>
        <v>-0.10393150243408655</v>
      </c>
      <c r="F47" s="27"/>
      <c r="G47" s="27">
        <f t="shared" si="118"/>
        <v>-3.8571920166152829</v>
      </c>
      <c r="H47" s="27">
        <f t="shared" si="119"/>
        <v>-3.3828076655658919</v>
      </c>
      <c r="I47" s="27">
        <f t="shared" si="120"/>
        <v>-0.10280062229276865</v>
      </c>
      <c r="J47" s="27">
        <f t="shared" si="121"/>
        <v>-7.3428003044739398</v>
      </c>
      <c r="K47" s="27"/>
      <c r="L47" s="27">
        <f t="shared" si="122"/>
        <v>-3.2212243938496314</v>
      </c>
      <c r="M47" s="27">
        <f t="shared" si="123"/>
        <v>-4.2944611213143986</v>
      </c>
      <c r="N47" s="27">
        <f t="shared" si="124"/>
        <v>6.8953708255993451E-2</v>
      </c>
      <c r="O47" s="27">
        <f t="shared" si="125"/>
        <v>-7.4467318069080264</v>
      </c>
      <c r="Q47" t="str">
        <f>$A$11</f>
        <v>Administrative and secretarial occupations</v>
      </c>
      <c r="R47" s="27">
        <f t="shared" si="126"/>
        <v>0.88077991154430535</v>
      </c>
      <c r="S47" s="27">
        <f t="shared" si="96"/>
        <v>0.27652277777264644</v>
      </c>
      <c r="T47" s="27">
        <f t="shared" si="97"/>
        <v>-0.10486931192914273</v>
      </c>
      <c r="U47" s="27">
        <f t="shared" si="98"/>
        <v>1.0524333773878087</v>
      </c>
      <c r="V47" s="27"/>
      <c r="W47" s="27">
        <f t="shared" si="127"/>
        <v>0.28653685381399363</v>
      </c>
      <c r="X47" s="27">
        <f t="shared" si="99"/>
        <v>-0.17015370380339201</v>
      </c>
      <c r="Y47" s="27">
        <f t="shared" si="100"/>
        <v>9.1914052908720789E-2</v>
      </c>
      <c r="Z47" s="27">
        <f t="shared" si="101"/>
        <v>0.20829720291932396</v>
      </c>
      <c r="AA47" s="27"/>
      <c r="AB47" s="27">
        <f t="shared" si="128"/>
        <v>1.167316765358299</v>
      </c>
      <c r="AC47" s="27">
        <f t="shared" si="102"/>
        <v>0.10636907396925444</v>
      </c>
      <c r="AD47" s="27">
        <f t="shared" si="103"/>
        <v>-1.2955259020421939E-2</v>
      </c>
      <c r="AE47" s="27">
        <f t="shared" si="104"/>
        <v>1.2607305803071327</v>
      </c>
      <c r="AG47" t="str">
        <f>$A$11</f>
        <v>Administrative and secretarial occupations</v>
      </c>
      <c r="AH47" s="27">
        <f t="shared" si="129"/>
        <v>-0.24481228877865391</v>
      </c>
      <c r="AI47" s="27">
        <f t="shared" si="105"/>
        <v>-1.1881762335211548</v>
      </c>
      <c r="AJ47" s="27">
        <f t="shared" si="106"/>
        <v>0.27662364247790516</v>
      </c>
      <c r="AK47" s="27">
        <f t="shared" si="107"/>
        <v>-1.1563648798219006</v>
      </c>
      <c r="AL47" s="27"/>
      <c r="AM47" s="27">
        <f t="shared" si="130"/>
        <v>-4.1437288704292445</v>
      </c>
      <c r="AN47" s="27">
        <f t="shared" si="108"/>
        <v>-3.2126539617625021</v>
      </c>
      <c r="AO47" s="27">
        <f t="shared" si="109"/>
        <v>-0.19471467520148877</v>
      </c>
      <c r="AP47" s="27">
        <f>AU11-AP11</f>
        <v>-7.5510975073932407</v>
      </c>
      <c r="AQ47" s="27"/>
      <c r="AR47" s="27">
        <f t="shared" si="131"/>
        <v>-4.3885411592078984</v>
      </c>
      <c r="AS47" s="27">
        <f t="shared" si="111"/>
        <v>-4.4008301952836568</v>
      </c>
      <c r="AT47" s="27">
        <f t="shared" si="112"/>
        <v>8.1908967276416389E-2</v>
      </c>
      <c r="AU47" s="27">
        <f t="shared" si="113"/>
        <v>-8.7074623872151413</v>
      </c>
    </row>
    <row r="48" spans="1:47" x14ac:dyDescent="0.2">
      <c r="A48" t="str">
        <f>$A$12</f>
        <v>Skilled trades occupations</v>
      </c>
      <c r="B48" s="27">
        <f t="shared" si="114"/>
        <v>-3.989123222385917</v>
      </c>
      <c r="C48" s="27">
        <f t="shared" si="115"/>
        <v>-1.3705837898933275</v>
      </c>
      <c r="D48" s="27">
        <f t="shared" si="116"/>
        <v>-1.6531929487372938</v>
      </c>
      <c r="E48" s="27">
        <f t="shared" si="117"/>
        <v>-7.0128999610165437</v>
      </c>
      <c r="F48" s="27"/>
      <c r="G48" s="27">
        <f t="shared" si="118"/>
        <v>-4.6615564967946206</v>
      </c>
      <c r="H48" s="27">
        <f t="shared" si="119"/>
        <v>0.23748586190971643</v>
      </c>
      <c r="I48" s="27">
        <f t="shared" si="120"/>
        <v>-0.5112251588557335</v>
      </c>
      <c r="J48" s="27">
        <f t="shared" si="121"/>
        <v>-4.9352957937406359</v>
      </c>
      <c r="K48" s="27"/>
      <c r="L48" s="27">
        <f t="shared" si="122"/>
        <v>-8.6506797191805376</v>
      </c>
      <c r="M48" s="27">
        <f t="shared" si="123"/>
        <v>-1.1330979279836111</v>
      </c>
      <c r="N48" s="27">
        <f t="shared" si="124"/>
        <v>-2.1644181075930273</v>
      </c>
      <c r="O48" s="27">
        <f t="shared" si="125"/>
        <v>-11.94819575475718</v>
      </c>
      <c r="Q48" t="str">
        <f>$A$12</f>
        <v>Skilled trades occupations</v>
      </c>
      <c r="R48" s="27">
        <f t="shared" si="126"/>
        <v>-4.0986085733789999</v>
      </c>
      <c r="S48" s="27">
        <f t="shared" si="96"/>
        <v>-1.1444336521817342</v>
      </c>
      <c r="T48" s="27">
        <f t="shared" si="97"/>
        <v>-1.9826839205044298</v>
      </c>
      <c r="U48" s="27">
        <f t="shared" si="98"/>
        <v>-7.2257261460651634</v>
      </c>
      <c r="V48" s="27"/>
      <c r="W48" s="27">
        <f t="shared" si="127"/>
        <v>-4.9162552139019624</v>
      </c>
      <c r="X48" s="27">
        <f t="shared" si="99"/>
        <v>0.26362282317719821</v>
      </c>
      <c r="Y48" s="27">
        <f t="shared" si="100"/>
        <v>-0.7913004264483039</v>
      </c>
      <c r="Z48" s="27">
        <f t="shared" si="101"/>
        <v>-5.4439328171730637</v>
      </c>
      <c r="AA48" s="27"/>
      <c r="AB48" s="27">
        <f t="shared" si="128"/>
        <v>-9.0148637872809623</v>
      </c>
      <c r="AC48" s="27">
        <f t="shared" si="102"/>
        <v>-0.880810829004536</v>
      </c>
      <c r="AD48" s="27">
        <f t="shared" si="103"/>
        <v>-2.7739843469527337</v>
      </c>
      <c r="AE48" s="27">
        <f t="shared" si="104"/>
        <v>-12.669658963238227</v>
      </c>
      <c r="AG48" t="str">
        <f>$A$12</f>
        <v>Skilled trades occupations</v>
      </c>
      <c r="AH48" s="27">
        <f t="shared" si="129"/>
        <v>0.10948535099311041</v>
      </c>
      <c r="AI48" s="27">
        <f t="shared" si="105"/>
        <v>-0.22615013771159465</v>
      </c>
      <c r="AJ48" s="27">
        <f t="shared" si="106"/>
        <v>0.32949097176712883</v>
      </c>
      <c r="AK48" s="27">
        <f t="shared" si="107"/>
        <v>0.21282618504864459</v>
      </c>
      <c r="AL48" s="27"/>
      <c r="AM48" s="27">
        <f t="shared" si="130"/>
        <v>0.25469871710732983</v>
      </c>
      <c r="AN48" s="27">
        <f t="shared" si="108"/>
        <v>-2.6136961267481107E-2</v>
      </c>
      <c r="AO48" s="27">
        <f t="shared" si="109"/>
        <v>0.28007526759257395</v>
      </c>
      <c r="AP48" s="27">
        <f t="shared" si="110"/>
        <v>0.50863702343242334</v>
      </c>
      <c r="AQ48" s="27"/>
      <c r="AR48" s="27">
        <f t="shared" si="131"/>
        <v>0.36418406810044024</v>
      </c>
      <c r="AS48" s="27">
        <f t="shared" si="111"/>
        <v>-0.25228709897907575</v>
      </c>
      <c r="AT48" s="27">
        <f t="shared" si="112"/>
        <v>0.60956623935970278</v>
      </c>
      <c r="AU48" s="27">
        <f t="shared" si="113"/>
        <v>0.72146320848106793</v>
      </c>
    </row>
    <row r="49" spans="1:47" x14ac:dyDescent="0.2">
      <c r="A49" t="str">
        <f>$A$13</f>
        <v>Caring, leisure and other service occupations</v>
      </c>
      <c r="B49" s="27">
        <f t="shared" si="114"/>
        <v>0.30113316121509826</v>
      </c>
      <c r="C49" s="27">
        <f t="shared" si="115"/>
        <v>-0.74498250731674176</v>
      </c>
      <c r="D49" s="27">
        <f t="shared" si="116"/>
        <v>2.1611651828645329</v>
      </c>
      <c r="E49" s="27">
        <f t="shared" si="117"/>
        <v>1.7173158367628858</v>
      </c>
      <c r="F49" s="27"/>
      <c r="G49" s="27">
        <f t="shared" si="118"/>
        <v>5.0371978884389108</v>
      </c>
      <c r="H49" s="27">
        <f t="shared" si="119"/>
        <v>1.5301995775374557</v>
      </c>
      <c r="I49" s="27">
        <f t="shared" si="120"/>
        <v>0.64745874396708469</v>
      </c>
      <c r="J49" s="27">
        <f t="shared" si="121"/>
        <v>7.2148562099434557</v>
      </c>
      <c r="K49" s="27"/>
      <c r="L49" s="27">
        <f t="shared" si="122"/>
        <v>5.3383310496540091</v>
      </c>
      <c r="M49" s="27">
        <f t="shared" si="123"/>
        <v>0.78521707022071396</v>
      </c>
      <c r="N49" s="27">
        <f t="shared" si="124"/>
        <v>2.8086239268316175</v>
      </c>
      <c r="O49" s="27">
        <f t="shared" si="125"/>
        <v>8.9321720467063415</v>
      </c>
      <c r="Q49" t="str">
        <f>$A$13</f>
        <v>Caring, leisure and other service occupations</v>
      </c>
      <c r="R49" s="27">
        <f t="shared" si="126"/>
        <v>0.21041089515597911</v>
      </c>
      <c r="S49" s="27">
        <f t="shared" si="96"/>
        <v>0.42097053609541435</v>
      </c>
      <c r="T49" s="27">
        <f t="shared" si="97"/>
        <v>8.0985031693864729E-2</v>
      </c>
      <c r="U49" s="27">
        <f t="shared" si="98"/>
        <v>0.71236646294526018</v>
      </c>
      <c r="V49" s="27"/>
      <c r="W49" s="27">
        <f t="shared" si="127"/>
        <v>1.836505061452482</v>
      </c>
      <c r="X49" s="27">
        <f t="shared" si="99"/>
        <v>0.80369029929484626</v>
      </c>
      <c r="Y49" s="27">
        <f t="shared" si="100"/>
        <v>0.39722247996638238</v>
      </c>
      <c r="Z49" s="27">
        <f t="shared" si="101"/>
        <v>3.0374178407137098</v>
      </c>
      <c r="AA49" s="27"/>
      <c r="AB49" s="27">
        <f t="shared" si="128"/>
        <v>2.0469159566084612</v>
      </c>
      <c r="AC49" s="27">
        <f t="shared" si="102"/>
        <v>1.2246608353902606</v>
      </c>
      <c r="AD49" s="27">
        <f t="shared" si="103"/>
        <v>0.47820751166024711</v>
      </c>
      <c r="AE49" s="27">
        <f t="shared" si="104"/>
        <v>3.74978430365897</v>
      </c>
      <c r="AG49" t="str">
        <f>$A$13</f>
        <v>Caring, leisure and other service occupations</v>
      </c>
      <c r="AH49" s="27">
        <f t="shared" si="129"/>
        <v>9.0722266059128032E-2</v>
      </c>
      <c r="AI49" s="27">
        <f t="shared" si="105"/>
        <v>-1.1659530434121592</v>
      </c>
      <c r="AJ49" s="27">
        <f t="shared" si="106"/>
        <v>2.0801801511706697</v>
      </c>
      <c r="AK49" s="27">
        <f t="shared" si="107"/>
        <v>1.004949373817638</v>
      </c>
      <c r="AL49" s="27"/>
      <c r="AM49" s="27">
        <f t="shared" si="130"/>
        <v>3.2006928269864297</v>
      </c>
      <c r="AN49" s="27">
        <f t="shared" si="108"/>
        <v>0.72650927824261302</v>
      </c>
      <c r="AO49" s="27">
        <f t="shared" si="109"/>
        <v>0.25023626400069965</v>
      </c>
      <c r="AP49" s="27">
        <f t="shared" si="110"/>
        <v>4.1774383692297477</v>
      </c>
      <c r="AQ49" s="27"/>
      <c r="AR49" s="27">
        <f t="shared" si="131"/>
        <v>3.2914150930455577</v>
      </c>
      <c r="AS49" s="27">
        <f t="shared" si="111"/>
        <v>-0.4394437651695462</v>
      </c>
      <c r="AT49" s="27">
        <f t="shared" si="112"/>
        <v>2.3304164151713693</v>
      </c>
      <c r="AU49" s="27">
        <f t="shared" si="113"/>
        <v>5.1823877430473857</v>
      </c>
    </row>
    <row r="50" spans="1:47" x14ac:dyDescent="0.2">
      <c r="A50" t="str">
        <f>$A$14</f>
        <v>Sales and customer service occupations</v>
      </c>
      <c r="B50" s="27">
        <f t="shared" si="114"/>
        <v>-1.7490211567868172</v>
      </c>
      <c r="C50" s="27">
        <f t="shared" si="115"/>
        <v>-1.1069537809362124</v>
      </c>
      <c r="D50" s="27">
        <f t="shared" si="116"/>
        <v>-0.72186116530962741</v>
      </c>
      <c r="E50" s="27">
        <f t="shared" si="117"/>
        <v>-3.5778361030326522</v>
      </c>
      <c r="F50" s="27"/>
      <c r="G50" s="27">
        <f t="shared" si="118"/>
        <v>-0.55966984537288234</v>
      </c>
      <c r="H50" s="27">
        <f t="shared" si="119"/>
        <v>0.29195981725150943</v>
      </c>
      <c r="I50" s="27">
        <f t="shared" si="120"/>
        <v>-0.40155575273439936</v>
      </c>
      <c r="J50" s="27">
        <f t="shared" si="121"/>
        <v>-0.66926578085578114</v>
      </c>
      <c r="K50" s="27"/>
      <c r="L50" s="27">
        <f t="shared" si="122"/>
        <v>-2.3086910021596996</v>
      </c>
      <c r="M50" s="27">
        <f t="shared" si="123"/>
        <v>-0.814993963684703</v>
      </c>
      <c r="N50" s="27">
        <f t="shared" si="124"/>
        <v>-1.1234169180440268</v>
      </c>
      <c r="O50" s="27">
        <f t="shared" si="125"/>
        <v>-4.2471018838884333</v>
      </c>
      <c r="Q50" t="str">
        <f>$A$14</f>
        <v>Sales and customer service occupations</v>
      </c>
      <c r="R50" s="27">
        <f t="shared" si="126"/>
        <v>-0.41967364139239294</v>
      </c>
      <c r="S50" s="27">
        <f t="shared" si="96"/>
        <v>-0.1132911448753724</v>
      </c>
      <c r="T50" s="27">
        <f t="shared" si="97"/>
        <v>-0.10470946907222611</v>
      </c>
      <c r="U50" s="27">
        <f t="shared" si="98"/>
        <v>-0.63767425533999145</v>
      </c>
      <c r="V50" s="27"/>
      <c r="W50" s="27">
        <f t="shared" si="127"/>
        <v>-2.9995213016028366E-2</v>
      </c>
      <c r="X50" s="27">
        <f t="shared" si="99"/>
        <v>0.42886466456212702</v>
      </c>
      <c r="Y50" s="27">
        <f t="shared" si="100"/>
        <v>-0.23072305502659063</v>
      </c>
      <c r="Z50" s="27">
        <f t="shared" si="101"/>
        <v>0.16814639651950714</v>
      </c>
      <c r="AA50" s="27"/>
      <c r="AB50" s="27">
        <f t="shared" si="128"/>
        <v>-0.4496688544084213</v>
      </c>
      <c r="AC50" s="27">
        <f t="shared" si="102"/>
        <v>0.31557351968675462</v>
      </c>
      <c r="AD50" s="27">
        <f t="shared" si="103"/>
        <v>-0.33543252409881674</v>
      </c>
      <c r="AE50" s="27">
        <f t="shared" si="104"/>
        <v>-0.46952785882048431</v>
      </c>
      <c r="AG50" t="str">
        <f>$A$14</f>
        <v>Sales and customer service occupations</v>
      </c>
      <c r="AH50" s="27">
        <f t="shared" si="129"/>
        <v>-1.3293475153944225</v>
      </c>
      <c r="AI50" s="27">
        <f t="shared" si="105"/>
        <v>-0.99366263606081873</v>
      </c>
      <c r="AJ50" s="27">
        <f t="shared" si="106"/>
        <v>-0.61715169623740285</v>
      </c>
      <c r="AK50" s="27">
        <f t="shared" si="107"/>
        <v>-2.9401618476926465</v>
      </c>
      <c r="AL50" s="27"/>
      <c r="AM50" s="27">
        <f t="shared" si="130"/>
        <v>-0.52967463235685841</v>
      </c>
      <c r="AN50" s="27">
        <f t="shared" si="108"/>
        <v>-0.1369048473106389</v>
      </c>
      <c r="AO50" s="27">
        <f t="shared" si="109"/>
        <v>-0.17083269770780818</v>
      </c>
      <c r="AP50" s="27">
        <f t="shared" si="110"/>
        <v>-0.83741217737530604</v>
      </c>
      <c r="AQ50" s="27"/>
      <c r="AR50" s="27">
        <f t="shared" si="131"/>
        <v>-1.8590221477512809</v>
      </c>
      <c r="AS50" s="27">
        <f t="shared" si="111"/>
        <v>-1.1305674833714576</v>
      </c>
      <c r="AT50" s="27">
        <f t="shared" si="112"/>
        <v>-0.78798439394521103</v>
      </c>
      <c r="AU50" s="27">
        <f t="shared" si="113"/>
        <v>-3.7775740250679526</v>
      </c>
    </row>
    <row r="51" spans="1:47" x14ac:dyDescent="0.2">
      <c r="A51" t="str">
        <f>$A$15</f>
        <v>Process, plant and machine operatives</v>
      </c>
      <c r="B51" s="27">
        <f t="shared" si="114"/>
        <v>-5.0208399432299835</v>
      </c>
      <c r="C51" s="27">
        <f t="shared" si="115"/>
        <v>0.91212953072071112</v>
      </c>
      <c r="D51" s="27">
        <f t="shared" si="116"/>
        <v>0.83012219004434318</v>
      </c>
      <c r="E51" s="27">
        <f t="shared" si="117"/>
        <v>-3.2785882224649257</v>
      </c>
      <c r="F51" s="27"/>
      <c r="G51" s="27">
        <f t="shared" si="118"/>
        <v>1.2297672427212554</v>
      </c>
      <c r="H51" s="27">
        <f t="shared" si="119"/>
        <v>1.7925147668061179</v>
      </c>
      <c r="I51" s="27">
        <f t="shared" si="120"/>
        <v>0.63085681289833406</v>
      </c>
      <c r="J51" s="27">
        <f t="shared" si="121"/>
        <v>3.65313882242571</v>
      </c>
      <c r="K51" s="27"/>
      <c r="L51" s="27">
        <f t="shared" si="122"/>
        <v>-3.7910727005087281</v>
      </c>
      <c r="M51" s="27">
        <f t="shared" si="123"/>
        <v>2.704644297526829</v>
      </c>
      <c r="N51" s="27">
        <f t="shared" si="124"/>
        <v>1.4609790029426772</v>
      </c>
      <c r="O51" s="27">
        <f t="shared" si="125"/>
        <v>0.37455059996078433</v>
      </c>
      <c r="Q51" t="str">
        <f>$A$15</f>
        <v>Process, plant and machine operatives</v>
      </c>
      <c r="R51" s="27">
        <f t="shared" si="126"/>
        <v>-4.0545626339281249</v>
      </c>
      <c r="S51" s="27">
        <f t="shared" si="96"/>
        <v>0.95981323880409786</v>
      </c>
      <c r="T51" s="27">
        <f t="shared" si="97"/>
        <v>0.63117539031293513</v>
      </c>
      <c r="U51" s="27">
        <f t="shared" si="98"/>
        <v>-2.4635740048110932</v>
      </c>
      <c r="V51" s="27"/>
      <c r="W51" s="27">
        <f t="shared" si="127"/>
        <v>0.1125301812577959</v>
      </c>
      <c r="X51" s="27">
        <f t="shared" si="99"/>
        <v>0.64670847180493407</v>
      </c>
      <c r="Y51" s="27">
        <f t="shared" si="100"/>
        <v>0.65533889464524098</v>
      </c>
      <c r="Z51" s="27">
        <f t="shared" si="101"/>
        <v>1.414577547707971</v>
      </c>
      <c r="AA51" s="27"/>
      <c r="AB51" s="27">
        <f t="shared" si="128"/>
        <v>-3.942032452670329</v>
      </c>
      <c r="AC51" s="27">
        <f t="shared" si="102"/>
        <v>1.6065217106090319</v>
      </c>
      <c r="AD51" s="27">
        <f t="shared" si="103"/>
        <v>1.2865142849581761</v>
      </c>
      <c r="AE51" s="27">
        <f t="shared" si="104"/>
        <v>-1.0489964571031223</v>
      </c>
      <c r="AG51" t="str">
        <f>$A$15</f>
        <v>Process, plant and machine operatives</v>
      </c>
      <c r="AH51" s="27">
        <f t="shared" si="129"/>
        <v>-0.96627730930185374</v>
      </c>
      <c r="AI51" s="27">
        <f t="shared" si="105"/>
        <v>-4.7683708083388288E-2</v>
      </c>
      <c r="AJ51" s="27">
        <f t="shared" si="106"/>
        <v>0.19894679973141277</v>
      </c>
      <c r="AK51" s="27">
        <f t="shared" si="107"/>
        <v>-0.81501421765382887</v>
      </c>
      <c r="AL51" s="27"/>
      <c r="AM51" s="27">
        <f t="shared" si="130"/>
        <v>1.1172370614634661</v>
      </c>
      <c r="AN51" s="27">
        <f t="shared" si="108"/>
        <v>1.1458062950011831</v>
      </c>
      <c r="AO51" s="27">
        <f t="shared" si="109"/>
        <v>-2.44820817469108E-2</v>
      </c>
      <c r="AP51" s="27">
        <f t="shared" si="110"/>
        <v>2.2385612747177381</v>
      </c>
      <c r="AQ51" s="27"/>
      <c r="AR51" s="27">
        <f t="shared" si="131"/>
        <v>0.15095975216161239</v>
      </c>
      <c r="AS51" s="27">
        <f t="shared" si="111"/>
        <v>1.0981225869177949</v>
      </c>
      <c r="AT51" s="27">
        <f t="shared" si="112"/>
        <v>0.17446471798450197</v>
      </c>
      <c r="AU51" s="27">
        <f t="shared" si="113"/>
        <v>1.4235470570639093</v>
      </c>
    </row>
    <row r="52" spans="1:47" x14ac:dyDescent="0.2">
      <c r="A52" t="str">
        <f>$A$16</f>
        <v>Elementary occupations</v>
      </c>
      <c r="B52" s="27">
        <f t="shared" si="114"/>
        <v>-4.5280552444377804</v>
      </c>
      <c r="C52" s="27">
        <f t="shared" si="115"/>
        <v>-2.9546681144113762</v>
      </c>
      <c r="D52" s="27">
        <f t="shared" si="116"/>
        <v>-0.10329127892004886</v>
      </c>
      <c r="E52" s="27">
        <f t="shared" si="117"/>
        <v>-7.5860146377692033</v>
      </c>
      <c r="F52" s="27"/>
      <c r="G52" s="27">
        <f t="shared" si="118"/>
        <v>-1.247715864624773</v>
      </c>
      <c r="H52" s="27">
        <f t="shared" si="119"/>
        <v>-4.8720414681462252</v>
      </c>
      <c r="I52" s="27">
        <f t="shared" si="120"/>
        <v>1.0427417163525043</v>
      </c>
      <c r="J52" s="27">
        <f t="shared" si="121"/>
        <v>-5.0770156164184996</v>
      </c>
      <c r="K52" s="27"/>
      <c r="L52" s="27">
        <f t="shared" si="122"/>
        <v>-5.7757711090625534</v>
      </c>
      <c r="M52" s="27">
        <f t="shared" si="123"/>
        <v>-7.8267095825576014</v>
      </c>
      <c r="N52" s="27">
        <f t="shared" si="124"/>
        <v>0.93945043743245549</v>
      </c>
      <c r="O52" s="27">
        <f t="shared" si="125"/>
        <v>-12.663030254187703</v>
      </c>
      <c r="Q52" t="str">
        <f>$A$16</f>
        <v>Elementary occupations</v>
      </c>
      <c r="R52" s="27">
        <f t="shared" si="126"/>
        <v>-3.5345151601460856</v>
      </c>
      <c r="S52" s="27">
        <f t="shared" si="96"/>
        <v>-1.1347740394371009</v>
      </c>
      <c r="T52" s="27">
        <f t="shared" si="97"/>
        <v>-3.3861876181674688E-2</v>
      </c>
      <c r="U52" s="27">
        <f t="shared" si="98"/>
        <v>-4.703151075764854</v>
      </c>
      <c r="V52" s="27"/>
      <c r="W52" s="27">
        <f t="shared" si="127"/>
        <v>-1.6118562225007338</v>
      </c>
      <c r="X52" s="27">
        <f t="shared" si="99"/>
        <v>-1.6586017589354851</v>
      </c>
      <c r="Y52" s="27">
        <f t="shared" si="100"/>
        <v>0.84944485627001853</v>
      </c>
      <c r="Z52" s="27">
        <f t="shared" si="101"/>
        <v>-2.4210131251662013</v>
      </c>
      <c r="AA52" s="27"/>
      <c r="AB52" s="27">
        <f t="shared" si="128"/>
        <v>-5.1463713826468194</v>
      </c>
      <c r="AC52" s="27">
        <f t="shared" si="102"/>
        <v>-2.793375798372586</v>
      </c>
      <c r="AD52" s="27">
        <f t="shared" si="103"/>
        <v>0.81558298008834385</v>
      </c>
      <c r="AE52" s="27">
        <f t="shared" si="104"/>
        <v>-7.1241642009310553</v>
      </c>
      <c r="AG52" t="str">
        <f>$A$16</f>
        <v>Elementary occupations</v>
      </c>
      <c r="AH52" s="27">
        <f t="shared" si="129"/>
        <v>-0.99354008429167706</v>
      </c>
      <c r="AI52" s="27">
        <f t="shared" si="105"/>
        <v>-1.8198940749743038</v>
      </c>
      <c r="AJ52" s="27">
        <f t="shared" si="106"/>
        <v>-6.9429402738373724E-2</v>
      </c>
      <c r="AK52" s="27">
        <f t="shared" si="107"/>
        <v>-2.8828635620043563</v>
      </c>
      <c r="AL52" s="27"/>
      <c r="AM52" s="27">
        <f t="shared" si="130"/>
        <v>0.36414035787596077</v>
      </c>
      <c r="AN52" s="27">
        <f t="shared" si="108"/>
        <v>-3.2134397092107729</v>
      </c>
      <c r="AO52" s="27">
        <f t="shared" si="109"/>
        <v>0.19329686008248581</v>
      </c>
      <c r="AP52" s="27">
        <f t="shared" si="110"/>
        <v>-2.6560024912523268</v>
      </c>
      <c r="AQ52" s="27"/>
      <c r="AR52" s="27">
        <f t="shared" si="131"/>
        <v>-0.62939972641571629</v>
      </c>
      <c r="AS52" s="27">
        <f t="shared" si="111"/>
        <v>-5.0333337841850767</v>
      </c>
      <c r="AT52" s="27">
        <f t="shared" si="112"/>
        <v>0.12386745734411209</v>
      </c>
      <c r="AU52" s="27">
        <f t="shared" si="113"/>
        <v>-5.5388660532566831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8.8718297290851069</v>
      </c>
      <c r="C54" s="29">
        <f t="shared" si="115"/>
        <v>1.9809856920930144</v>
      </c>
      <c r="D54" s="29">
        <f t="shared" si="116"/>
        <v>2.3871845788217172</v>
      </c>
      <c r="E54" s="29">
        <f t="shared" si="117"/>
        <v>13.239999999999839</v>
      </c>
      <c r="F54" s="29"/>
      <c r="G54" s="29">
        <f t="shared" si="118"/>
        <v>13.477640551263391</v>
      </c>
      <c r="H54" s="29">
        <f t="shared" si="119"/>
        <v>1.9335598931275797</v>
      </c>
      <c r="I54" s="29">
        <f t="shared" si="120"/>
        <v>2.6557995556091285</v>
      </c>
      <c r="J54" s="29">
        <f t="shared" si="121"/>
        <v>18.067000000000121</v>
      </c>
      <c r="K54" s="29"/>
      <c r="L54" s="29">
        <f t="shared" si="122"/>
        <v>22.349470280348498</v>
      </c>
      <c r="M54" s="29">
        <f t="shared" si="123"/>
        <v>3.9145455852205941</v>
      </c>
      <c r="N54" s="29">
        <f t="shared" si="124"/>
        <v>5.0429841344308457</v>
      </c>
      <c r="O54" s="29">
        <f t="shared" si="125"/>
        <v>31.30699999999996</v>
      </c>
      <c r="Q54" s="24" t="str">
        <f>$A$18</f>
        <v>All occupations</v>
      </c>
      <c r="R54" s="29">
        <f t="shared" ref="R54" si="132">W18-R18</f>
        <v>1.6046733333680834</v>
      </c>
      <c r="S54" s="29">
        <f t="shared" ref="S54" si="133">X18-S18</f>
        <v>3.0778501448714906</v>
      </c>
      <c r="T54" s="29">
        <f t="shared" ref="T54" si="134">Y18-T18</f>
        <v>-2.6822977619661259</v>
      </c>
      <c r="U54" s="29">
        <f t="shared" ref="U54" si="135">Z18-U18</f>
        <v>2.0002257162734622</v>
      </c>
      <c r="V54" s="29"/>
      <c r="W54" s="29">
        <f t="shared" ref="W54" si="136">AB18-W18</f>
        <v>1.6228909127790416</v>
      </c>
      <c r="X54" s="29">
        <f t="shared" ref="X54" si="137">AC18-X18</f>
        <v>2.5606865849381251</v>
      </c>
      <c r="Y54" s="29">
        <f t="shared" ref="Y54" si="138">AD18-Y18</f>
        <v>1.2130001802969872</v>
      </c>
      <c r="Z54" s="29">
        <f t="shared" ref="Z54" si="139">AE18-Z18</f>
        <v>5.3965776780141255</v>
      </c>
      <c r="AA54" s="29"/>
      <c r="AB54" s="29">
        <f t="shared" ref="AB54" si="140">AB18-R18</f>
        <v>3.227564246147125</v>
      </c>
      <c r="AC54" s="29">
        <f t="shared" ref="AC54" si="141">AC18-S18</f>
        <v>5.6385367298096156</v>
      </c>
      <c r="AD54" s="29">
        <f t="shared" ref="AD54" si="142">AD18-T18</f>
        <v>-1.4692975816691387</v>
      </c>
      <c r="AE54" s="29">
        <f t="shared" ref="AE54" si="143">AE18-U18</f>
        <v>7.3968033942875877</v>
      </c>
      <c r="AG54" s="24" t="str">
        <f>$A$18</f>
        <v>All occupations</v>
      </c>
      <c r="AH54" s="29">
        <f t="shared" ref="AH54" si="144">AM18-AH18</f>
        <v>7.2671563957169951</v>
      </c>
      <c r="AI54" s="29">
        <f t="shared" ref="AI54" si="145">AN18-AI18</f>
        <v>-1.0968644527785045</v>
      </c>
      <c r="AJ54" s="29">
        <f t="shared" ref="AJ54" si="146">AO18-AJ18</f>
        <v>5.069482340787836</v>
      </c>
      <c r="AK54" s="29">
        <f t="shared" ref="AK54" si="147">AP18-AK18</f>
        <v>11.239774283726319</v>
      </c>
      <c r="AL54" s="29"/>
      <c r="AM54" s="29">
        <f t="shared" ref="AM54" si="148">AR18-AM18</f>
        <v>11.854749638484421</v>
      </c>
      <c r="AN54" s="29">
        <f t="shared" ref="AN54" si="149">AS18-AN18</f>
        <v>-0.62712669181060221</v>
      </c>
      <c r="AO54" s="29">
        <f t="shared" ref="AO54" si="150">AT18-AO18</f>
        <v>1.4427993753121449</v>
      </c>
      <c r="AP54" s="29">
        <f t="shared" ref="AP54" si="151">AU18-AP18</f>
        <v>12.670422321985995</v>
      </c>
      <c r="AQ54" s="29"/>
      <c r="AR54" s="29">
        <f t="shared" ref="AR54" si="152">AR18-AH18</f>
        <v>19.121906034201416</v>
      </c>
      <c r="AS54" s="29">
        <f t="shared" ref="AS54" si="153">AS18-AI18</f>
        <v>-1.7239911445891067</v>
      </c>
      <c r="AT54" s="29">
        <f t="shared" ref="AT54" si="154">AT18-AJ18</f>
        <v>6.5122817160999809</v>
      </c>
      <c r="AU54" s="29">
        <f t="shared" ref="AU54" si="155">AU18-AK18</f>
        <v>23.910196605712315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Lincolnshire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0.52241841326519101</v>
      </c>
      <c r="N7" s="91">
        <f>'Occ T2'!I180</f>
        <v>0.23020070827648453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-2.114144663853601</v>
      </c>
      <c r="N9" s="91">
        <f>'Occ T2'!I178</f>
        <v>-0.41705970496231926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-3.9262590316106571</v>
      </c>
      <c r="N10" s="91">
        <f>'Occ T2'!I177</f>
        <v>-1.5771558375438866</v>
      </c>
    </row>
    <row r="11" spans="1:14" x14ac:dyDescent="0.2">
      <c r="L11" s="114" t="str">
        <f>"["&amp;'Occ T3'!A47&amp;"]"</f>
        <v>[Elementary occupations]</v>
      </c>
      <c r="M11" s="91">
        <f>'Occ T1'!H88</f>
        <v>-2.4694193430712885</v>
      </c>
      <c r="N11" s="91">
        <f>'Occ T1'!I88</f>
        <v>-0.62041193663990857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0.27134416467289313</v>
      </c>
      <c r="N13" s="91">
        <f>'Occ T2'!I176</f>
        <v>0.13304654485135625</v>
      </c>
    </row>
    <row r="14" spans="1:14" x14ac:dyDescent="0.2">
      <c r="L14" s="91" t="str">
        <f>'Occ T3'!A44</f>
        <v>81 Process, plant and machine operatives</v>
      </c>
      <c r="M14" s="91">
        <f>'Occ T2'!H175</f>
        <v>-3.2210524187519907</v>
      </c>
      <c r="N14" s="91">
        <f>'Occ T2'!I175</f>
        <v>0.9984240699584479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-1.511204107547004</v>
      </c>
      <c r="N15" s="91">
        <f>'Occ T1'!I87</f>
        <v>0.56477019653886629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1.8390107502346931</v>
      </c>
      <c r="N17" s="91">
        <f>'Occ T2'!I174</f>
        <v>2.5027303042239657</v>
      </c>
    </row>
    <row r="18" spans="12:14" x14ac:dyDescent="0.2">
      <c r="L18" s="91" t="str">
        <f>'Occ T3'!A40</f>
        <v>71 Sales occupations</v>
      </c>
      <c r="M18" s="91">
        <f>'Occ T2'!H173</f>
        <v>-2.3015589344122511</v>
      </c>
      <c r="N18" s="91">
        <f>'Occ T2'!I173</f>
        <v>-0.87948360928992164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-1.5931957129812768</v>
      </c>
      <c r="N19" s="91">
        <f>'Occ T1'!I86</f>
        <v>-0.1050396217455063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1.2108134803670678</v>
      </c>
      <c r="N21" s="91">
        <f>'Occ T2'!I172</f>
        <v>-0.73042026704230878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4.0584862318848058</v>
      </c>
      <c r="N22" s="91">
        <f>'Occ T2'!I171</f>
        <v>4.0950932897354519E-2</v>
      </c>
    </row>
    <row r="23" spans="12:14" x14ac:dyDescent="0.2">
      <c r="L23" s="91" t="str">
        <f>'Occ T3'!A35</f>
        <v>61 Caring personal service occupations</v>
      </c>
      <c r="M23" s="91">
        <f>'Occ T2'!H170</f>
        <v>-0.29797770549253588</v>
      </c>
      <c r="N23" s="91">
        <f>'Occ T2'!I170</f>
        <v>1.0274167824968261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0.61438147536538867</v>
      </c>
      <c r="N24" s="91">
        <f>'Occ T1'!I85</f>
        <v>0.79853601570356592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-3.7326736949015449</v>
      </c>
      <c r="N26" s="91">
        <f>'Occ T2'!I169</f>
        <v>-0.90590145174933578</v>
      </c>
    </row>
    <row r="27" spans="12:14" x14ac:dyDescent="0.2">
      <c r="L27" s="91" t="str">
        <f>'Occ T3'!A31</f>
        <v>53 Skilled construction and building trades</v>
      </c>
      <c r="M27" s="91">
        <f>'Occ T2'!H168</f>
        <v>-5.1065324044704541</v>
      </c>
      <c r="N27" s="91">
        <f>'Occ T2'!I168</f>
        <v>-0.86637317106229572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-2.8325377263822338</v>
      </c>
      <c r="N28" s="91">
        <f>'Occ T2'!I167</f>
        <v>-0.70007917934656883</v>
      </c>
    </row>
    <row r="29" spans="12:14" x14ac:dyDescent="0.2">
      <c r="L29" s="91" t="str">
        <f>'Occ T3'!A29</f>
        <v>51 Skilled agricultural and related trades</v>
      </c>
      <c r="M29" s="91">
        <f>'Occ T2'!H166</f>
        <v>2.2594732904816395</v>
      </c>
      <c r="N29" s="91">
        <f>'Occ T2'!I166</f>
        <v>-0.39756015604579531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-2.6618840760696982</v>
      </c>
      <c r="N30" s="91">
        <f>'Occ T1'!I84</f>
        <v>-0.7119765843605852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-1.7761307986914998</v>
      </c>
      <c r="N32" s="91">
        <f>'Occ T2'!I165</f>
        <v>-1.2385840530200642</v>
      </c>
    </row>
    <row r="33" spans="12:14" x14ac:dyDescent="0.2">
      <c r="L33" s="91" t="str">
        <f>'Occ T3'!A25</f>
        <v>41 Administrative occupations</v>
      </c>
      <c r="M33" s="91">
        <f>'Occ T2'!H164</f>
        <v>0.36164605380952786</v>
      </c>
      <c r="N33" s="91">
        <f>'Occ T2'!I164</f>
        <v>-0.97988713027726826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-4.0499508970959219E-2</v>
      </c>
      <c r="N34" s="91">
        <f>'Occ T1'!I83</f>
        <v>-1.0253510624594009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2.4244049337648788</v>
      </c>
      <c r="N36" s="91">
        <f>'Occ T2'!I163</f>
        <v>-9.684217911128945E-2</v>
      </c>
    </row>
    <row r="37" spans="12:14" x14ac:dyDescent="0.2">
      <c r="L37" s="91" t="str">
        <f>'Occ T3'!A21</f>
        <v>34 Culture, media and sports occupations</v>
      </c>
      <c r="M37" s="91">
        <f>'Occ T2'!H162</f>
        <v>0.79171661370618374</v>
      </c>
      <c r="N37" s="91">
        <f>'Occ T2'!I162</f>
        <v>-7.8888807469057465E-2</v>
      </c>
    </row>
    <row r="38" spans="12:14" x14ac:dyDescent="0.2">
      <c r="L38" s="91" t="str">
        <f>'Occ T3'!A20</f>
        <v>33 Protective service occupations</v>
      </c>
      <c r="M38" s="91">
        <f>'Occ T2'!H161</f>
        <v>1.0164800942692898</v>
      </c>
      <c r="N38" s="91">
        <f>'Occ T2'!I161</f>
        <v>1.9107494256659585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3.064405536878656</v>
      </c>
      <c r="N39" s="91">
        <f>'Occ T2'!I160</f>
        <v>0.60866624305517814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5.4353762200296085</v>
      </c>
      <c r="N40" s="91">
        <f>'Occ T2'!I159</f>
        <v>-0.63766699833097684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2.6666227509600349</v>
      </c>
      <c r="N41" s="91">
        <f>'Occ T1'!I82</f>
        <v>0.14886818097510357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5.6873590351056214</v>
      </c>
      <c r="N43" s="91">
        <f>'Occ T2'!I158</f>
        <v>1.4850014943423417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1.1971804388174467</v>
      </c>
      <c r="N44" s="91">
        <f>'Occ T2'!I157</f>
        <v>0.23771057343178192</v>
      </c>
    </row>
    <row r="45" spans="12:14" x14ac:dyDescent="0.2">
      <c r="L45" s="91" t="str">
        <f>'Occ T3'!A13</f>
        <v>22 Health professionals</v>
      </c>
      <c r="M45" s="91">
        <f>'Occ T2'!H156</f>
        <v>2.9741458051443903</v>
      </c>
      <c r="N45" s="91">
        <f>'Occ T2'!I156</f>
        <v>0.9669941439148122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3.8519040692554407</v>
      </c>
      <c r="N46" s="91">
        <f>'Occ T2'!I155</f>
        <v>1.0669118965406676</v>
      </c>
    </row>
    <row r="47" spans="12:14" x14ac:dyDescent="0.2">
      <c r="L47" s="114" t="str">
        <f>"["&amp;'Occ T3'!A11&amp;"]"</f>
        <v>[Professional occupations]</v>
      </c>
      <c r="M47" s="91">
        <f>'Occ T1'!H81</f>
        <v>3.6378923559100551</v>
      </c>
      <c r="N47" s="91">
        <f>'Occ T1'!I81</f>
        <v>1.0265318368229304</v>
      </c>
    </row>
    <row r="49" spans="12:14" x14ac:dyDescent="0.2">
      <c r="L49" s="107" t="str">
        <f>'Occ T3'!A9</f>
        <v>12 Other managers and proprietors</v>
      </c>
      <c r="M49" s="91">
        <f>'Occ T2'!H154</f>
        <v>2.5825455496633509</v>
      </c>
      <c r="N49" s="91">
        <f>'Occ T2'!I154</f>
        <v>2.3137440146827171</v>
      </c>
    </row>
    <row r="50" spans="12:14" x14ac:dyDescent="0.2">
      <c r="L50" s="107" t="str">
        <f>'Occ T3'!A8</f>
        <v>11 Corporate managers and directors</v>
      </c>
      <c r="M50" s="91">
        <f>'Occ T2'!H153</f>
        <v>4.2130831413350833</v>
      </c>
      <c r="N50" s="91">
        <f>'Occ T2'!I153</f>
        <v>-3.5587041746887316E-3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3.6724578134125663</v>
      </c>
      <c r="N51" s="91">
        <f>'Occ T1'!I80</f>
        <v>0.82458314319255877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Lincolnshire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6.9317715885824782</v>
      </c>
      <c r="N82" s="94">
        <f>'Occ T2'!F119</f>
        <v>-1.9841594676428542E-2</v>
      </c>
    </row>
    <row r="83" spans="12:14" x14ac:dyDescent="0.2">
      <c r="L83" s="10" t="str">
        <f>name!D5</f>
        <v>12 Other managers and proprietors</v>
      </c>
      <c r="M83" s="94">
        <f>'Occ T2'!D9-'Occ T2'!B9</f>
        <v>2.1052480191232643</v>
      </c>
      <c r="N83" s="94">
        <f>'Occ T2'!F120</f>
        <v>7.1992374640097232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4.8382525725855103</v>
      </c>
      <c r="N84" s="94">
        <f>'Occ T2'!F121</f>
        <v>4.8484784907509173</v>
      </c>
    </row>
    <row r="85" spans="12:14" x14ac:dyDescent="0.2">
      <c r="L85" s="10" t="str">
        <f>name!D7</f>
        <v>22 Health professionals</v>
      </c>
      <c r="M85" s="94">
        <f>'Occ T2'!D11-'Occ T2'!B11</f>
        <v>3.0220630348834838</v>
      </c>
      <c r="N85" s="94">
        <f>'Occ T2'!F122</f>
        <v>3.4429388423280578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1.1194562136248329</v>
      </c>
      <c r="N86" s="94">
        <f>'Occ T2'!F123</f>
        <v>0.70258974452267253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7.4812000392184785</v>
      </c>
      <c r="N87" s="94">
        <f>'Occ T2'!F124</f>
        <v>7.6620220813672439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2.3869806616007878</v>
      </c>
      <c r="N88" s="94">
        <f>'Occ T2'!F125</f>
        <v>-0.9392819624325508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1.3813356806288208</v>
      </c>
      <c r="N89" s="94">
        <f>'Occ T2'!F126</f>
        <v>0.93968212963893905</v>
      </c>
    </row>
    <row r="90" spans="12:14" x14ac:dyDescent="0.2">
      <c r="L90" s="10" t="str">
        <f>name!D12</f>
        <v>33 Protective service occupations</v>
      </c>
      <c r="M90" s="94">
        <f>'Occ T2'!D16-'Occ T2'!B16</f>
        <v>0.2830026938720005</v>
      </c>
      <c r="N90" s="94">
        <f>'Occ T2'!F127</f>
        <v>1.8842565947712462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0.25574989066025289</v>
      </c>
      <c r="N91" s="94">
        <f>'Occ T2'!F128</f>
        <v>-7.7845438919270649E-2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3.2768941951742363</v>
      </c>
      <c r="N92" s="94">
        <f>'Occ T2'!F129</f>
        <v>-0.41885388824067959</v>
      </c>
    </row>
    <row r="93" spans="12:14" x14ac:dyDescent="0.2">
      <c r="L93" s="10" t="str">
        <f>name!D15</f>
        <v>41 Administrative occupations</v>
      </c>
      <c r="M93" s="94">
        <f>'Occ T2'!D19-'Occ T2'!B19</f>
        <v>0.75337949017845318</v>
      </c>
      <c r="N93" s="94">
        <f>'Occ T2'!F130</f>
        <v>-5.7833827371627109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-0.8573109926126623</v>
      </c>
      <c r="N94" s="94">
        <f>'Occ T2'!F131</f>
        <v>-1.559417567311157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1.0581690158672696</v>
      </c>
      <c r="N95" s="94">
        <f>'Occ T2'!F132</f>
        <v>-0.58065739760631274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-2.8332646204329741</v>
      </c>
      <c r="N96" s="94">
        <f>'Occ T2'!F133</f>
        <v>-1.8341137940435104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-3.3368214439310933</v>
      </c>
      <c r="N97" s="94">
        <f>'Occ T2'!F134</f>
        <v>-1.3627100231333529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-1.9009829125197655</v>
      </c>
      <c r="N98" s="94">
        <f>'Occ T2'!F135</f>
        <v>-1.1578145789575016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-0.65266702763073425</v>
      </c>
      <c r="N99" s="94">
        <f>'Occ T2'!F136</f>
        <v>7.1941919194566637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2.3368141533151743</v>
      </c>
      <c r="N100" s="94">
        <f>'Occ T2'!F137</f>
        <v>7.9806066802854403E-2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3.3168711078410351E-2</v>
      </c>
      <c r="N101" s="94">
        <f>'Occ T2'!F138</f>
        <v>-5.914177631601425E-2</v>
      </c>
    </row>
    <row r="102" spans="12:14" x14ac:dyDescent="0.2">
      <c r="L102" s="10" t="str">
        <f>name!D24</f>
        <v>71 Sales occupations</v>
      </c>
      <c r="M102" s="94">
        <f>'Occ T2'!D28-'Occ T2'!B28</f>
        <v>-4.2832408722423025</v>
      </c>
      <c r="N102" s="94">
        <f>'Occ T2'!F139</f>
        <v>-4.3051473754540694</v>
      </c>
    </row>
    <row r="103" spans="12:14" x14ac:dyDescent="0.2">
      <c r="L103" s="10" t="str">
        <f>name!D25</f>
        <v>72 Customer service occupations</v>
      </c>
      <c r="M103" s="94">
        <f>'Occ T2'!D29-'Occ T2'!B29</f>
        <v>0.70540476920964501</v>
      </c>
      <c r="N103" s="94">
        <f>'Occ T2'!F140</f>
        <v>3.635881594598219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-3.566466110992522</v>
      </c>
      <c r="N104" s="94">
        <f>'Occ T2'!F141</f>
        <v>3.222226242443508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0.28787788852750751</v>
      </c>
      <c r="N105" s="94">
        <f>'Occ T2'!F142</f>
        <v>0.43091257998220911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-2.3662224270947814</v>
      </c>
      <c r="N106" s="94">
        <f>'Occ T2'!F143</f>
        <v>-2.2640465529604015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-5.2197922106743206</v>
      </c>
      <c r="N107" s="94">
        <f>'Occ T2'!F144</f>
        <v>-2.8129690634581124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13.239999999999441</v>
      </c>
      <c r="N109" s="94">
        <f>'Occ T2'!F146</f>
        <v>18.067000000000007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Lincolnshire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9.0370196077057372</v>
      </c>
      <c r="N153" s="94">
        <f>'Occ T1'!H8</f>
        <v>7.1793958693332982</v>
      </c>
    </row>
    <row r="154" spans="1:14" x14ac:dyDescent="0.2">
      <c r="L154" s="10" t="str">
        <f>name!E5</f>
        <v>Professional occupations</v>
      </c>
      <c r="M154" s="94">
        <f>'Occ T1'!D9-'Occ T1'!B9</f>
        <v>16.460971860312313</v>
      </c>
      <c r="N154" s="94">
        <f>'Occ T1'!H9</f>
        <v>16.656029158968892</v>
      </c>
    </row>
    <row r="155" spans="1:14" x14ac:dyDescent="0.2">
      <c r="L155" s="10" t="str">
        <f>name!E6</f>
        <v>Associate professional occupations</v>
      </c>
      <c r="M155" s="94">
        <f>'Occ T1'!D10-'Occ T1'!B10</f>
        <v>7.583963121936101</v>
      </c>
      <c r="N155" s="94">
        <f>'Occ T1'!H10</f>
        <v>1.387957434817686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-0.10393150243420735</v>
      </c>
      <c r="N156" s="94">
        <f>'Occ T1'!H11</f>
        <v>-7.3428003044738688</v>
      </c>
    </row>
    <row r="157" spans="1:14" x14ac:dyDescent="0.2">
      <c r="L157" s="10" t="str">
        <f>name!E8</f>
        <v>Skilled trades occupations</v>
      </c>
      <c r="M157" s="94">
        <f>'Occ T1'!D12-'Occ T1'!B12</f>
        <v>-7.0128999610165579</v>
      </c>
      <c r="N157" s="94">
        <f>'Occ T1'!H12</f>
        <v>-4.9352957937406785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1.7173158367628503</v>
      </c>
      <c r="N158" s="94">
        <f>'Occ T1'!H13</f>
        <v>7.2148562099435125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-3.5778361030326593</v>
      </c>
      <c r="N159" s="94">
        <f>'Occ T1'!H14</f>
        <v>-0.6692657808558522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-3.2785882224650109</v>
      </c>
      <c r="N160" s="94">
        <f>'Occ T1'!H15</f>
        <v>3.6531388224257171</v>
      </c>
    </row>
    <row r="161" spans="12:14" x14ac:dyDescent="0.2">
      <c r="L161" s="10" t="str">
        <f>name!E12</f>
        <v>Elementary occupations</v>
      </c>
      <c r="M161" s="94">
        <f>'Occ T1'!D16-'Occ T1'!B16</f>
        <v>-7.5860146377691038</v>
      </c>
      <c r="N161" s="94">
        <f>'Occ T1'!H16</f>
        <v>-5.0770156164185138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13.239999999999498</v>
      </c>
      <c r="N163" s="94">
        <f>'Occ T1'!H18</f>
        <v>18.067000000000192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Lincolnshire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39.777051001068813</v>
      </c>
      <c r="N5" s="87">
        <f>SUM(N6:N7)</f>
        <v>43.691533133803986</v>
      </c>
      <c r="O5" s="87">
        <f t="shared" ref="O5:AL5" si="1">SUM(O6:O7)</f>
        <v>44.043397483682362</v>
      </c>
      <c r="P5" s="87">
        <f t="shared" si="1"/>
        <v>42.949996892695843</v>
      </c>
      <c r="Q5" s="87">
        <f t="shared" si="1"/>
        <v>44.872714371260187</v>
      </c>
      <c r="R5" s="87">
        <f t="shared" si="1"/>
        <v>45.730595176532681</v>
      </c>
      <c r="S5" s="87">
        <f t="shared" si="1"/>
        <v>47.392583090081743</v>
      </c>
      <c r="T5" s="87">
        <f t="shared" si="1"/>
        <v>50.682310526004571</v>
      </c>
      <c r="U5" s="87">
        <f t="shared" si="1"/>
        <v>49.60481393477059</v>
      </c>
      <c r="V5" s="87">
        <f t="shared" si="1"/>
        <v>52.216714304978296</v>
      </c>
      <c r="W5" s="87">
        <f t="shared" si="1"/>
        <v>54.767614784238418</v>
      </c>
      <c r="X5" s="87">
        <f t="shared" si="1"/>
        <v>53.294679425718947</v>
      </c>
      <c r="Y5" s="87">
        <f t="shared" si="1"/>
        <v>53.851538116012335</v>
      </c>
      <c r="Z5" s="87">
        <f t="shared" si="1"/>
        <v>54.454285073574098</v>
      </c>
      <c r="AA5" s="87">
        <f t="shared" si="1"/>
        <v>55.176742481827347</v>
      </c>
      <c r="AB5" s="87">
        <f t="shared" si="1"/>
        <v>55.803786047645538</v>
      </c>
      <c r="AC5" s="87">
        <f t="shared" si="1"/>
        <v>56.404960320971945</v>
      </c>
      <c r="AD5" s="87">
        <f t="shared" si="1"/>
        <v>57.002391886214014</v>
      </c>
      <c r="AE5" s="87">
        <f t="shared" si="1"/>
        <v>57.593472110001422</v>
      </c>
      <c r="AF5" s="87">
        <f t="shared" si="1"/>
        <v>58.178090383778375</v>
      </c>
      <c r="AG5" s="87">
        <f t="shared" si="1"/>
        <v>58.794991877638275</v>
      </c>
      <c r="AH5" s="87">
        <f t="shared" si="1"/>
        <v>59.421825766970713</v>
      </c>
      <c r="AI5" s="87">
        <f t="shared" si="1"/>
        <v>60.031428720740635</v>
      </c>
      <c r="AJ5" s="87">
        <f t="shared" si="1"/>
        <v>60.654511566106706</v>
      </c>
      <c r="AK5" s="87">
        <f t="shared" si="1"/>
        <v>61.296632858261489</v>
      </c>
      <c r="AL5" s="87">
        <f t="shared" si="1"/>
        <v>61.947010653571716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26.039097768455168</v>
      </c>
      <c r="N6" s="11">
        <v>28.686458448555751</v>
      </c>
      <c r="O6" s="11">
        <v>28.84163466686034</v>
      </c>
      <c r="P6" s="11">
        <v>28.163943847534622</v>
      </c>
      <c r="Q6" s="11">
        <v>28.72964474018681</v>
      </c>
      <c r="R6" s="11">
        <v>30.247562792471228</v>
      </c>
      <c r="S6" s="11">
        <v>32.318679479805681</v>
      </c>
      <c r="T6" s="11">
        <v>34.188942838094697</v>
      </c>
      <c r="U6" s="11">
        <v>33.950605193001813</v>
      </c>
      <c r="V6" s="11">
        <v>35.435168332564437</v>
      </c>
      <c r="W6" s="11">
        <v>37.179334381053707</v>
      </c>
      <c r="X6" s="11">
        <v>32.95630446521686</v>
      </c>
      <c r="Y6" s="11">
        <v>33.239228046363422</v>
      </c>
      <c r="Z6" s="11">
        <v>33.536218194859863</v>
      </c>
      <c r="AA6" s="11">
        <v>33.897512314830216</v>
      </c>
      <c r="AB6" s="11">
        <v>34.209866247611856</v>
      </c>
      <c r="AC6" s="11">
        <v>34.503977931667457</v>
      </c>
      <c r="AD6" s="11">
        <v>34.783186947528819</v>
      </c>
      <c r="AE6" s="11">
        <v>35.063581396702808</v>
      </c>
      <c r="AF6" s="11">
        <v>35.343823670549888</v>
      </c>
      <c r="AG6" s="11">
        <v>35.645521817199999</v>
      </c>
      <c r="AH6" s="11">
        <v>35.944744445479579</v>
      </c>
      <c r="AI6" s="11">
        <v>36.235919006033107</v>
      </c>
      <c r="AJ6" s="11">
        <v>36.531178710086941</v>
      </c>
      <c r="AK6" s="11">
        <v>36.843993195718298</v>
      </c>
      <c r="AL6" s="11">
        <v>37.159492786377278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13.737953232613641</v>
      </c>
      <c r="N7" s="11">
        <v>15.005074685248234</v>
      </c>
      <c r="O7" s="11">
        <v>15.201762816822022</v>
      </c>
      <c r="P7" s="11">
        <v>14.786053045161223</v>
      </c>
      <c r="Q7" s="11">
        <v>16.143069631073377</v>
      </c>
      <c r="R7" s="11">
        <v>15.483032384061451</v>
      </c>
      <c r="S7" s="11">
        <v>15.073903610276064</v>
      </c>
      <c r="T7" s="11">
        <v>16.493367687909871</v>
      </c>
      <c r="U7" s="11">
        <v>15.654208741768779</v>
      </c>
      <c r="V7" s="11">
        <v>16.781545972413856</v>
      </c>
      <c r="W7" s="11">
        <v>17.588280403184715</v>
      </c>
      <c r="X7" s="11">
        <v>20.338374960502087</v>
      </c>
      <c r="Y7" s="11">
        <v>20.612310069648917</v>
      </c>
      <c r="Z7" s="11">
        <v>20.918066878714232</v>
      </c>
      <c r="AA7" s="11">
        <v>21.279230166997134</v>
      </c>
      <c r="AB7" s="11">
        <v>21.593919800033682</v>
      </c>
      <c r="AC7" s="11">
        <v>21.900982389304488</v>
      </c>
      <c r="AD7" s="11">
        <v>22.219204938685191</v>
      </c>
      <c r="AE7" s="11">
        <v>22.529890713298613</v>
      </c>
      <c r="AF7" s="11">
        <v>22.834266713228487</v>
      </c>
      <c r="AG7" s="11">
        <v>23.149470060438276</v>
      </c>
      <c r="AH7" s="11">
        <v>23.477081321491134</v>
      </c>
      <c r="AI7" s="11">
        <v>23.795509714707524</v>
      </c>
      <c r="AJ7" s="11">
        <v>24.123332856019765</v>
      </c>
      <c r="AK7" s="11">
        <v>24.452639662543188</v>
      </c>
      <c r="AL7" s="11">
        <v>24.787517867194438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84.406094081105493</v>
      </c>
      <c r="N9" s="87">
        <f>SUM(N10:N13)</f>
        <v>82.36762403238626</v>
      </c>
      <c r="O9" s="87">
        <f t="shared" ref="O9:AL9" si="3">SUM(O10:O13)</f>
        <v>80.773404408219903</v>
      </c>
      <c r="P9" s="87">
        <f t="shared" si="3"/>
        <v>79.916889414423451</v>
      </c>
      <c r="Q9" s="87">
        <f t="shared" si="3"/>
        <v>85.466398668315463</v>
      </c>
      <c r="R9" s="87">
        <f t="shared" si="3"/>
        <v>84.148060400468779</v>
      </c>
      <c r="S9" s="87">
        <f t="shared" si="3"/>
        <v>87.324132285380699</v>
      </c>
      <c r="T9" s="87">
        <f t="shared" si="3"/>
        <v>88.596456501641455</v>
      </c>
      <c r="U9" s="87">
        <f t="shared" si="3"/>
        <v>91.645553663883959</v>
      </c>
      <c r="V9" s="87">
        <f t="shared" si="3"/>
        <v>93.942602772045973</v>
      </c>
      <c r="W9" s="87">
        <f t="shared" si="3"/>
        <v>100.60903226078109</v>
      </c>
      <c r="X9" s="87">
        <f t="shared" si="3"/>
        <v>102.40311211614535</v>
      </c>
      <c r="Y9" s="87">
        <f t="shared" si="3"/>
        <v>103.09119071550566</v>
      </c>
      <c r="Z9" s="87">
        <f t="shared" si="3"/>
        <v>104.15812901769297</v>
      </c>
      <c r="AA9" s="87">
        <f t="shared" si="3"/>
        <v>105.40665636098126</v>
      </c>
      <c r="AB9" s="87">
        <f t="shared" si="3"/>
        <v>106.49222048800291</v>
      </c>
      <c r="AC9" s="87">
        <f t="shared" si="3"/>
        <v>107.52886933398739</v>
      </c>
      <c r="AD9" s="87">
        <f t="shared" si="3"/>
        <v>108.56211043792985</v>
      </c>
      <c r="AE9" s="87">
        <f t="shared" si="3"/>
        <v>109.62524027744658</v>
      </c>
      <c r="AF9" s="87">
        <f t="shared" si="3"/>
        <v>110.67078111707625</v>
      </c>
      <c r="AG9" s="87">
        <f t="shared" si="3"/>
        <v>111.80103573503121</v>
      </c>
      <c r="AH9" s="87">
        <f t="shared" si="3"/>
        <v>112.91156873459337</v>
      </c>
      <c r="AI9" s="87">
        <f t="shared" si="3"/>
        <v>113.98650976208769</v>
      </c>
      <c r="AJ9" s="87">
        <f t="shared" si="3"/>
        <v>115.06146499007886</v>
      </c>
      <c r="AK9" s="87">
        <f t="shared" si="3"/>
        <v>116.15089865761517</v>
      </c>
      <c r="AL9" s="87">
        <f t="shared" si="3"/>
        <v>117.26506141974998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22.362488614189964</v>
      </c>
      <c r="N10" s="11">
        <v>20.992223124475977</v>
      </c>
      <c r="O10" s="11">
        <v>20.891016096397575</v>
      </c>
      <c r="P10" s="11">
        <v>20.64508648596042</v>
      </c>
      <c r="Q10" s="11">
        <v>22.963654934878274</v>
      </c>
      <c r="R10" s="11">
        <v>23.259155279282144</v>
      </c>
      <c r="S10" s="11">
        <v>24.007174062997343</v>
      </c>
      <c r="T10" s="11">
        <v>24.453552817073533</v>
      </c>
      <c r="U10" s="11">
        <v>25.908613539988895</v>
      </c>
      <c r="V10" s="11">
        <v>26.194759519288677</v>
      </c>
      <c r="W10" s="11">
        <v>28.097407851867654</v>
      </c>
      <c r="X10" s="11">
        <v>28.073036795181956</v>
      </c>
      <c r="Y10" s="11">
        <v>28.371704275757718</v>
      </c>
      <c r="Z10" s="11">
        <v>28.735042293708322</v>
      </c>
      <c r="AA10" s="11">
        <v>29.150734681422009</v>
      </c>
      <c r="AB10" s="11">
        <v>29.512514996027363</v>
      </c>
      <c r="AC10" s="11">
        <v>29.854906440263132</v>
      </c>
      <c r="AD10" s="11">
        <v>30.180437162772289</v>
      </c>
      <c r="AE10" s="11">
        <v>30.517569616146837</v>
      </c>
      <c r="AF10" s="11">
        <v>30.845984646357202</v>
      </c>
      <c r="AG10" s="11">
        <v>31.196643510549126</v>
      </c>
      <c r="AH10" s="11">
        <v>31.545860036476206</v>
      </c>
      <c r="AI10" s="11">
        <v>31.894685818276979</v>
      </c>
      <c r="AJ10" s="11">
        <v>32.237822776465855</v>
      </c>
      <c r="AK10" s="11">
        <v>32.592305516479293</v>
      </c>
      <c r="AL10" s="11">
        <v>32.945886342618572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18.549962758864201</v>
      </c>
      <c r="N11" s="11">
        <v>19.401912585812269</v>
      </c>
      <c r="O11" s="11">
        <v>18.949625607496781</v>
      </c>
      <c r="P11" s="11">
        <v>18.168646682755778</v>
      </c>
      <c r="Q11" s="11">
        <v>19.438109673456427</v>
      </c>
      <c r="R11" s="11">
        <v>19.148814719960839</v>
      </c>
      <c r="S11" s="11">
        <v>20.147145923280871</v>
      </c>
      <c r="T11" s="11">
        <v>21.632074927423609</v>
      </c>
      <c r="U11" s="11">
        <v>21.311057761619253</v>
      </c>
      <c r="V11" s="11">
        <v>21.995438768546169</v>
      </c>
      <c r="W11" s="11">
        <v>22.170877754844323</v>
      </c>
      <c r="X11" s="11">
        <v>22.770629950788852</v>
      </c>
      <c r="Y11" s="11">
        <v>22.937616081980341</v>
      </c>
      <c r="Z11" s="11">
        <v>23.166109060253238</v>
      </c>
      <c r="AA11" s="11">
        <v>23.407471704896054</v>
      </c>
      <c r="AB11" s="11">
        <v>23.61444481947391</v>
      </c>
      <c r="AC11" s="11">
        <v>23.802561445001839</v>
      </c>
      <c r="AD11" s="11">
        <v>24.014575848306844</v>
      </c>
      <c r="AE11" s="11">
        <v>24.226238297245715</v>
      </c>
      <c r="AF11" s="11">
        <v>24.414477308283477</v>
      </c>
      <c r="AG11" s="11">
        <v>24.621396039526683</v>
      </c>
      <c r="AH11" s="11">
        <v>24.81755839049432</v>
      </c>
      <c r="AI11" s="11">
        <v>25.016625018579738</v>
      </c>
      <c r="AJ11" s="11">
        <v>25.211207555768365</v>
      </c>
      <c r="AK11" s="11">
        <v>25.399394592409855</v>
      </c>
      <c r="AL11" s="11">
        <v>25.613816597172381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18.604224356237768</v>
      </c>
      <c r="N12" s="11">
        <v>18.221285339489075</v>
      </c>
      <c r="O12" s="11">
        <v>18.588603565604437</v>
      </c>
      <c r="P12" s="11">
        <v>18.372631118720946</v>
      </c>
      <c r="Q12" s="11">
        <v>18.294657321842617</v>
      </c>
      <c r="R12" s="11">
        <v>18.259091469867244</v>
      </c>
      <c r="S12" s="11">
        <v>17.758110491050175</v>
      </c>
      <c r="T12" s="11">
        <v>16.827601263370681</v>
      </c>
      <c r="U12" s="11">
        <v>17.778468566175601</v>
      </c>
      <c r="V12" s="11">
        <v>18.576127910613074</v>
      </c>
      <c r="W12" s="11">
        <v>19.378547683492076</v>
      </c>
      <c r="X12" s="11">
        <v>19.140477005041237</v>
      </c>
      <c r="Y12" s="11">
        <v>19.02954846998513</v>
      </c>
      <c r="Z12" s="11">
        <v>19.075691955766256</v>
      </c>
      <c r="AA12" s="11">
        <v>19.164484243287696</v>
      </c>
      <c r="AB12" s="11">
        <v>19.234043118672339</v>
      </c>
      <c r="AC12" s="11">
        <v>19.301130910015537</v>
      </c>
      <c r="AD12" s="11">
        <v>19.363474738565216</v>
      </c>
      <c r="AE12" s="11">
        <v>19.444539814128206</v>
      </c>
      <c r="AF12" s="11">
        <v>19.535644411768256</v>
      </c>
      <c r="AG12" s="11">
        <v>19.651840341685951</v>
      </c>
      <c r="AH12" s="11">
        <v>19.746571158144455</v>
      </c>
      <c r="AI12" s="11">
        <v>19.82973938163131</v>
      </c>
      <c r="AJ12" s="11">
        <v>19.914165979194241</v>
      </c>
      <c r="AK12" s="11">
        <v>19.997302526259475</v>
      </c>
      <c r="AL12" s="11">
        <v>20.081137428014749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24.889418351813553</v>
      </c>
      <c r="N13" s="11">
        <v>23.752202982608939</v>
      </c>
      <c r="O13" s="11">
        <v>22.344159138721114</v>
      </c>
      <c r="P13" s="11">
        <v>22.730525126986308</v>
      </c>
      <c r="Q13" s="11">
        <v>24.769976738138144</v>
      </c>
      <c r="R13" s="11">
        <v>23.480998931358553</v>
      </c>
      <c r="S13" s="11">
        <v>25.411701808052317</v>
      </c>
      <c r="T13" s="11">
        <v>25.683227493773632</v>
      </c>
      <c r="U13" s="11">
        <v>26.647413796100203</v>
      </c>
      <c r="V13" s="11">
        <v>27.176276573598042</v>
      </c>
      <c r="W13" s="11">
        <v>30.962198970577031</v>
      </c>
      <c r="X13" s="11">
        <v>32.41896836513331</v>
      </c>
      <c r="Y13" s="11">
        <v>32.752321887782479</v>
      </c>
      <c r="Z13" s="11">
        <v>33.181285707965166</v>
      </c>
      <c r="AA13" s="11">
        <v>33.683965731375515</v>
      </c>
      <c r="AB13" s="11">
        <v>34.131217553829309</v>
      </c>
      <c r="AC13" s="11">
        <v>34.570270538706879</v>
      </c>
      <c r="AD13" s="11">
        <v>35.00362268828551</v>
      </c>
      <c r="AE13" s="11">
        <v>35.436892549925822</v>
      </c>
      <c r="AF13" s="11">
        <v>35.874674750667317</v>
      </c>
      <c r="AG13" s="11">
        <v>36.331155843269443</v>
      </c>
      <c r="AH13" s="11">
        <v>36.801579149478378</v>
      </c>
      <c r="AI13" s="11">
        <v>37.245459543599665</v>
      </c>
      <c r="AJ13" s="11">
        <v>37.6982686786504</v>
      </c>
      <c r="AK13" s="11">
        <v>38.16189602246655</v>
      </c>
      <c r="AL13" s="11">
        <v>38.624221051944275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51.447857325935594</v>
      </c>
      <c r="N15" s="87">
        <f>SUM(N16:N20)</f>
        <v>52.941477515470091</v>
      </c>
      <c r="O15" s="87">
        <f t="shared" ref="O15:AL15" si="5">SUM(O16:O20)</f>
        <v>52.442487538977069</v>
      </c>
      <c r="P15" s="87">
        <f t="shared" si="5"/>
        <v>50.492105649911586</v>
      </c>
      <c r="Q15" s="87">
        <f t="shared" si="5"/>
        <v>53.788474466868365</v>
      </c>
      <c r="R15" s="87">
        <f t="shared" si="5"/>
        <v>53.92688544950159</v>
      </c>
      <c r="S15" s="87">
        <f t="shared" si="5"/>
        <v>54.753543662627024</v>
      </c>
      <c r="T15" s="87">
        <f t="shared" si="5"/>
        <v>58.277728625155873</v>
      </c>
      <c r="U15" s="87">
        <f t="shared" si="5"/>
        <v>57.985553581606879</v>
      </c>
      <c r="V15" s="87">
        <f t="shared" si="5"/>
        <v>57.79169663030892</v>
      </c>
      <c r="W15" s="87">
        <f t="shared" si="5"/>
        <v>61.510848571437691</v>
      </c>
      <c r="X15" s="87">
        <f t="shared" si="5"/>
        <v>57.40989175915935</v>
      </c>
      <c r="Y15" s="87">
        <f t="shared" si="5"/>
        <v>57.686577578786967</v>
      </c>
      <c r="Z15" s="87">
        <f t="shared" si="5"/>
        <v>58.108899998150449</v>
      </c>
      <c r="AA15" s="87">
        <f t="shared" si="5"/>
        <v>58.665225526824756</v>
      </c>
      <c r="AB15" s="87">
        <f t="shared" si="5"/>
        <v>59.105291475181133</v>
      </c>
      <c r="AC15" s="87">
        <f t="shared" si="5"/>
        <v>59.495360945490461</v>
      </c>
      <c r="AD15" s="87">
        <f t="shared" si="5"/>
        <v>59.851527622691037</v>
      </c>
      <c r="AE15" s="87">
        <f t="shared" si="5"/>
        <v>60.187647107430266</v>
      </c>
      <c r="AF15" s="87">
        <f t="shared" si="5"/>
        <v>60.540785026974376</v>
      </c>
      <c r="AG15" s="87">
        <f t="shared" si="5"/>
        <v>60.933056628239996</v>
      </c>
      <c r="AH15" s="87">
        <f t="shared" si="5"/>
        <v>61.334745173208056</v>
      </c>
      <c r="AI15" s="87">
        <f t="shared" si="5"/>
        <v>61.692529375915129</v>
      </c>
      <c r="AJ15" s="87">
        <f t="shared" si="5"/>
        <v>62.086738014831582</v>
      </c>
      <c r="AK15" s="87">
        <f t="shared" si="5"/>
        <v>62.481706362367667</v>
      </c>
      <c r="AL15" s="87">
        <f t="shared" si="5"/>
        <v>62.898806006255377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8.4139604562159853</v>
      </c>
      <c r="N16" s="11">
        <v>8.0503194029323097</v>
      </c>
      <c r="O16" s="11">
        <v>8.1822401368710889</v>
      </c>
      <c r="P16" s="11">
        <v>8.151721340039094</v>
      </c>
      <c r="Q16" s="11">
        <v>8.0265526419711239</v>
      </c>
      <c r="R16" s="11">
        <v>7.8788112683670892</v>
      </c>
      <c r="S16" s="11">
        <v>8.2594265112665592</v>
      </c>
      <c r="T16" s="11">
        <v>9.3580074829238828</v>
      </c>
      <c r="U16" s="11">
        <v>9.5479753494650907</v>
      </c>
      <c r="V16" s="11">
        <v>9.0640058563672952</v>
      </c>
      <c r="W16" s="11">
        <v>10.265791929967877</v>
      </c>
      <c r="X16" s="11">
        <v>8.5899990226282483</v>
      </c>
      <c r="Y16" s="11">
        <v>8.6442014795692579</v>
      </c>
      <c r="Z16" s="11">
        <v>8.6959915760715401</v>
      </c>
      <c r="AA16" s="11">
        <v>8.7623363276437853</v>
      </c>
      <c r="AB16" s="11">
        <v>8.8206570346540616</v>
      </c>
      <c r="AC16" s="11">
        <v>8.8700609644481823</v>
      </c>
      <c r="AD16" s="11">
        <v>8.9105571156201275</v>
      </c>
      <c r="AE16" s="11">
        <v>8.9515566363079575</v>
      </c>
      <c r="AF16" s="11">
        <v>8.9901351776809104</v>
      </c>
      <c r="AG16" s="11">
        <v>9.0435986993727617</v>
      </c>
      <c r="AH16" s="11">
        <v>9.0959537996384974</v>
      </c>
      <c r="AI16" s="11">
        <v>9.1486535827392892</v>
      </c>
      <c r="AJ16" s="11">
        <v>9.2080212719217922</v>
      </c>
      <c r="AK16" s="11">
        <v>9.2653770988671695</v>
      </c>
      <c r="AL16" s="11">
        <v>9.3265099675353262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7.0328000313434496</v>
      </c>
      <c r="N17" s="11">
        <v>8.9567277951979776</v>
      </c>
      <c r="O17" s="11">
        <v>8.5214861996522107</v>
      </c>
      <c r="P17" s="11">
        <v>8.0166026815317117</v>
      </c>
      <c r="Q17" s="11">
        <v>8.5033026710342341</v>
      </c>
      <c r="R17" s="11">
        <v>8.4794949970886453</v>
      </c>
      <c r="S17" s="11">
        <v>8.6583732406822271</v>
      </c>
      <c r="T17" s="11">
        <v>8.9383630478753666</v>
      </c>
      <c r="U17" s="11">
        <v>9.6697002907252703</v>
      </c>
      <c r="V17" s="11">
        <v>9.6209059892435427</v>
      </c>
      <c r="W17" s="11">
        <v>9.8608306777174661</v>
      </c>
      <c r="X17" s="11">
        <v>9.5096957434030553</v>
      </c>
      <c r="Y17" s="11">
        <v>9.5878639353058919</v>
      </c>
      <c r="Z17" s="11">
        <v>9.6932670054443264</v>
      </c>
      <c r="AA17" s="11">
        <v>9.8044595981160789</v>
      </c>
      <c r="AB17" s="11">
        <v>9.9023043142830982</v>
      </c>
      <c r="AC17" s="11">
        <v>9.989594231517728</v>
      </c>
      <c r="AD17" s="11">
        <v>10.075731232850291</v>
      </c>
      <c r="AE17" s="11">
        <v>10.154226043167689</v>
      </c>
      <c r="AF17" s="11">
        <v>10.238665804601327</v>
      </c>
      <c r="AG17" s="11">
        <v>10.340648901511397</v>
      </c>
      <c r="AH17" s="11">
        <v>10.447664112335362</v>
      </c>
      <c r="AI17" s="11">
        <v>10.539911951071851</v>
      </c>
      <c r="AJ17" s="11">
        <v>10.626529354317462</v>
      </c>
      <c r="AK17" s="11">
        <v>10.714634665741473</v>
      </c>
      <c r="AL17" s="11">
        <v>10.800512807356405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5.4005664419396098</v>
      </c>
      <c r="N18" s="11">
        <v>5.7496853493878808</v>
      </c>
      <c r="O18" s="11">
        <v>5.5031327570420272</v>
      </c>
      <c r="P18" s="11">
        <v>5.1883694028971821</v>
      </c>
      <c r="Q18" s="11">
        <v>5.6197702267841549</v>
      </c>
      <c r="R18" s="11">
        <v>5.4562316961422113</v>
      </c>
      <c r="S18" s="11">
        <v>5.7763741229156933</v>
      </c>
      <c r="T18" s="11">
        <v>5.3270209431310729</v>
      </c>
      <c r="U18" s="11">
        <v>5.4987201052088963</v>
      </c>
      <c r="V18" s="11">
        <v>5.4434429140666705</v>
      </c>
      <c r="W18" s="11">
        <v>5.7392343900142118</v>
      </c>
      <c r="X18" s="11">
        <v>6.2657642520860231</v>
      </c>
      <c r="Y18" s="11">
        <v>6.3784626222537115</v>
      </c>
      <c r="Z18" s="11">
        <v>6.4919459851381056</v>
      </c>
      <c r="AA18" s="11">
        <v>6.6234297430943183</v>
      </c>
      <c r="AB18" s="11">
        <v>6.7282627454417989</v>
      </c>
      <c r="AC18" s="11">
        <v>6.824382425466835</v>
      </c>
      <c r="AD18" s="11">
        <v>6.913724763476476</v>
      </c>
      <c r="AE18" s="11">
        <v>6.9974411024067402</v>
      </c>
      <c r="AF18" s="11">
        <v>7.0920311704645815</v>
      </c>
      <c r="AG18" s="11">
        <v>7.1783150359169667</v>
      </c>
      <c r="AH18" s="11">
        <v>7.2582304056476943</v>
      </c>
      <c r="AI18" s="11">
        <v>7.3301351782654729</v>
      </c>
      <c r="AJ18" s="11">
        <v>7.4295788886781011</v>
      </c>
      <c r="AK18" s="11">
        <v>7.5192505946862722</v>
      </c>
      <c r="AL18" s="11">
        <v>7.6234909847854579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4.6462547409621928</v>
      </c>
      <c r="N19" s="11">
        <v>5.9032291087832114</v>
      </c>
      <c r="O19" s="11">
        <v>5.7605248751086471</v>
      </c>
      <c r="P19" s="11">
        <v>5.3708886314174888</v>
      </c>
      <c r="Q19" s="11">
        <v>5.6333456975662068</v>
      </c>
      <c r="R19" s="11">
        <v>6.3591490193584983</v>
      </c>
      <c r="S19" s="11">
        <v>6.3103650904246971</v>
      </c>
      <c r="T19" s="11">
        <v>7.3883895473419638</v>
      </c>
      <c r="U19" s="11">
        <v>6.4894604636285269</v>
      </c>
      <c r="V19" s="11">
        <v>6.4279469411592736</v>
      </c>
      <c r="W19" s="11">
        <v>6.6148989100187512</v>
      </c>
      <c r="X19" s="11">
        <v>5.9972712521391101</v>
      </c>
      <c r="Y19" s="11">
        <v>5.9229166727677853</v>
      </c>
      <c r="Z19" s="11">
        <v>5.9350302457373436</v>
      </c>
      <c r="AA19" s="11">
        <v>5.9988467944223078</v>
      </c>
      <c r="AB19" s="11">
        <v>6.0526422105531674</v>
      </c>
      <c r="AC19" s="11">
        <v>6.0989480547340307</v>
      </c>
      <c r="AD19" s="11">
        <v>6.1430136013181889</v>
      </c>
      <c r="AE19" s="11">
        <v>6.1902221390243088</v>
      </c>
      <c r="AF19" s="11">
        <v>6.2405478669005179</v>
      </c>
      <c r="AG19" s="11">
        <v>6.2943068699104714</v>
      </c>
      <c r="AH19" s="11">
        <v>6.3557989280069629</v>
      </c>
      <c r="AI19" s="11">
        <v>6.4006958657456821</v>
      </c>
      <c r="AJ19" s="11">
        <v>6.444719981516049</v>
      </c>
      <c r="AK19" s="11">
        <v>6.491127704992552</v>
      </c>
      <c r="AL19" s="11">
        <v>6.5370534710994805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25.954275655474358</v>
      </c>
      <c r="N20" s="11">
        <v>24.28151585916871</v>
      </c>
      <c r="O20" s="11">
        <v>24.475103570303094</v>
      </c>
      <c r="P20" s="11">
        <v>23.764523594026112</v>
      </c>
      <c r="Q20" s="11">
        <v>26.005503229512648</v>
      </c>
      <c r="R20" s="11">
        <v>25.753198468545147</v>
      </c>
      <c r="S20" s="11">
        <v>25.749004697337845</v>
      </c>
      <c r="T20" s="11">
        <v>27.265947603883586</v>
      </c>
      <c r="U20" s="11">
        <v>26.779697372579097</v>
      </c>
      <c r="V20" s="11">
        <v>27.235394929472136</v>
      </c>
      <c r="W20" s="11">
        <v>29.030092663719383</v>
      </c>
      <c r="X20" s="11">
        <v>27.047161488902912</v>
      </c>
      <c r="Y20" s="11">
        <v>27.153132868890321</v>
      </c>
      <c r="Z20" s="11">
        <v>27.292665185759127</v>
      </c>
      <c r="AA20" s="11">
        <v>27.476153063548264</v>
      </c>
      <c r="AB20" s="11">
        <v>27.601425170249001</v>
      </c>
      <c r="AC20" s="11">
        <v>27.712375269323683</v>
      </c>
      <c r="AD20" s="11">
        <v>27.808500909425948</v>
      </c>
      <c r="AE20" s="11">
        <v>27.894201186523571</v>
      </c>
      <c r="AF20" s="11">
        <v>27.979405007327042</v>
      </c>
      <c r="AG20" s="11">
        <v>28.076187121528402</v>
      </c>
      <c r="AH20" s="11">
        <v>28.177097927579538</v>
      </c>
      <c r="AI20" s="11">
        <v>28.273132798092831</v>
      </c>
      <c r="AJ20" s="11">
        <v>28.377888518398169</v>
      </c>
      <c r="AK20" s="11">
        <v>28.4913162980802</v>
      </c>
      <c r="AL20" s="11">
        <v>28.611238775478704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51.218498920937975</v>
      </c>
      <c r="N22" s="87">
        <f>SUM(N23:N24)</f>
        <v>51.635687955328237</v>
      </c>
      <c r="O22" s="87">
        <f t="shared" ref="O22:AL22" si="7">SUM(O23:O24)</f>
        <v>50.225154721859802</v>
      </c>
      <c r="P22" s="87">
        <f t="shared" si="7"/>
        <v>49.577419281414507</v>
      </c>
      <c r="Q22" s="87">
        <f t="shared" si="7"/>
        <v>51.208906797470561</v>
      </c>
      <c r="R22" s="87">
        <f t="shared" si="7"/>
        <v>51.36641044508297</v>
      </c>
      <c r="S22" s="87">
        <f t="shared" si="7"/>
        <v>49.262439541219642</v>
      </c>
      <c r="T22" s="87">
        <f t="shared" si="7"/>
        <v>52.605367126435283</v>
      </c>
      <c r="U22" s="87">
        <f t="shared" si="7"/>
        <v>51.337254749297784</v>
      </c>
      <c r="V22" s="87">
        <f t="shared" si="7"/>
        <v>49.545930358588826</v>
      </c>
      <c r="W22" s="87">
        <f t="shared" si="7"/>
        <v>51.262478942648762</v>
      </c>
      <c r="X22" s="87">
        <f t="shared" si="7"/>
        <v>48.984342962059785</v>
      </c>
      <c r="Y22" s="87">
        <f t="shared" si="7"/>
        <v>48.642918254428693</v>
      </c>
      <c r="Z22" s="87">
        <f t="shared" si="7"/>
        <v>48.359904183416546</v>
      </c>
      <c r="AA22" s="87">
        <f t="shared" si="7"/>
        <v>48.211673250837052</v>
      </c>
      <c r="AB22" s="87">
        <f t="shared" si="7"/>
        <v>47.939862013076052</v>
      </c>
      <c r="AC22" s="87">
        <f t="shared" si="7"/>
        <v>47.64256539006356</v>
      </c>
      <c r="AD22" s="87">
        <f t="shared" si="7"/>
        <v>47.329580183619548</v>
      </c>
      <c r="AE22" s="87">
        <f t="shared" si="7"/>
        <v>46.991267873954918</v>
      </c>
      <c r="AF22" s="87">
        <f t="shared" si="7"/>
        <v>46.607399331359382</v>
      </c>
      <c r="AG22" s="87">
        <f t="shared" si="7"/>
        <v>46.172398967767023</v>
      </c>
      <c r="AH22" s="87">
        <f t="shared" si="7"/>
        <v>45.681811109101638</v>
      </c>
      <c r="AI22" s="87">
        <f t="shared" si="7"/>
        <v>45.297587631903681</v>
      </c>
      <c r="AJ22" s="87">
        <f t="shared" si="7"/>
        <v>44.876549884075658</v>
      </c>
      <c r="AK22" s="87">
        <f t="shared" si="7"/>
        <v>44.419368595437909</v>
      </c>
      <c r="AL22" s="87">
        <f t="shared" si="7"/>
        <v>43.919678638174894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39.719436543854229</v>
      </c>
      <c r="N23" s="11">
        <v>40.775334447837956</v>
      </c>
      <c r="O23" s="11">
        <v>39.904797922803283</v>
      </c>
      <c r="P23" s="11">
        <v>38.730500806746598</v>
      </c>
      <c r="Q23" s="11">
        <v>40.471415936775855</v>
      </c>
      <c r="R23" s="11">
        <v>41.363649282321632</v>
      </c>
      <c r="S23" s="11">
        <v>39.778933448069438</v>
      </c>
      <c r="T23" s="11">
        <v>42.419182863801218</v>
      </c>
      <c r="U23" s="11">
        <v>41.118529742029708</v>
      </c>
      <c r="V23" s="11">
        <v>40.242010662428164</v>
      </c>
      <c r="W23" s="11">
        <v>42.117028772500085</v>
      </c>
      <c r="X23" s="11">
        <v>38.898735029247511</v>
      </c>
      <c r="Y23" s="11">
        <v>38.695901896405971</v>
      </c>
      <c r="Z23" s="11">
        <v>38.547400464158329</v>
      </c>
      <c r="AA23" s="11">
        <v>38.492426970496901</v>
      </c>
      <c r="AB23" s="11">
        <v>38.342901717253248</v>
      </c>
      <c r="AC23" s="11">
        <v>38.190164445143068</v>
      </c>
      <c r="AD23" s="11">
        <v>38.029548477747916</v>
      </c>
      <c r="AE23" s="11">
        <v>37.814665470531381</v>
      </c>
      <c r="AF23" s="11">
        <v>37.60356686399642</v>
      </c>
      <c r="AG23" s="11">
        <v>37.412491674567157</v>
      </c>
      <c r="AH23" s="11">
        <v>37.219797405912267</v>
      </c>
      <c r="AI23" s="11">
        <v>37.017737720016463</v>
      </c>
      <c r="AJ23" s="11">
        <v>36.808302460503363</v>
      </c>
      <c r="AK23" s="11">
        <v>36.585823601757532</v>
      </c>
      <c r="AL23" s="11">
        <v>36.333646035337374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11.499062377083742</v>
      </c>
      <c r="N24" s="11">
        <v>10.860353507490281</v>
      </c>
      <c r="O24" s="11">
        <v>10.320356799056519</v>
      </c>
      <c r="P24" s="11">
        <v>10.846918474667905</v>
      </c>
      <c r="Q24" s="11">
        <v>10.737490860694702</v>
      </c>
      <c r="R24" s="11">
        <v>10.00276116276134</v>
      </c>
      <c r="S24" s="11">
        <v>9.4835060931502042</v>
      </c>
      <c r="T24" s="11">
        <v>10.186184262634063</v>
      </c>
      <c r="U24" s="11">
        <v>10.218725007268075</v>
      </c>
      <c r="V24" s="11">
        <v>9.3039196961606603</v>
      </c>
      <c r="W24" s="11">
        <v>9.1454501701486777</v>
      </c>
      <c r="X24" s="11">
        <v>10.085607932812277</v>
      </c>
      <c r="Y24" s="11">
        <v>9.9470163580227258</v>
      </c>
      <c r="Z24" s="11">
        <v>9.8125037192582187</v>
      </c>
      <c r="AA24" s="11">
        <v>9.7192462803401529</v>
      </c>
      <c r="AB24" s="11">
        <v>9.5969602958228073</v>
      </c>
      <c r="AC24" s="11">
        <v>9.4524009449204893</v>
      </c>
      <c r="AD24" s="11">
        <v>9.3000317058716302</v>
      </c>
      <c r="AE24" s="11">
        <v>9.1766024034235389</v>
      </c>
      <c r="AF24" s="11">
        <v>9.0038324673629617</v>
      </c>
      <c r="AG24" s="11">
        <v>8.7599072931998698</v>
      </c>
      <c r="AH24" s="11">
        <v>8.4620137031893687</v>
      </c>
      <c r="AI24" s="11">
        <v>8.2798499118872222</v>
      </c>
      <c r="AJ24" s="11">
        <v>8.0682474235722985</v>
      </c>
      <c r="AK24" s="11">
        <v>7.8335449936803787</v>
      </c>
      <c r="AL24" s="11">
        <v>7.5860326028375207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53.897943912564692</v>
      </c>
      <c r="N26" s="87">
        <f>SUM(N27:N30)</f>
        <v>58.029539705035809</v>
      </c>
      <c r="O26" s="87">
        <f t="shared" ref="O26:AL26" si="9">SUM(O27:O30)</f>
        <v>56.965802434873126</v>
      </c>
      <c r="P26" s="87">
        <f t="shared" si="9"/>
        <v>52.034151261459378</v>
      </c>
      <c r="Q26" s="87">
        <f t="shared" si="9"/>
        <v>55.193800848226267</v>
      </c>
      <c r="R26" s="87">
        <f>SUM(R27:R30)</f>
        <v>55.572068003104448</v>
      </c>
      <c r="S26" s="87">
        <f t="shared" si="9"/>
        <v>56.082879858656923</v>
      </c>
      <c r="T26" s="87">
        <f t="shared" si="9"/>
        <v>58.342220612938235</v>
      </c>
      <c r="U26" s="87">
        <f t="shared" si="9"/>
        <v>54.578467467847631</v>
      </c>
      <c r="V26" s="87">
        <f t="shared" si="9"/>
        <v>52.23731593764451</v>
      </c>
      <c r="W26" s="87">
        <f t="shared" si="9"/>
        <v>48.55916804208789</v>
      </c>
      <c r="X26" s="87">
        <f t="shared" si="9"/>
        <v>48.602743468337259</v>
      </c>
      <c r="Y26" s="87">
        <f t="shared" si="9"/>
        <v>48.124421109733888</v>
      </c>
      <c r="Z26" s="87">
        <f t="shared" si="9"/>
        <v>47.669782976805585</v>
      </c>
      <c r="AA26" s="87">
        <f t="shared" si="9"/>
        <v>47.342653087127665</v>
      </c>
      <c r="AB26" s="87">
        <f t="shared" si="9"/>
        <v>47.018971229502192</v>
      </c>
      <c r="AC26" s="87">
        <f t="shared" si="9"/>
        <v>46.676497279599225</v>
      </c>
      <c r="AD26" s="87">
        <f t="shared" si="9"/>
        <v>46.289310590845034</v>
      </c>
      <c r="AE26" s="87">
        <f t="shared" si="9"/>
        <v>45.915129677956841</v>
      </c>
      <c r="AF26" s="87">
        <f t="shared" si="9"/>
        <v>45.553434542151422</v>
      </c>
      <c r="AG26" s="87">
        <f t="shared" si="9"/>
        <v>45.217905721296155</v>
      </c>
      <c r="AH26" s="87">
        <f t="shared" si="9"/>
        <v>44.890976140462456</v>
      </c>
      <c r="AI26" s="87">
        <f t="shared" si="9"/>
        <v>44.56544959033841</v>
      </c>
      <c r="AJ26" s="87">
        <f t="shared" si="9"/>
        <v>44.255271834004446</v>
      </c>
      <c r="AK26" s="87">
        <f t="shared" si="9"/>
        <v>43.938369218380352</v>
      </c>
      <c r="AL26" s="87">
        <f t="shared" si="9"/>
        <v>43.623872248347212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8.3044106928676005</v>
      </c>
      <c r="N27" s="11">
        <v>11.239013645105103</v>
      </c>
      <c r="O27" s="11">
        <v>11.20632995420201</v>
      </c>
      <c r="P27" s="11">
        <v>9.2938648458100914</v>
      </c>
      <c r="Q27" s="11">
        <v>8.0644234639563273</v>
      </c>
      <c r="R27" s="11">
        <v>8.9526980313788833</v>
      </c>
      <c r="S27" s="11">
        <v>9.7353991269067972</v>
      </c>
      <c r="T27" s="11">
        <v>10.552601243394232</v>
      </c>
      <c r="U27" s="11">
        <v>9.2652940192855393</v>
      </c>
      <c r="V27" s="11">
        <v>8.6102939294166152</v>
      </c>
      <c r="W27" s="11">
        <v>10.010867047246153</v>
      </c>
      <c r="X27" s="11">
        <v>9.5877855006236619</v>
      </c>
      <c r="Y27" s="11">
        <v>9.5438319740553137</v>
      </c>
      <c r="Z27" s="11">
        <v>9.5222418574658256</v>
      </c>
      <c r="AA27" s="11">
        <v>9.5106463675344983</v>
      </c>
      <c r="AB27" s="11">
        <v>9.4883125311540883</v>
      </c>
      <c r="AC27" s="11">
        <v>9.4576469298009851</v>
      </c>
      <c r="AD27" s="11">
        <v>9.4114229051773997</v>
      </c>
      <c r="AE27" s="11">
        <v>9.3941455699053691</v>
      </c>
      <c r="AF27" s="11">
        <v>9.3936667739703932</v>
      </c>
      <c r="AG27" s="11">
        <v>9.3963899837086498</v>
      </c>
      <c r="AH27" s="11">
        <v>9.3989357607598514</v>
      </c>
      <c r="AI27" s="11">
        <v>9.4011997496075104</v>
      </c>
      <c r="AJ27" s="11">
        <v>9.4113210990832759</v>
      </c>
      <c r="AK27" s="11">
        <v>9.4205987712662598</v>
      </c>
      <c r="AL27" s="11">
        <v>9.4302096496398402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20.065425593148042</v>
      </c>
      <c r="N28" s="11">
        <v>20.84262936150779</v>
      </c>
      <c r="O28" s="11">
        <v>20.099650045326388</v>
      </c>
      <c r="P28" s="11">
        <v>18.852042687549453</v>
      </c>
      <c r="Q28" s="11">
        <v>21.66901898920754</v>
      </c>
      <c r="R28" s="11">
        <v>21.170991389265154</v>
      </c>
      <c r="S28" s="11">
        <v>20.701769773925278</v>
      </c>
      <c r="T28" s="11">
        <v>21.473844989777575</v>
      </c>
      <c r="U28" s="11">
        <v>20.352959540926467</v>
      </c>
      <c r="V28" s="11">
        <v>20.612383160737199</v>
      </c>
      <c r="W28" s="11">
        <v>18.33772676883218</v>
      </c>
      <c r="X28" s="11">
        <v>18.25871597060674</v>
      </c>
      <c r="Y28" s="11">
        <v>18.112536659567759</v>
      </c>
      <c r="Z28" s="11">
        <v>17.950483287109986</v>
      </c>
      <c r="AA28" s="11">
        <v>17.840798407609636</v>
      </c>
      <c r="AB28" s="11">
        <v>17.728895753284693</v>
      </c>
      <c r="AC28" s="11">
        <v>17.606065589699529</v>
      </c>
      <c r="AD28" s="11">
        <v>17.47545798169482</v>
      </c>
      <c r="AE28" s="11">
        <v>17.349563815025988</v>
      </c>
      <c r="AF28" s="11">
        <v>17.224211960836751</v>
      </c>
      <c r="AG28" s="11">
        <v>17.106355607781953</v>
      </c>
      <c r="AH28" s="11">
        <v>16.984679518681141</v>
      </c>
      <c r="AI28" s="11">
        <v>16.862051376380471</v>
      </c>
      <c r="AJ28" s="11">
        <v>16.742237906949878</v>
      </c>
      <c r="AK28" s="11">
        <v>16.621328042306782</v>
      </c>
      <c r="AL28" s="11">
        <v>16.50361297478867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15.612698009700008</v>
      </c>
      <c r="N29" s="11">
        <v>15.712486818972662</v>
      </c>
      <c r="O29" s="11">
        <v>15.514959165937695</v>
      </c>
      <c r="P29" s="11">
        <v>13.737203086520738</v>
      </c>
      <c r="Q29" s="11">
        <v>15.361042833002507</v>
      </c>
      <c r="R29" s="11">
        <v>14.473440541060747</v>
      </c>
      <c r="S29" s="11">
        <v>14.823978808058119</v>
      </c>
      <c r="T29" s="11">
        <v>15.395861442781543</v>
      </c>
      <c r="U29" s="11">
        <v>14.653702785786555</v>
      </c>
      <c r="V29" s="11">
        <v>13.659114038381423</v>
      </c>
      <c r="W29" s="11">
        <v>11.136619097129653</v>
      </c>
      <c r="X29" s="11">
        <v>11.871771272281027</v>
      </c>
      <c r="Y29" s="11">
        <v>11.669000486062442</v>
      </c>
      <c r="Z29" s="11">
        <v>11.477690656671957</v>
      </c>
      <c r="AA29" s="11">
        <v>11.328948190472476</v>
      </c>
      <c r="AB29" s="11">
        <v>11.195533552373597</v>
      </c>
      <c r="AC29" s="11">
        <v>11.061227087486738</v>
      </c>
      <c r="AD29" s="11">
        <v>10.918641483061188</v>
      </c>
      <c r="AE29" s="11">
        <v>10.772180633210562</v>
      </c>
      <c r="AF29" s="11">
        <v>10.62373994972387</v>
      </c>
      <c r="AG29" s="11">
        <v>10.477001358106389</v>
      </c>
      <c r="AH29" s="11">
        <v>10.332861293075236</v>
      </c>
      <c r="AI29" s="11">
        <v>10.191680510957548</v>
      </c>
      <c r="AJ29" s="11">
        <v>10.052002965918545</v>
      </c>
      <c r="AK29" s="11">
        <v>9.9121947719694798</v>
      </c>
      <c r="AL29" s="11">
        <v>9.7739090739963004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9.9154096168490398</v>
      </c>
      <c r="N30" s="11">
        <v>10.235409879450254</v>
      </c>
      <c r="O30" s="11">
        <v>10.144863269407031</v>
      </c>
      <c r="P30" s="11">
        <v>10.151040641579094</v>
      </c>
      <c r="Q30" s="11">
        <v>10.099315562059894</v>
      </c>
      <c r="R30" s="11">
        <v>10.974938041399669</v>
      </c>
      <c r="S30" s="11">
        <v>10.821732149766735</v>
      </c>
      <c r="T30" s="11">
        <v>10.919912936984876</v>
      </c>
      <c r="U30" s="11">
        <v>10.306511121849068</v>
      </c>
      <c r="V30" s="11">
        <v>9.3555248091092693</v>
      </c>
      <c r="W30" s="11">
        <v>9.0739551288799039</v>
      </c>
      <c r="X30" s="11">
        <v>8.8844707248258263</v>
      </c>
      <c r="Y30" s="11">
        <v>8.7990519900483672</v>
      </c>
      <c r="Z30" s="11">
        <v>8.7193671755578119</v>
      </c>
      <c r="AA30" s="11">
        <v>8.6622601215110553</v>
      </c>
      <c r="AB30" s="11">
        <v>8.6062293926898139</v>
      </c>
      <c r="AC30" s="11">
        <v>8.5515576726119704</v>
      </c>
      <c r="AD30" s="11">
        <v>8.4837882209116238</v>
      </c>
      <c r="AE30" s="11">
        <v>8.3992396598149277</v>
      </c>
      <c r="AF30" s="11">
        <v>8.3118158576204078</v>
      </c>
      <c r="AG30" s="11">
        <v>8.2381587716991689</v>
      </c>
      <c r="AH30" s="11">
        <v>8.1744995679462296</v>
      </c>
      <c r="AI30" s="11">
        <v>8.1105179533928808</v>
      </c>
      <c r="AJ30" s="11">
        <v>8.0497098620527421</v>
      </c>
      <c r="AK30" s="11">
        <v>7.9842476328378282</v>
      </c>
      <c r="AL30" s="11">
        <v>7.9161405499224022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55.011177640816477</v>
      </c>
      <c r="N32" s="87">
        <f t="shared" si="10"/>
        <v>53.964012978056331</v>
      </c>
      <c r="O32" s="87">
        <f t="shared" si="10"/>
        <v>52.667367867235569</v>
      </c>
      <c r="P32" s="87">
        <f t="shared" si="10"/>
        <v>53.345916618186699</v>
      </c>
      <c r="Q32" s="87">
        <f t="shared" si="10"/>
        <v>55.991515247018718</v>
      </c>
      <c r="R32" s="87">
        <f t="shared" si="10"/>
        <v>55.221174806923877</v>
      </c>
      <c r="S32" s="87">
        <f t="shared" si="10"/>
        <v>58.010778079674388</v>
      </c>
      <c r="T32" s="87">
        <f t="shared" si="10"/>
        <v>58.335270108607098</v>
      </c>
      <c r="U32" s="87">
        <f t="shared" si="10"/>
        <v>56.709168527938424</v>
      </c>
      <c r="V32" s="87">
        <f t="shared" si="10"/>
        <v>58.548155106719399</v>
      </c>
      <c r="W32" s="87">
        <f t="shared" si="10"/>
        <v>56.938490643686727</v>
      </c>
      <c r="X32" s="87">
        <f t="shared" si="10"/>
        <v>58.11734077358377</v>
      </c>
      <c r="Y32" s="87">
        <f t="shared" si="10"/>
        <v>58.419195643215332</v>
      </c>
      <c r="Z32" s="87">
        <f t="shared" si="10"/>
        <v>58.928751834622602</v>
      </c>
      <c r="AA32" s="87">
        <f t="shared" si="10"/>
        <v>59.502489505908642</v>
      </c>
      <c r="AB32" s="87">
        <f t="shared" si="10"/>
        <v>60.010078256370825</v>
      </c>
      <c r="AC32" s="87">
        <f t="shared" si="10"/>
        <v>60.450220276967535</v>
      </c>
      <c r="AD32" s="87">
        <f t="shared" si="10"/>
        <v>60.860912444808875</v>
      </c>
      <c r="AE32" s="87">
        <f t="shared" ref="AE32" si="11">SUM(AE33:AE35)</f>
        <v>61.246721090866444</v>
      </c>
      <c r="AF32" s="87">
        <f t="shared" ref="AF32" si="12">SUM(AF33:AF35)</f>
        <v>61.644472458403229</v>
      </c>
      <c r="AG32" s="87">
        <f t="shared" ref="AG32" si="13">SUM(AG33:AG35)</f>
        <v>62.053035324829807</v>
      </c>
      <c r="AH32" s="87">
        <f t="shared" ref="AH32" si="14">SUM(AH33:AH35)</f>
        <v>62.47083461079508</v>
      </c>
      <c r="AI32" s="87">
        <f t="shared" ref="AI32" si="15">SUM(AI33:AI35)</f>
        <v>62.88812408486011</v>
      </c>
      <c r="AJ32" s="87">
        <f t="shared" ref="AJ32" si="16">SUM(AJ33:AJ35)</f>
        <v>63.30454157031501</v>
      </c>
      <c r="AK32" s="87">
        <f t="shared" ref="AK32" si="17">SUM(AK33:AK35)</f>
        <v>63.727038063097297</v>
      </c>
      <c r="AL32" s="87">
        <f t="shared" ref="AL32" si="18">SUM(AL33:AL35)</f>
        <v>64.153346853630239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43.200516472834707</v>
      </c>
      <c r="N33" s="11">
        <v>41.180823580991621</v>
      </c>
      <c r="O33" s="11">
        <v>40.745072870915692</v>
      </c>
      <c r="P33" s="11">
        <v>40.493643884324143</v>
      </c>
      <c r="Q33" s="11">
        <v>43.280938760271823</v>
      </c>
      <c r="R33" s="11">
        <v>44.06827943212275</v>
      </c>
      <c r="S33" s="11">
        <v>44.325589740462647</v>
      </c>
      <c r="T33" s="11">
        <v>45.668150940051682</v>
      </c>
      <c r="U33" s="11">
        <v>44.535520091137514</v>
      </c>
      <c r="V33" s="11">
        <v>44.697965228436082</v>
      </c>
      <c r="W33" s="11">
        <v>43.415612404492016</v>
      </c>
      <c r="X33" s="11">
        <v>45.000222337648331</v>
      </c>
      <c r="Y33" s="11">
        <v>45.382070323596608</v>
      </c>
      <c r="Z33" s="11">
        <v>45.853593803530856</v>
      </c>
      <c r="AA33" s="11">
        <v>46.350016945182226</v>
      </c>
      <c r="AB33" s="11">
        <v>46.79866478974909</v>
      </c>
      <c r="AC33" s="11">
        <v>47.189571193274652</v>
      </c>
      <c r="AD33" s="11">
        <v>47.556712586331955</v>
      </c>
      <c r="AE33" s="11">
        <v>47.907476037643825</v>
      </c>
      <c r="AF33" s="11">
        <v>48.270805039591785</v>
      </c>
      <c r="AG33" s="11">
        <v>48.642706374844856</v>
      </c>
      <c r="AH33" s="11">
        <v>49.025847694070208</v>
      </c>
      <c r="AI33" s="11">
        <v>49.421266117884706</v>
      </c>
      <c r="AJ33" s="11">
        <v>49.812265150949351</v>
      </c>
      <c r="AK33" s="11">
        <v>50.211033741248343</v>
      </c>
      <c r="AL33" s="11">
        <v>50.60980432394868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10.969560671641633</v>
      </c>
      <c r="N34" s="11">
        <v>12.224852058338717</v>
      </c>
      <c r="O34" s="11">
        <v>11.401113452918544</v>
      </c>
      <c r="P34" s="11">
        <v>12.361779553119426</v>
      </c>
      <c r="Q34" s="11">
        <v>12.120099212050892</v>
      </c>
      <c r="R34" s="11">
        <v>10.618128366267884</v>
      </c>
      <c r="S34" s="11">
        <v>13.240707231896717</v>
      </c>
      <c r="T34" s="11">
        <v>12.193498198504152</v>
      </c>
      <c r="U34" s="11">
        <v>11.696493316434143</v>
      </c>
      <c r="V34" s="11">
        <v>13.411998144831491</v>
      </c>
      <c r="W34" s="11">
        <v>12.954942519583058</v>
      </c>
      <c r="X34" s="11">
        <v>12.680152645135019</v>
      </c>
      <c r="Y34" s="11">
        <v>12.593785580222276</v>
      </c>
      <c r="Z34" s="11">
        <v>12.62604238121077</v>
      </c>
      <c r="AA34" s="11">
        <v>12.696331787236501</v>
      </c>
      <c r="AB34" s="11">
        <v>12.749664950023567</v>
      </c>
      <c r="AC34" s="11">
        <v>12.794144780767216</v>
      </c>
      <c r="AD34" s="11">
        <v>12.833294728029932</v>
      </c>
      <c r="AE34" s="11">
        <v>12.864081422207795</v>
      </c>
      <c r="AF34" s="11">
        <v>12.89336184230854</v>
      </c>
      <c r="AG34" s="11">
        <v>12.925296164425228</v>
      </c>
      <c r="AH34" s="11">
        <v>12.955510186526499</v>
      </c>
      <c r="AI34" s="11">
        <v>12.973419345470559</v>
      </c>
      <c r="AJ34" s="11">
        <v>12.993573208203573</v>
      </c>
      <c r="AK34" s="11">
        <v>13.012740526116417</v>
      </c>
      <c r="AL34" s="11">
        <v>13.034748586385913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0.84110049634013972</v>
      </c>
      <c r="N35" s="11">
        <v>0.55833733872599445</v>
      </c>
      <c r="O35" s="11">
        <v>0.52118154340133171</v>
      </c>
      <c r="P35" s="11">
        <v>0.49049318074313031</v>
      </c>
      <c r="Q35" s="11">
        <v>0.59047727469600741</v>
      </c>
      <c r="R35" s="11">
        <v>0.53476700853324499</v>
      </c>
      <c r="S35" s="11">
        <v>0.44448110731501783</v>
      </c>
      <c r="T35" s="11">
        <v>0.47362097005126391</v>
      </c>
      <c r="U35" s="11">
        <v>0.47715512036676699</v>
      </c>
      <c r="V35" s="11">
        <v>0.43819173345182444</v>
      </c>
      <c r="W35" s="11">
        <v>0.56793571961165534</v>
      </c>
      <c r="X35" s="11">
        <v>0.43696579080042175</v>
      </c>
      <c r="Y35" s="11">
        <v>0.44333973939644972</v>
      </c>
      <c r="Z35" s="11">
        <v>0.44911564988098085</v>
      </c>
      <c r="AA35" s="11">
        <v>0.45614077348991178</v>
      </c>
      <c r="AB35" s="11">
        <v>0.46174851659817256</v>
      </c>
      <c r="AC35" s="11">
        <v>0.46650430292566047</v>
      </c>
      <c r="AD35" s="11">
        <v>0.47090513044698618</v>
      </c>
      <c r="AE35" s="11">
        <v>0.47516363101482434</v>
      </c>
      <c r="AF35" s="11">
        <v>0.48030557650289851</v>
      </c>
      <c r="AG35" s="11">
        <v>0.48503278555972112</v>
      </c>
      <c r="AH35" s="11">
        <v>0.48947673019837612</v>
      </c>
      <c r="AI35" s="11">
        <v>0.49343862150484374</v>
      </c>
      <c r="AJ35" s="11">
        <v>0.49870321116208849</v>
      </c>
      <c r="AK35" s="11">
        <v>0.50326379573253877</v>
      </c>
      <c r="AL35" s="11">
        <v>0.50879394329564109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42.50638345534896</v>
      </c>
      <c r="N37" s="87">
        <f t="shared" ref="N37:AL37" si="19">SUM(N38:N39)</f>
        <v>46.935019049590331</v>
      </c>
      <c r="O37" s="87">
        <f t="shared" si="19"/>
        <v>44.83919314844659</v>
      </c>
      <c r="P37" s="87">
        <f t="shared" si="19"/>
        <v>44.58433730436267</v>
      </c>
      <c r="Q37" s="87">
        <f t="shared" si="19"/>
        <v>45.770430833579205</v>
      </c>
      <c r="R37" s="87">
        <f t="shared" si="19"/>
        <v>46.368072170694653</v>
      </c>
      <c r="S37" s="87">
        <f t="shared" si="19"/>
        <v>46.616307291431255</v>
      </c>
      <c r="T37" s="87">
        <f t="shared" si="19"/>
        <v>46.160588171820422</v>
      </c>
      <c r="U37" s="87">
        <f t="shared" si="19"/>
        <v>43.793467744490883</v>
      </c>
      <c r="V37" s="87">
        <f t="shared" si="19"/>
        <v>43.433376381887513</v>
      </c>
      <c r="W37" s="87">
        <f t="shared" si="19"/>
        <v>42.790236067661994</v>
      </c>
      <c r="X37" s="87">
        <f t="shared" si="19"/>
        <v>42.184330957281901</v>
      </c>
      <c r="Y37" s="87">
        <f t="shared" si="19"/>
        <v>42.263809721289434</v>
      </c>
      <c r="Z37" s="87">
        <f t="shared" si="19"/>
        <v>42.317349070472439</v>
      </c>
      <c r="AA37" s="87">
        <f t="shared" si="19"/>
        <v>42.441662382119823</v>
      </c>
      <c r="AB37" s="87">
        <f t="shared" si="19"/>
        <v>42.479339847137069</v>
      </c>
      <c r="AC37" s="87">
        <f t="shared" si="19"/>
        <v>42.472655773359676</v>
      </c>
      <c r="AD37" s="87">
        <f t="shared" si="19"/>
        <v>42.440462253455649</v>
      </c>
      <c r="AE37" s="87">
        <f t="shared" si="19"/>
        <v>42.393794501591969</v>
      </c>
      <c r="AF37" s="87">
        <f t="shared" si="19"/>
        <v>42.340428174543099</v>
      </c>
      <c r="AG37" s="87">
        <f t="shared" si="19"/>
        <v>42.293293859783205</v>
      </c>
      <c r="AH37" s="87">
        <f t="shared" si="19"/>
        <v>42.233170253660916</v>
      </c>
      <c r="AI37" s="87">
        <f t="shared" si="19"/>
        <v>42.200407567854228</v>
      </c>
      <c r="AJ37" s="87">
        <f t="shared" si="19"/>
        <v>42.170886002105462</v>
      </c>
      <c r="AK37" s="87">
        <f t="shared" si="19"/>
        <v>42.147770630670642</v>
      </c>
      <c r="AL37" s="87">
        <f t="shared" si="19"/>
        <v>42.120970286806141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35.593601828834224</v>
      </c>
      <c r="N38" s="11">
        <v>39.97146173809692</v>
      </c>
      <c r="O38" s="11">
        <v>38.090918569115217</v>
      </c>
      <c r="P38" s="11">
        <v>37.844961370795538</v>
      </c>
      <c r="Q38" s="11">
        <v>39.006830507672255</v>
      </c>
      <c r="R38" s="11">
        <v>38.973525313793104</v>
      </c>
      <c r="S38" s="11">
        <v>39.617152560141292</v>
      </c>
      <c r="T38" s="11">
        <v>38.171214690337983</v>
      </c>
      <c r="U38" s="11">
        <v>35.75080481977524</v>
      </c>
      <c r="V38" s="11">
        <v>35.582072392355379</v>
      </c>
      <c r="W38" s="11">
        <v>34.690284441550801</v>
      </c>
      <c r="X38" s="11">
        <v>32.471780132632006</v>
      </c>
      <c r="Y38" s="11">
        <v>32.403409292991981</v>
      </c>
      <c r="Z38" s="11">
        <v>32.309524361481181</v>
      </c>
      <c r="AA38" s="11">
        <v>32.265151513256761</v>
      </c>
      <c r="AB38" s="11">
        <v>32.149879617910202</v>
      </c>
      <c r="AC38" s="11">
        <v>32.005283408593485</v>
      </c>
      <c r="AD38" s="11">
        <v>31.840565711524814</v>
      </c>
      <c r="AE38" s="11">
        <v>31.662297695042255</v>
      </c>
      <c r="AF38" s="11">
        <v>31.477630595102763</v>
      </c>
      <c r="AG38" s="11">
        <v>31.293065877421721</v>
      </c>
      <c r="AH38" s="11">
        <v>31.088457198733927</v>
      </c>
      <c r="AI38" s="11">
        <v>30.913052926904918</v>
      </c>
      <c r="AJ38" s="11">
        <v>30.736748443934498</v>
      </c>
      <c r="AK38" s="11">
        <v>30.56383204242815</v>
      </c>
      <c r="AL38" s="11">
        <v>30.385137066096732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6.9127816265147368</v>
      </c>
      <c r="N39" s="11">
        <v>6.9635573114934086</v>
      </c>
      <c r="O39" s="11">
        <v>6.7482745793313699</v>
      </c>
      <c r="P39" s="11">
        <v>6.7393759335671328</v>
      </c>
      <c r="Q39" s="11">
        <v>6.763600325906947</v>
      </c>
      <c r="R39" s="11">
        <v>7.3945468569015489</v>
      </c>
      <c r="S39" s="11">
        <v>6.99915473128996</v>
      </c>
      <c r="T39" s="11">
        <v>7.9893734814824402</v>
      </c>
      <c r="U39" s="11">
        <v>8.0426629247156409</v>
      </c>
      <c r="V39" s="11">
        <v>7.8513039895321342</v>
      </c>
      <c r="W39" s="11">
        <v>8.0999516261111939</v>
      </c>
      <c r="X39" s="11">
        <v>9.7125508246498953</v>
      </c>
      <c r="Y39" s="11">
        <v>9.8604004282974547</v>
      </c>
      <c r="Z39" s="11">
        <v>10.007824708991258</v>
      </c>
      <c r="AA39" s="11">
        <v>10.176510868863064</v>
      </c>
      <c r="AB39" s="11">
        <v>10.329460229226864</v>
      </c>
      <c r="AC39" s="11">
        <v>10.467372364766193</v>
      </c>
      <c r="AD39" s="11">
        <v>10.599896541930837</v>
      </c>
      <c r="AE39" s="11">
        <v>10.731496806549716</v>
      </c>
      <c r="AF39" s="11">
        <v>10.862797579440338</v>
      </c>
      <c r="AG39" s="11">
        <v>11.000227982361487</v>
      </c>
      <c r="AH39" s="11">
        <v>11.144713054926985</v>
      </c>
      <c r="AI39" s="11">
        <v>11.28735464094931</v>
      </c>
      <c r="AJ39" s="11">
        <v>11.434137558170967</v>
      </c>
      <c r="AK39" s="11">
        <v>11.583938588242495</v>
      </c>
      <c r="AL39" s="11">
        <v>11.735833220709413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44.300377942534986</v>
      </c>
      <c r="N41" s="87">
        <f t="shared" ref="N41" si="20">SUM(N42:N43)</f>
        <v>42.257862640937844</v>
      </c>
      <c r="O41" s="87">
        <f t="shared" ref="O41" si="21">SUM(O42:O43)</f>
        <v>41.961078326063543</v>
      </c>
      <c r="P41" s="87">
        <f t="shared" ref="P41" si="22">SUM(P42:P43)</f>
        <v>42.519144962564923</v>
      </c>
      <c r="Q41" s="87">
        <f t="shared" ref="Q41" si="23">SUM(Q42:Q43)</f>
        <v>42.82185422135305</v>
      </c>
      <c r="R41" s="87">
        <f t="shared" ref="R41" si="24">SUM(R42:R43)</f>
        <v>44.721812114267756</v>
      </c>
      <c r="S41" s="87">
        <f t="shared" ref="S41" si="25">SUM(S42:S43)</f>
        <v>46.350425893870963</v>
      </c>
      <c r="T41" s="87">
        <f t="shared" ref="T41" si="26">SUM(T42:T43)</f>
        <v>48.142804195221103</v>
      </c>
      <c r="U41" s="87">
        <f t="shared" ref="U41" si="27">SUM(U42:U43)</f>
        <v>47.487709306951139</v>
      </c>
      <c r="V41" s="87">
        <f t="shared" ref="V41" si="28">SUM(V42:V43)</f>
        <v>44.491966108609134</v>
      </c>
      <c r="W41" s="87">
        <f t="shared" ref="W41" si="29">SUM(W42:W43)</f>
        <v>41.443223891802745</v>
      </c>
      <c r="X41" s="87">
        <f t="shared" ref="X41" si="30">SUM(X42:X43)</f>
        <v>46.515184899011949</v>
      </c>
      <c r="Y41" s="87">
        <f t="shared" ref="Y41" si="31">SUM(Y42:Y43)</f>
        <v>46.334528899621702</v>
      </c>
      <c r="Z41" s="87">
        <f t="shared" ref="Z41" si="32">SUM(Z42:Z43)</f>
        <v>46.237458168701302</v>
      </c>
      <c r="AA41" s="87">
        <f t="shared" ref="AA41" si="33">SUM(AA42:AA43)</f>
        <v>46.22771396863299</v>
      </c>
      <c r="AB41" s="87">
        <f t="shared" ref="AB41" si="34">SUM(AB42:AB43)</f>
        <v>46.151561339221807</v>
      </c>
      <c r="AC41" s="87">
        <f t="shared" ref="AC41" si="35">SUM(AC42:AC43)</f>
        <v>46.058835952127481</v>
      </c>
      <c r="AD41" s="87">
        <f t="shared" ref="AD41" si="36">SUM(AD42:AD43)</f>
        <v>45.899584133507851</v>
      </c>
      <c r="AE41" s="87">
        <f t="shared" ref="AE41" si="37">SUM(AE42:AE43)</f>
        <v>45.828507514947049</v>
      </c>
      <c r="AF41" s="87">
        <f t="shared" ref="AF41" si="38">SUM(AF42:AF43)</f>
        <v>45.762370146018156</v>
      </c>
      <c r="AG41" s="87">
        <f t="shared" ref="AG41" si="39">SUM(AG42:AG43)</f>
        <v>45.707262428422879</v>
      </c>
      <c r="AH41" s="87">
        <f t="shared" ref="AH41" si="40">SUM(AH42:AH43)</f>
        <v>45.639906229449792</v>
      </c>
      <c r="AI41" s="87">
        <f t="shared" ref="AI41" si="41">SUM(AI42:AI43)</f>
        <v>45.537261741456717</v>
      </c>
      <c r="AJ41" s="87">
        <f t="shared" ref="AJ41" si="42">SUM(AJ42:AJ43)</f>
        <v>45.418498046463952</v>
      </c>
      <c r="AK41" s="87">
        <f t="shared" ref="AK41" si="43">SUM(AK42:AK43)</f>
        <v>45.265060405000597</v>
      </c>
      <c r="AL41" s="87">
        <f t="shared" ref="AL41" si="44">SUM(AL42:AL43)</f>
        <v>45.096362714228462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22.339727560409706</v>
      </c>
      <c r="N42" s="11">
        <v>20.929943769542788</v>
      </c>
      <c r="O42" s="11">
        <v>21.508646263574317</v>
      </c>
      <c r="P42" s="11">
        <v>21.791583736663465</v>
      </c>
      <c r="Q42" s="11">
        <v>22.72373438852582</v>
      </c>
      <c r="R42" s="11">
        <v>23.617997881207213</v>
      </c>
      <c r="S42" s="11">
        <v>23.538407367572781</v>
      </c>
      <c r="T42" s="11">
        <v>24.486965408365151</v>
      </c>
      <c r="U42" s="11">
        <v>24.156648232825024</v>
      </c>
      <c r="V42" s="11">
        <v>22.62114101211484</v>
      </c>
      <c r="W42" s="11">
        <v>20.051531770214691</v>
      </c>
      <c r="X42" s="11">
        <v>24.116666747462002</v>
      </c>
      <c r="Y42" s="11">
        <v>24.098042665479142</v>
      </c>
      <c r="Z42" s="11">
        <v>24.0265273794232</v>
      </c>
      <c r="AA42" s="11">
        <v>23.979325975001842</v>
      </c>
      <c r="AB42" s="11">
        <v>23.907090575305215</v>
      </c>
      <c r="AC42" s="11">
        <v>23.838384825624015</v>
      </c>
      <c r="AD42" s="11">
        <v>23.72235831193186</v>
      </c>
      <c r="AE42" s="11">
        <v>23.693865310012882</v>
      </c>
      <c r="AF42" s="11">
        <v>23.670417292122259</v>
      </c>
      <c r="AG42" s="11">
        <v>23.646555195636047</v>
      </c>
      <c r="AH42" s="11">
        <v>23.609501632757034</v>
      </c>
      <c r="AI42" s="11">
        <v>23.556591947575946</v>
      </c>
      <c r="AJ42" s="11">
        <v>23.488050952242567</v>
      </c>
      <c r="AK42" s="11">
        <v>23.387434807220888</v>
      </c>
      <c r="AL42" s="11">
        <v>23.273758012658199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21.96065038212528</v>
      </c>
      <c r="N43" s="11">
        <v>21.32791887139506</v>
      </c>
      <c r="O43" s="11">
        <v>20.45243206248923</v>
      </c>
      <c r="P43" s="11">
        <v>20.727561225901454</v>
      </c>
      <c r="Q43" s="11">
        <v>20.098119832827233</v>
      </c>
      <c r="R43" s="11">
        <v>21.103814233060543</v>
      </c>
      <c r="S43" s="11">
        <v>22.812018526298179</v>
      </c>
      <c r="T43" s="11">
        <v>23.655838786855949</v>
      </c>
      <c r="U43" s="11">
        <v>23.331061074126115</v>
      </c>
      <c r="V43" s="11">
        <v>21.870825096494297</v>
      </c>
      <c r="W43" s="11">
        <v>21.391692121588051</v>
      </c>
      <c r="X43" s="11">
        <v>22.398518151549947</v>
      </c>
      <c r="Y43" s="11">
        <v>22.236486234142557</v>
      </c>
      <c r="Z43" s="11">
        <v>22.210930789278102</v>
      </c>
      <c r="AA43" s="11">
        <v>22.248387993631148</v>
      </c>
      <c r="AB43" s="11">
        <v>22.244470763916592</v>
      </c>
      <c r="AC43" s="11">
        <v>22.220451126503466</v>
      </c>
      <c r="AD43" s="11">
        <v>22.177225821575991</v>
      </c>
      <c r="AE43" s="11">
        <v>22.134642204934163</v>
      </c>
      <c r="AF43" s="11">
        <v>22.091952853895897</v>
      </c>
      <c r="AG43" s="11">
        <v>22.060707232786832</v>
      </c>
      <c r="AH43" s="11">
        <v>22.030404596692762</v>
      </c>
      <c r="AI43" s="11">
        <v>21.980669793880768</v>
      </c>
      <c r="AJ43" s="11">
        <v>21.930447094221385</v>
      </c>
      <c r="AK43" s="11">
        <v>21.877625597779705</v>
      </c>
      <c r="AL43" s="11">
        <v>21.82260470157026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63.633615719687008</v>
      </c>
      <c r="N45" s="87">
        <f t="shared" ref="N45" si="45">SUM(N46:N47)</f>
        <v>63.617242989390739</v>
      </c>
      <c r="O45" s="87">
        <f t="shared" ref="O45" si="46">SUM(O46:O47)</f>
        <v>60.343114070641803</v>
      </c>
      <c r="P45" s="87">
        <f t="shared" ref="P45" si="47">SUM(P46:P47)</f>
        <v>60.766038614980999</v>
      </c>
      <c r="Q45" s="87">
        <f t="shared" ref="Q45" si="48">SUM(Q46:Q47)</f>
        <v>62.177904545908262</v>
      </c>
      <c r="R45" s="87">
        <f t="shared" ref="R45" si="49">SUM(R46:R47)</f>
        <v>64.549921433423506</v>
      </c>
      <c r="S45" s="87">
        <f t="shared" ref="S45" si="50">SUM(S46:S47)</f>
        <v>65.041910297057527</v>
      </c>
      <c r="T45" s="87">
        <f t="shared" ref="T45" si="51">SUM(T46:T47)</f>
        <v>66.177254132175705</v>
      </c>
      <c r="U45" s="87">
        <f t="shared" ref="U45" si="52">SUM(U46:U47)</f>
        <v>63.763011023212691</v>
      </c>
      <c r="V45" s="87">
        <f t="shared" ref="V45" si="53">SUM(V46:V47)</f>
        <v>61.558242399217349</v>
      </c>
      <c r="W45" s="87">
        <f t="shared" ref="W45" si="54">SUM(W46:W47)</f>
        <v>56.963906795654403</v>
      </c>
      <c r="X45" s="87">
        <f t="shared" ref="X45" si="55">SUM(X46:X47)</f>
        <v>56.436373638701788</v>
      </c>
      <c r="Y45" s="87">
        <f t="shared" ref="Y45" si="56">SUM(Y46:Y47)</f>
        <v>56.24081996140599</v>
      </c>
      <c r="Z45" s="87">
        <f t="shared" ref="Z45" si="57">SUM(Z46:Z47)</f>
        <v>55.910439676563897</v>
      </c>
      <c r="AA45" s="87">
        <f t="shared" ref="AA45" si="58">SUM(AA46:AA47)</f>
        <v>55.700183435740527</v>
      </c>
      <c r="AB45" s="87">
        <f t="shared" ref="AB45" si="59">SUM(AB46:AB47)</f>
        <v>55.368889303862645</v>
      </c>
      <c r="AC45" s="87">
        <f t="shared" ref="AC45" si="60">SUM(AC46:AC47)</f>
        <v>55.010034727432611</v>
      </c>
      <c r="AD45" s="87">
        <f t="shared" ref="AD45" si="61">SUM(AD46:AD47)</f>
        <v>54.64512044692831</v>
      </c>
      <c r="AE45" s="87">
        <f t="shared" ref="AE45" si="62">SUM(AE46:AE47)</f>
        <v>54.246219845804355</v>
      </c>
      <c r="AF45" s="87">
        <f t="shared" ref="AF45" si="63">SUM(AF46:AF47)</f>
        <v>53.86523881969579</v>
      </c>
      <c r="AG45" s="87">
        <f t="shared" ref="AG45" si="64">SUM(AG46:AG47)</f>
        <v>53.515019456991496</v>
      </c>
      <c r="AH45" s="87">
        <f t="shared" ref="AH45" si="65">SUM(AH46:AH47)</f>
        <v>53.182161981757964</v>
      </c>
      <c r="AI45" s="87">
        <f t="shared" ref="AI45" si="66">SUM(AI46:AI47)</f>
        <v>52.838701524843465</v>
      </c>
      <c r="AJ45" s="87">
        <f t="shared" ref="AJ45" si="67">SUM(AJ46:AJ47)</f>
        <v>52.522538092018223</v>
      </c>
      <c r="AK45" s="87">
        <f t="shared" ref="AK45" si="68">SUM(AK46:AK47)</f>
        <v>52.20715520916864</v>
      </c>
      <c r="AL45" s="87">
        <f t="shared" ref="AL45" si="69">SUM(AL46:AL47)</f>
        <v>51.886891179235889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11.537460020005676</v>
      </c>
      <c r="N46" s="11">
        <v>12.039825593836717</v>
      </c>
      <c r="O46" s="11">
        <v>11.749745352442403</v>
      </c>
      <c r="P46" s="11">
        <v>11.553980935698604</v>
      </c>
      <c r="Q46" s="11">
        <v>12.138714796790216</v>
      </c>
      <c r="R46" s="11">
        <v>13.037691425580576</v>
      </c>
      <c r="S46" s="11">
        <v>13.437311100684537</v>
      </c>
      <c r="T46" s="11">
        <v>12.571219265730866</v>
      </c>
      <c r="U46" s="11">
        <v>12.38993702993956</v>
      </c>
      <c r="V46" s="11">
        <v>11.543826331138636</v>
      </c>
      <c r="W46" s="11">
        <v>10.671468998485794</v>
      </c>
      <c r="X46" s="11">
        <v>9.0927101819905385</v>
      </c>
      <c r="Y46" s="11">
        <v>9.0696171235248784</v>
      </c>
      <c r="Z46" s="11">
        <v>9.0381028593962984</v>
      </c>
      <c r="AA46" s="11">
        <v>9.0163091555359411</v>
      </c>
      <c r="AB46" s="11">
        <v>8.9801406274598072</v>
      </c>
      <c r="AC46" s="11">
        <v>8.9398378334477169</v>
      </c>
      <c r="AD46" s="11">
        <v>8.9158309597805481</v>
      </c>
      <c r="AE46" s="11">
        <v>8.8532045074211059</v>
      </c>
      <c r="AF46" s="11">
        <v>8.7881604797502284</v>
      </c>
      <c r="AG46" s="11">
        <v>8.727273835548635</v>
      </c>
      <c r="AH46" s="11">
        <v>8.6660061795094379</v>
      </c>
      <c r="AI46" s="11">
        <v>8.6015976756229549</v>
      </c>
      <c r="AJ46" s="11">
        <v>8.5375309542518245</v>
      </c>
      <c r="AK46" s="11">
        <v>8.4736437908027202</v>
      </c>
      <c r="AL46" s="11">
        <v>8.407422445525393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52.096155699681333</v>
      </c>
      <c r="N47" s="11">
        <v>51.577417395554022</v>
      </c>
      <c r="O47" s="11">
        <v>48.5933687181994</v>
      </c>
      <c r="P47" s="11">
        <v>49.212057679282395</v>
      </c>
      <c r="Q47" s="11">
        <v>50.039189749118044</v>
      </c>
      <c r="R47" s="11">
        <v>51.51223000784293</v>
      </c>
      <c r="S47" s="11">
        <v>51.604599196372995</v>
      </c>
      <c r="T47" s="11">
        <v>53.606034866444844</v>
      </c>
      <c r="U47" s="11">
        <v>51.373073993273131</v>
      </c>
      <c r="V47" s="11">
        <v>50.01441606807871</v>
      </c>
      <c r="W47" s="11">
        <v>46.29243779716861</v>
      </c>
      <c r="X47" s="11">
        <v>47.343663456711248</v>
      </c>
      <c r="Y47" s="11">
        <v>47.171202837881111</v>
      </c>
      <c r="Z47" s="11">
        <v>46.8723368171676</v>
      </c>
      <c r="AA47" s="11">
        <v>46.683874280204584</v>
      </c>
      <c r="AB47" s="11">
        <v>46.388748676402834</v>
      </c>
      <c r="AC47" s="11">
        <v>46.070196893984892</v>
      </c>
      <c r="AD47" s="11">
        <v>45.72928948714776</v>
      </c>
      <c r="AE47" s="11">
        <v>45.39301533838325</v>
      </c>
      <c r="AF47" s="11">
        <v>45.077078339945558</v>
      </c>
      <c r="AG47" s="11">
        <v>44.787745621442859</v>
      </c>
      <c r="AH47" s="11">
        <v>44.516155802248527</v>
      </c>
      <c r="AI47" s="11">
        <v>44.23710384922051</v>
      </c>
      <c r="AJ47" s="11">
        <v>43.985007137766402</v>
      </c>
      <c r="AK47" s="11">
        <v>43.733511418365921</v>
      </c>
      <c r="AL47" s="11">
        <v>43.479468733710497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486.19899999999996</v>
      </c>
      <c r="N49" s="87">
        <f t="shared" si="70"/>
        <v>495.4399999999996</v>
      </c>
      <c r="O49" s="87">
        <f t="shared" si="70"/>
        <v>484.26099999999974</v>
      </c>
      <c r="P49" s="87">
        <f t="shared" si="70"/>
        <v>476.18600000000004</v>
      </c>
      <c r="Q49" s="87">
        <f t="shared" si="70"/>
        <v>497.29200000000003</v>
      </c>
      <c r="R49" s="87">
        <f t="shared" si="70"/>
        <v>501.6050000000003</v>
      </c>
      <c r="S49" s="87">
        <f t="shared" si="70"/>
        <v>510.83500000000015</v>
      </c>
      <c r="T49" s="87">
        <f t="shared" si="70"/>
        <v>527.31999999999982</v>
      </c>
      <c r="U49" s="87">
        <f t="shared" si="70"/>
        <v>516.90499999999997</v>
      </c>
      <c r="V49" s="87">
        <f t="shared" si="70"/>
        <v>513.76599999999985</v>
      </c>
      <c r="W49" s="87">
        <f t="shared" si="70"/>
        <v>514.8449999999998</v>
      </c>
      <c r="X49" s="87">
        <f t="shared" si="70"/>
        <v>513.94800000000009</v>
      </c>
      <c r="Y49" s="87">
        <f t="shared" si="70"/>
        <v>514.65499999999997</v>
      </c>
      <c r="Z49" s="87">
        <f t="shared" si="70"/>
        <v>516.14499999999987</v>
      </c>
      <c r="AA49" s="87">
        <f t="shared" si="70"/>
        <v>518.67500000000007</v>
      </c>
      <c r="AB49" s="87">
        <f t="shared" si="70"/>
        <v>520.37000000000012</v>
      </c>
      <c r="AC49" s="87">
        <f t="shared" si="70"/>
        <v>521.7399999999999</v>
      </c>
      <c r="AD49" s="87">
        <f t="shared" si="70"/>
        <v>522.8810000000002</v>
      </c>
      <c r="AE49" s="87">
        <f t="shared" ref="AE49:AL49" si="71">SUM(AE5,AE9,AE15,AE22,AE26,AE32,AE37,AE41,AE45)</f>
        <v>524.02799999999979</v>
      </c>
      <c r="AF49" s="87">
        <f t="shared" si="71"/>
        <v>525.16300000000012</v>
      </c>
      <c r="AG49" s="87">
        <f t="shared" si="71"/>
        <v>526.48800000000006</v>
      </c>
      <c r="AH49" s="87">
        <f t="shared" si="71"/>
        <v>527.76700000000005</v>
      </c>
      <c r="AI49" s="87">
        <f t="shared" si="71"/>
        <v>529.03800000000012</v>
      </c>
      <c r="AJ49" s="87">
        <f t="shared" si="71"/>
        <v>530.35099999999989</v>
      </c>
      <c r="AK49" s="87">
        <f t="shared" si="71"/>
        <v>531.63399999999979</v>
      </c>
      <c r="AL49" s="87">
        <f t="shared" si="71"/>
        <v>532.91199999999992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8.1812284683984993E-2</v>
      </c>
      <c r="N52" s="337">
        <f t="shared" si="73"/>
        <v>8.8187334760624944E-2</v>
      </c>
      <c r="O52" s="337">
        <f t="shared" si="73"/>
        <v>9.0949709936753914E-2</v>
      </c>
      <c r="P52" s="337">
        <f t="shared" si="73"/>
        <v>9.0195841315569625E-2</v>
      </c>
      <c r="Q52" s="337">
        <f t="shared" si="73"/>
        <v>9.023413682757854E-2</v>
      </c>
      <c r="R52" s="337">
        <f t="shared" si="73"/>
        <v>9.1168539341778196E-2</v>
      </c>
      <c r="S52" s="337">
        <f t="shared" si="73"/>
        <v>9.2774737616024214E-2</v>
      </c>
      <c r="T52" s="337">
        <f t="shared" si="73"/>
        <v>9.6113006383229518E-2</v>
      </c>
      <c r="U52" s="337">
        <f t="shared" si="73"/>
        <v>9.5965049544443543E-2</v>
      </c>
      <c r="V52" s="337">
        <f t="shared" si="73"/>
        <v>0.10163520806160453</v>
      </c>
      <c r="W52" s="337">
        <f t="shared" si="73"/>
        <v>0.10637689942456165</v>
      </c>
      <c r="X52" s="337">
        <f t="shared" si="73"/>
        <v>0.10369663745304766</v>
      </c>
      <c r="Y52" s="337">
        <f t="shared" si="73"/>
        <v>0.1046361895172734</v>
      </c>
      <c r="Z52" s="337">
        <f t="shared" si="73"/>
        <v>0.10550191336460513</v>
      </c>
      <c r="AA52" s="337">
        <f t="shared" si="73"/>
        <v>0.10638018505196382</v>
      </c>
      <c r="AB52" s="337">
        <f t="shared" si="73"/>
        <v>0.10723866873118267</v>
      </c>
      <c r="AC52" s="337">
        <f t="shared" si="73"/>
        <v>0.10810932709965108</v>
      </c>
      <c r="AD52" s="337">
        <f t="shared" si="73"/>
        <v>0.10901599386134511</v>
      </c>
      <c r="AE52" s="337">
        <f t="shared" ref="AE52:AL52" si="74">AE5/AE$49</f>
        <v>0.10990533351271582</v>
      </c>
      <c r="AF52" s="337">
        <f t="shared" si="74"/>
        <v>0.11078101538718144</v>
      </c>
      <c r="AG52" s="337">
        <f t="shared" si="74"/>
        <v>0.11167394485275689</v>
      </c>
      <c r="AH52" s="337">
        <f t="shared" si="74"/>
        <v>0.11259102173301989</v>
      </c>
      <c r="AI52" s="337">
        <f t="shared" si="74"/>
        <v>0.11347281049894455</v>
      </c>
      <c r="AJ52" s="337">
        <f t="shared" si="74"/>
        <v>0.11436673366526455</v>
      </c>
      <c r="AK52" s="337">
        <f t="shared" si="74"/>
        <v>0.11529855663531963</v>
      </c>
      <c r="AL52" s="337">
        <f t="shared" si="74"/>
        <v>0.1162424765319072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5.3556460972678202E-2</v>
      </c>
      <c r="N53" s="336">
        <f t="shared" si="75"/>
        <v>5.7900973777966602E-2</v>
      </c>
      <c r="O53" s="336">
        <f t="shared" si="75"/>
        <v>5.9558037229635166E-2</v>
      </c>
      <c r="P53" s="336">
        <f t="shared" si="75"/>
        <v>5.9144838041300288E-2</v>
      </c>
      <c r="Q53" s="336">
        <f t="shared" si="75"/>
        <v>5.7772183626896893E-2</v>
      </c>
      <c r="R53" s="336">
        <f t="shared" si="75"/>
        <v>6.030155758509427E-2</v>
      </c>
      <c r="S53" s="336">
        <f t="shared" si="75"/>
        <v>6.3266376579141345E-2</v>
      </c>
      <c r="T53" s="336">
        <f t="shared" si="75"/>
        <v>6.4835285667326686E-2</v>
      </c>
      <c r="U53" s="336">
        <f t="shared" si="75"/>
        <v>6.5680550958109929E-2</v>
      </c>
      <c r="V53" s="336">
        <f t="shared" si="75"/>
        <v>6.8971415649467752E-2</v>
      </c>
      <c r="W53" s="336">
        <f t="shared" si="75"/>
        <v>7.2214616789623515E-2</v>
      </c>
      <c r="X53" s="336">
        <f t="shared" si="75"/>
        <v>6.412381109609698E-2</v>
      </c>
      <c r="Y53" s="336">
        <f t="shared" si="75"/>
        <v>6.4585456366621177E-2</v>
      </c>
      <c r="Z53" s="336">
        <f t="shared" si="75"/>
        <v>6.4974412606650989E-2</v>
      </c>
      <c r="AA53" s="336">
        <f t="shared" si="75"/>
        <v>6.5354050831118157E-2</v>
      </c>
      <c r="AB53" s="336">
        <f t="shared" si="75"/>
        <v>6.5741426768668162E-2</v>
      </c>
      <c r="AC53" s="336">
        <f t="shared" si="75"/>
        <v>6.6132514148172394E-2</v>
      </c>
      <c r="AD53" s="336">
        <f t="shared" si="75"/>
        <v>6.6522185635983722E-2</v>
      </c>
      <c r="AE53" s="336">
        <f t="shared" ref="AE53:AL53" si="76">AE6/AE$49</f>
        <v>6.6911656241084111E-2</v>
      </c>
      <c r="AF53" s="336">
        <f t="shared" si="76"/>
        <v>6.7300673639517403E-2</v>
      </c>
      <c r="AG53" s="336">
        <f t="shared" si="76"/>
        <v>6.7704338593092328E-2</v>
      </c>
      <c r="AH53" s="336">
        <f t="shared" si="76"/>
        <v>6.8107222402081932E-2</v>
      </c>
      <c r="AI53" s="336">
        <f t="shared" si="76"/>
        <v>6.8493981540140969E-2</v>
      </c>
      <c r="AJ53" s="336">
        <f t="shared" si="76"/>
        <v>6.8881134776943853E-2</v>
      </c>
      <c r="AK53" s="336">
        <f t="shared" si="76"/>
        <v>6.9303304897200546E-2</v>
      </c>
      <c r="AL53" s="336">
        <f t="shared" si="76"/>
        <v>6.972913499110038E-2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2.8255823711306773E-2</v>
      </c>
      <c r="N54" s="336">
        <f t="shared" si="77"/>
        <v>3.0286360982658335E-2</v>
      </c>
      <c r="O54" s="336">
        <f t="shared" si="77"/>
        <v>3.1391672707118741E-2</v>
      </c>
      <c r="P54" s="336">
        <f t="shared" si="77"/>
        <v>3.1051003274269344E-2</v>
      </c>
      <c r="Q54" s="336">
        <f t="shared" si="77"/>
        <v>3.2461953200681647E-2</v>
      </c>
      <c r="R54" s="336">
        <f t="shared" si="77"/>
        <v>3.0866981756683929E-2</v>
      </c>
      <c r="S54" s="336">
        <f t="shared" si="77"/>
        <v>2.9508361036882869E-2</v>
      </c>
      <c r="T54" s="336">
        <f t="shared" si="77"/>
        <v>3.1277720715902825E-2</v>
      </c>
      <c r="U54" s="336">
        <f t="shared" si="77"/>
        <v>3.0284498586333621E-2</v>
      </c>
      <c r="V54" s="336">
        <f t="shared" si="77"/>
        <v>3.2663792412136773E-2</v>
      </c>
      <c r="W54" s="336">
        <f t="shared" si="77"/>
        <v>3.4162282634938132E-2</v>
      </c>
      <c r="X54" s="336">
        <f t="shared" si="77"/>
        <v>3.9572826356950669E-2</v>
      </c>
      <c r="Y54" s="336">
        <f t="shared" si="77"/>
        <v>4.0050733150652218E-2</v>
      </c>
      <c r="Z54" s="336">
        <f t="shared" si="77"/>
        <v>4.0527500757954138E-2</v>
      </c>
      <c r="AA54" s="336">
        <f t="shared" si="77"/>
        <v>4.1026134220845674E-2</v>
      </c>
      <c r="AB54" s="336">
        <f t="shared" si="77"/>
        <v>4.149724196251451E-2</v>
      </c>
      <c r="AC54" s="336">
        <f t="shared" si="77"/>
        <v>4.197681295147869E-2</v>
      </c>
      <c r="AD54" s="336">
        <f t="shared" si="77"/>
        <v>4.2493808225361376E-2</v>
      </c>
      <c r="AE54" s="336">
        <f t="shared" ref="AE54:AL54" si="78">AE7/AE$49</f>
        <v>4.2993677271631711E-2</v>
      </c>
      <c r="AF54" s="336">
        <f t="shared" si="78"/>
        <v>4.3480341747664027E-2</v>
      </c>
      <c r="AG54" s="336">
        <f t="shared" si="78"/>
        <v>4.3969606259664555E-2</v>
      </c>
      <c r="AH54" s="336">
        <f t="shared" si="78"/>
        <v>4.4483799330937955E-2</v>
      </c>
      <c r="AI54" s="336">
        <f t="shared" si="78"/>
        <v>4.4978828958803563E-2</v>
      </c>
      <c r="AJ54" s="336">
        <f t="shared" si="78"/>
        <v>4.5485598888320697E-2</v>
      </c>
      <c r="AK54" s="336">
        <f t="shared" si="78"/>
        <v>4.5995251738119081E-2</v>
      </c>
      <c r="AL54" s="336">
        <f t="shared" si="78"/>
        <v>4.6513341540806816E-2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0.1736040059340013</v>
      </c>
      <c r="N56" s="337">
        <f t="shared" si="79"/>
        <v>0.16625146139267383</v>
      </c>
      <c r="O56" s="337">
        <f t="shared" si="79"/>
        <v>0.16679725273813079</v>
      </c>
      <c r="P56" s="337">
        <f t="shared" si="79"/>
        <v>0.16782704534451548</v>
      </c>
      <c r="Q56" s="337">
        <f t="shared" si="79"/>
        <v>0.17186361065192171</v>
      </c>
      <c r="R56" s="337">
        <f t="shared" si="79"/>
        <v>0.16775761884444679</v>
      </c>
      <c r="S56" s="337">
        <f t="shared" si="79"/>
        <v>0.17094391004019041</v>
      </c>
      <c r="T56" s="337">
        <f t="shared" si="79"/>
        <v>0.16801269912319178</v>
      </c>
      <c r="U56" s="337">
        <f t="shared" si="79"/>
        <v>0.17729670570778763</v>
      </c>
      <c r="V56" s="337">
        <f t="shared" si="79"/>
        <v>0.18285095310325322</v>
      </c>
      <c r="W56" s="337">
        <f t="shared" si="79"/>
        <v>0.19541615876774782</v>
      </c>
      <c r="X56" s="337">
        <f t="shared" si="79"/>
        <v>0.19924800196935358</v>
      </c>
      <c r="Y56" s="337">
        <f t="shared" si="79"/>
        <v>0.20031125844596023</v>
      </c>
      <c r="Z56" s="337">
        <f t="shared" si="79"/>
        <v>0.20180013178020323</v>
      </c>
      <c r="AA56" s="337">
        <f t="shared" si="79"/>
        <v>0.20322293606011713</v>
      </c>
      <c r="AB56" s="337">
        <f t="shared" si="79"/>
        <v>0.20464711741261582</v>
      </c>
      <c r="AC56" s="337">
        <f t="shared" si="79"/>
        <v>0.20609665606238242</v>
      </c>
      <c r="AD56" s="337">
        <f t="shared" si="79"/>
        <v>0.20762297814976985</v>
      </c>
      <c r="AE56" s="337">
        <f t="shared" ref="AE56:AL56" si="80">AE9/AE$49</f>
        <v>0.20919729533049117</v>
      </c>
      <c r="AF56" s="337">
        <f t="shared" si="80"/>
        <v>0.21073605931315842</v>
      </c>
      <c r="AG56" s="337">
        <f t="shared" si="80"/>
        <v>0.21235248616308672</v>
      </c>
      <c r="AH56" s="337">
        <f t="shared" si="80"/>
        <v>0.21394207810377186</v>
      </c>
      <c r="AI56" s="337">
        <f t="shared" si="80"/>
        <v>0.21545996650918775</v>
      </c>
      <c r="AJ56" s="337">
        <f t="shared" si="80"/>
        <v>0.2169534232802029</v>
      </c>
      <c r="AK56" s="337">
        <f t="shared" si="80"/>
        <v>0.21847906390038113</v>
      </c>
      <c r="AL56" s="337">
        <f t="shared" si="80"/>
        <v>0.2200458263648595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4.5994517911780906E-2</v>
      </c>
      <c r="N57" s="336">
        <f t="shared" si="81"/>
        <v>4.2370868570313247E-2</v>
      </c>
      <c r="O57" s="336">
        <f t="shared" si="81"/>
        <v>4.3139992888953656E-2</v>
      </c>
      <c r="P57" s="336">
        <f t="shared" si="81"/>
        <v>4.3355089158354967E-2</v>
      </c>
      <c r="Q57" s="336">
        <f t="shared" si="81"/>
        <v>4.6177406704467946E-2</v>
      </c>
      <c r="R57" s="336">
        <f t="shared" si="81"/>
        <v>4.6369464577271216E-2</v>
      </c>
      <c r="S57" s="336">
        <f t="shared" si="81"/>
        <v>4.6995945976680019E-2</v>
      </c>
      <c r="T57" s="336">
        <f t="shared" si="81"/>
        <v>4.6373270152987825E-2</v>
      </c>
      <c r="U57" s="336">
        <f t="shared" si="81"/>
        <v>5.0122582563505665E-2</v>
      </c>
      <c r="V57" s="336">
        <f t="shared" si="81"/>
        <v>5.0985778582640119E-2</v>
      </c>
      <c r="W57" s="336">
        <f t="shared" si="81"/>
        <v>5.4574498833372502E-2</v>
      </c>
      <c r="X57" s="336">
        <f t="shared" si="81"/>
        <v>5.4622329097850274E-2</v>
      </c>
      <c r="Y57" s="336">
        <f t="shared" si="81"/>
        <v>5.5127618066000951E-2</v>
      </c>
      <c r="Z57" s="336">
        <f t="shared" si="81"/>
        <v>5.5672422078501836E-2</v>
      </c>
      <c r="AA57" s="336">
        <f t="shared" si="81"/>
        <v>5.620231297329157E-2</v>
      </c>
      <c r="AB57" s="336">
        <f t="shared" si="81"/>
        <v>5.6714481995555774E-2</v>
      </c>
      <c r="AC57" s="336">
        <f t="shared" si="81"/>
        <v>5.7221808640823282E-2</v>
      </c>
      <c r="AD57" s="336">
        <f t="shared" si="81"/>
        <v>5.7719513929120156E-2</v>
      </c>
      <c r="AE57" s="336">
        <f t="shared" ref="AE57:AL57" si="82">AE10/AE$49</f>
        <v>5.8236524796665155E-2</v>
      </c>
      <c r="AF57" s="336">
        <f t="shared" si="82"/>
        <v>5.8736020333414948E-2</v>
      </c>
      <c r="AG57" s="336">
        <f t="shared" si="82"/>
        <v>5.9254234684454579E-2</v>
      </c>
      <c r="AH57" s="336">
        <f t="shared" si="82"/>
        <v>5.9772323840778609E-2</v>
      </c>
      <c r="AI57" s="336">
        <f t="shared" si="82"/>
        <v>6.0288081041961018E-2</v>
      </c>
      <c r="AJ57" s="336">
        <f t="shared" si="82"/>
        <v>6.0785824437902182E-2</v>
      </c>
      <c r="AK57" s="336">
        <f t="shared" si="82"/>
        <v>6.1305908795297716E-2</v>
      </c>
      <c r="AL57" s="336">
        <f t="shared" si="82"/>
        <v>6.1822376569900049E-2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Lincolnshire</v>
      </c>
      <c r="L58" s="232" t="str">
        <f>'Occ T3'!A13</f>
        <v>22 Health professionals</v>
      </c>
      <c r="M58" s="336">
        <f t="shared" ref="M58:AD58" si="83">M11/M$49</f>
        <v>3.8153025322685163E-2</v>
      </c>
      <c r="N58" s="336">
        <f t="shared" si="83"/>
        <v>3.9160973247643074E-2</v>
      </c>
      <c r="O58" s="336">
        <f t="shared" si="83"/>
        <v>3.9131017380083864E-2</v>
      </c>
      <c r="P58" s="336">
        <f t="shared" si="83"/>
        <v>3.8154516686243985E-2</v>
      </c>
      <c r="Q58" s="336">
        <f t="shared" si="83"/>
        <v>3.908791951902791E-2</v>
      </c>
      <c r="R58" s="336">
        <f t="shared" si="83"/>
        <v>3.8175087409337678E-2</v>
      </c>
      <c r="S58" s="336">
        <f t="shared" si="83"/>
        <v>3.9439634957042613E-2</v>
      </c>
      <c r="T58" s="336">
        <f t="shared" si="83"/>
        <v>4.1022671105635317E-2</v>
      </c>
      <c r="U58" s="336">
        <f t="shared" si="83"/>
        <v>4.1228190405624351E-2</v>
      </c>
      <c r="V58" s="336">
        <f t="shared" si="83"/>
        <v>4.2812172795681641E-2</v>
      </c>
      <c r="W58" s="336">
        <f t="shared" si="83"/>
        <v>4.3063208839251292E-2</v>
      </c>
      <c r="X58" s="336">
        <f t="shared" si="83"/>
        <v>4.4305318730277862E-2</v>
      </c>
      <c r="Y58" s="336">
        <f t="shared" si="83"/>
        <v>4.4568917200805087E-2</v>
      </c>
      <c r="Z58" s="336">
        <f t="shared" si="83"/>
        <v>4.4882947738045013E-2</v>
      </c>
      <c r="AA58" s="336">
        <f t="shared" si="83"/>
        <v>4.5129361748486141E-2</v>
      </c>
      <c r="AB58" s="336">
        <f t="shared" si="83"/>
        <v>4.538010419408095E-2</v>
      </c>
      <c r="AC58" s="336">
        <f t="shared" si="83"/>
        <v>4.5621500067086755E-2</v>
      </c>
      <c r="AD58" s="336">
        <f t="shared" si="83"/>
        <v>4.5927421054325623E-2</v>
      </c>
      <c r="AE58" s="336">
        <f t="shared" ref="AE58:AL58" si="84">AE11/AE$49</f>
        <v>4.6230808844652811E-2</v>
      </c>
      <c r="AF58" s="336">
        <f t="shared" si="84"/>
        <v>4.6489332470649056E-2</v>
      </c>
      <c r="AG58" s="336">
        <f t="shared" si="84"/>
        <v>4.6765350852301817E-2</v>
      </c>
      <c r="AH58" s="336">
        <f t="shared" si="84"/>
        <v>4.7023702487071599E-2</v>
      </c>
      <c r="AI58" s="336">
        <f t="shared" si="84"/>
        <v>4.7287009663917773E-2</v>
      </c>
      <c r="AJ58" s="336">
        <f t="shared" si="84"/>
        <v>4.7536834201817986E-2</v>
      </c>
      <c r="AK58" s="336">
        <f t="shared" si="84"/>
        <v>4.7776091432094006E-2</v>
      </c>
      <c r="AL58" s="336">
        <f t="shared" si="84"/>
        <v>4.8063876582198156E-2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3.82646290021941E-2</v>
      </c>
      <c r="N59" s="336">
        <f t="shared" si="85"/>
        <v>3.6777985910481772E-2</v>
      </c>
      <c r="O59" s="336">
        <f t="shared" si="85"/>
        <v>3.8385506091971985E-2</v>
      </c>
      <c r="P59" s="336">
        <f t="shared" si="85"/>
        <v>3.8582888028461451E-2</v>
      </c>
      <c r="Q59" s="336">
        <f t="shared" si="85"/>
        <v>3.6788561492729854E-2</v>
      </c>
      <c r="R59" s="336">
        <f t="shared" si="85"/>
        <v>3.6401334655490343E-2</v>
      </c>
      <c r="S59" s="336">
        <f t="shared" si="85"/>
        <v>3.4762908749498701E-2</v>
      </c>
      <c r="T59" s="336">
        <f t="shared" si="85"/>
        <v>3.1911555153172053E-2</v>
      </c>
      <c r="U59" s="336">
        <f t="shared" si="85"/>
        <v>3.4394073507076933E-2</v>
      </c>
      <c r="V59" s="336">
        <f t="shared" si="85"/>
        <v>3.6156787157213752E-2</v>
      </c>
      <c r="W59" s="336">
        <f t="shared" si="85"/>
        <v>3.7639576345292435E-2</v>
      </c>
      <c r="X59" s="336">
        <f t="shared" si="85"/>
        <v>3.7242049789163949E-2</v>
      </c>
      <c r="Y59" s="336">
        <f t="shared" si="85"/>
        <v>3.6975349447659366E-2</v>
      </c>
      <c r="Z59" s="336">
        <f t="shared" si="85"/>
        <v>3.6958009775869688E-2</v>
      </c>
      <c r="AA59" s="336">
        <f t="shared" si="85"/>
        <v>3.6948926096857751E-2</v>
      </c>
      <c r="AB59" s="336">
        <f t="shared" si="85"/>
        <v>3.6962244400469538E-2</v>
      </c>
      <c r="AC59" s="336">
        <f t="shared" si="85"/>
        <v>3.6993772587908806E-2</v>
      </c>
      <c r="AD59" s="336">
        <f t="shared" si="85"/>
        <v>3.7032278355046765E-2</v>
      </c>
      <c r="AE59" s="336">
        <f t="shared" ref="AE59:AL59" si="86">AE12/AE$49</f>
        <v>3.7105917649683247E-2</v>
      </c>
      <c r="AF59" s="336">
        <f t="shared" si="86"/>
        <v>3.7199201794049182E-2</v>
      </c>
      <c r="AG59" s="336">
        <f t="shared" si="86"/>
        <v>3.7326283489245618E-2</v>
      </c>
      <c r="AH59" s="336">
        <f t="shared" si="86"/>
        <v>3.7415319938807187E-2</v>
      </c>
      <c r="AI59" s="336">
        <f t="shared" si="86"/>
        <v>3.7482637129339115E-2</v>
      </c>
      <c r="AJ59" s="336">
        <f t="shared" si="86"/>
        <v>3.75490306970181E-2</v>
      </c>
      <c r="AK59" s="336">
        <f t="shared" si="86"/>
        <v>3.7614792368922005E-2</v>
      </c>
      <c r="AL59" s="336">
        <f t="shared" si="86"/>
        <v>3.7681901379617556E-2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5.1191833697341121E-2</v>
      </c>
      <c r="N60" s="336">
        <f t="shared" si="87"/>
        <v>4.7941633664235747E-2</v>
      </c>
      <c r="O60" s="336">
        <f t="shared" si="87"/>
        <v>4.6140736377121273E-2</v>
      </c>
      <c r="P60" s="336">
        <f t="shared" si="87"/>
        <v>4.7734551471455076E-2</v>
      </c>
      <c r="Q60" s="336">
        <f t="shared" si="87"/>
        <v>4.9809722935696014E-2</v>
      </c>
      <c r="R60" s="336">
        <f t="shared" si="87"/>
        <v>4.6811732202347543E-2</v>
      </c>
      <c r="S60" s="336">
        <f t="shared" si="87"/>
        <v>4.9745420356969099E-2</v>
      </c>
      <c r="T60" s="336">
        <f t="shared" si="87"/>
        <v>4.870520271139657E-2</v>
      </c>
      <c r="U60" s="336">
        <f t="shared" si="87"/>
        <v>5.1551859231580663E-2</v>
      </c>
      <c r="V60" s="336">
        <f t="shared" si="87"/>
        <v>5.2896214567717696E-2</v>
      </c>
      <c r="W60" s="336">
        <f t="shared" si="87"/>
        <v>6.0138874749831588E-2</v>
      </c>
      <c r="X60" s="336">
        <f t="shared" si="87"/>
        <v>6.3078304352061507E-2</v>
      </c>
      <c r="Y60" s="336">
        <f t="shared" si="87"/>
        <v>6.363937373149485E-2</v>
      </c>
      <c r="Z60" s="336">
        <f t="shared" si="87"/>
        <v>6.4286752187786719E-2</v>
      </c>
      <c r="AA60" s="336">
        <f t="shared" si="87"/>
        <v>6.4942335241481686E-2</v>
      </c>
      <c r="AB60" s="336">
        <f t="shared" si="87"/>
        <v>6.5590286822509558E-2</v>
      </c>
      <c r="AC60" s="336">
        <f t="shared" si="87"/>
        <v>6.6259574766563592E-2</v>
      </c>
      <c r="AD60" s="336">
        <f t="shared" si="87"/>
        <v>6.6943764811277326E-2</v>
      </c>
      <c r="AE60" s="336">
        <f t="shared" ref="AE60:AL60" si="88">AE13/AE$49</f>
        <v>6.7624044039489947E-2</v>
      </c>
      <c r="AF60" s="336">
        <f t="shared" si="88"/>
        <v>6.8311504715045254E-2</v>
      </c>
      <c r="AG60" s="336">
        <f t="shared" si="88"/>
        <v>6.9006617137084683E-2</v>
      </c>
      <c r="AH60" s="336">
        <f t="shared" si="88"/>
        <v>6.9730731837114437E-2</v>
      </c>
      <c r="AI60" s="336">
        <f t="shared" si="88"/>
        <v>7.0402238673969844E-2</v>
      </c>
      <c r="AJ60" s="336">
        <f t="shared" si="88"/>
        <v>7.1081733943464634E-2</v>
      </c>
      <c r="AK60" s="336">
        <f t="shared" si="88"/>
        <v>7.1782271304067391E-2</v>
      </c>
      <c r="AL60" s="336">
        <f t="shared" si="88"/>
        <v>7.2477671833143714E-2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0.10581646059727724</v>
      </c>
      <c r="N62" s="337">
        <f t="shared" si="89"/>
        <v>0.10685749538888692</v>
      </c>
      <c r="O62" s="337">
        <f t="shared" si="89"/>
        <v>0.10829384885212127</v>
      </c>
      <c r="P62" s="337">
        <f t="shared" si="89"/>
        <v>0.10603441858834906</v>
      </c>
      <c r="Q62" s="337">
        <f t="shared" si="89"/>
        <v>0.10816275843341208</v>
      </c>
      <c r="R62" s="337">
        <f t="shared" si="89"/>
        <v>0.10750866807448402</v>
      </c>
      <c r="S62" s="337">
        <f t="shared" si="89"/>
        <v>0.10718440134804194</v>
      </c>
      <c r="T62" s="337">
        <f t="shared" si="89"/>
        <v>0.11051681829848269</v>
      </c>
      <c r="U62" s="337">
        <f t="shared" si="89"/>
        <v>0.11217835691588761</v>
      </c>
      <c r="V62" s="337">
        <f t="shared" si="89"/>
        <v>0.11248641722167083</v>
      </c>
      <c r="W62" s="337">
        <f t="shared" si="89"/>
        <v>0.11947449925985047</v>
      </c>
      <c r="X62" s="337">
        <f t="shared" si="89"/>
        <v>0.11170369718173695</v>
      </c>
      <c r="Y62" s="337">
        <f t="shared" si="89"/>
        <v>0.11208785998151571</v>
      </c>
      <c r="Z62" s="337">
        <f t="shared" si="89"/>
        <v>0.11258251072499097</v>
      </c>
      <c r="AA62" s="337">
        <f t="shared" si="89"/>
        <v>0.11310594404362027</v>
      </c>
      <c r="AB62" s="337">
        <f t="shared" si="89"/>
        <v>0.11358320324995891</v>
      </c>
      <c r="AC62" s="337">
        <f t="shared" si="89"/>
        <v>0.11403258509121492</v>
      </c>
      <c r="AD62" s="337">
        <f t="shared" si="89"/>
        <v>0.11446491194495691</v>
      </c>
      <c r="AE62" s="337">
        <f t="shared" ref="AE62:AL62" si="90">AE15/AE$49</f>
        <v>0.11485578462874177</v>
      </c>
      <c r="AF62" s="337">
        <f t="shared" si="90"/>
        <v>0.11527998931184101</v>
      </c>
      <c r="AG62" s="337">
        <f t="shared" si="90"/>
        <v>0.1157349391215754</v>
      </c>
      <c r="AH62" s="337">
        <f t="shared" si="90"/>
        <v>0.11621557462518128</v>
      </c>
      <c r="AI62" s="337">
        <f t="shared" si="90"/>
        <v>0.11661266180485166</v>
      </c>
      <c r="AJ62" s="337">
        <f t="shared" si="90"/>
        <v>0.11706725925817354</v>
      </c>
      <c r="AK62" s="337">
        <f t="shared" si="90"/>
        <v>0.11752767197426743</v>
      </c>
      <c r="AL62" s="337">
        <f t="shared" si="90"/>
        <v>0.11802850377971483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1.7305589802150943E-2</v>
      </c>
      <c r="N63" s="336">
        <f t="shared" si="91"/>
        <v>1.6248828118303561E-2</v>
      </c>
      <c r="O63" s="336">
        <f t="shared" si="91"/>
        <v>1.6896343370354196E-2</v>
      </c>
      <c r="P63" s="336">
        <f t="shared" si="91"/>
        <v>1.7118775730573965E-2</v>
      </c>
      <c r="Q63" s="336">
        <f t="shared" si="91"/>
        <v>1.6140522353006129E-2</v>
      </c>
      <c r="R63" s="336">
        <f t="shared" si="91"/>
        <v>1.5707202416975676E-2</v>
      </c>
      <c r="S63" s="336">
        <f t="shared" si="91"/>
        <v>1.6168482017219956E-2</v>
      </c>
      <c r="T63" s="336">
        <f t="shared" si="91"/>
        <v>1.7746354173791789E-2</v>
      </c>
      <c r="U63" s="336">
        <f t="shared" si="91"/>
        <v>1.847143159664753E-2</v>
      </c>
      <c r="V63" s="336">
        <f t="shared" si="91"/>
        <v>1.764228434027806E-2</v>
      </c>
      <c r="W63" s="336">
        <f t="shared" si="91"/>
        <v>1.9939577795196381E-2</v>
      </c>
      <c r="X63" s="336">
        <f t="shared" si="91"/>
        <v>1.6713751240647393E-2</v>
      </c>
      <c r="Y63" s="336">
        <f t="shared" si="91"/>
        <v>1.679610900422469E-2</v>
      </c>
      <c r="Z63" s="336">
        <f t="shared" si="91"/>
        <v>1.6847962444800479E-2</v>
      </c>
      <c r="AA63" s="336">
        <f t="shared" si="91"/>
        <v>1.6893693213753863E-2</v>
      </c>
      <c r="AB63" s="336">
        <f t="shared" si="91"/>
        <v>1.695074088562765E-2</v>
      </c>
      <c r="AC63" s="336">
        <f t="shared" si="91"/>
        <v>1.7000921846989276E-2</v>
      </c>
      <c r="AD63" s="336">
        <f t="shared" si="91"/>
        <v>1.7041271562019129E-2</v>
      </c>
      <c r="AE63" s="336">
        <f t="shared" ref="AE63:AL63" si="92">AE16/AE$49</f>
        <v>1.7082210561855399E-2</v>
      </c>
      <c r="AF63" s="336">
        <f t="shared" si="92"/>
        <v>1.7118752040187347E-2</v>
      </c>
      <c r="AG63" s="336">
        <f t="shared" si="92"/>
        <v>1.7177217143358937E-2</v>
      </c>
      <c r="AH63" s="336">
        <f t="shared" si="92"/>
        <v>1.7234790730831024E-2</v>
      </c>
      <c r="AI63" s="336">
        <f t="shared" si="92"/>
        <v>1.7292998957994108E-2</v>
      </c>
      <c r="AJ63" s="336">
        <f t="shared" si="92"/>
        <v>1.7362126727246286E-2</v>
      </c>
      <c r="AK63" s="336">
        <f t="shared" si="92"/>
        <v>1.742811238345774E-2</v>
      </c>
      <c r="AL63" s="336">
        <f t="shared" si="92"/>
        <v>1.7501032004412224E-2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1.4464859103666298E-2</v>
      </c>
      <c r="N64" s="336">
        <f t="shared" si="93"/>
        <v>1.8078329959627774E-2</v>
      </c>
      <c r="O64" s="336">
        <f t="shared" si="93"/>
        <v>1.7596887215060093E-2</v>
      </c>
      <c r="P64" s="336">
        <f t="shared" si="93"/>
        <v>1.6835023880441068E-2</v>
      </c>
      <c r="Q64" s="336">
        <f t="shared" si="93"/>
        <v>1.7099214688823132E-2</v>
      </c>
      <c r="R64" s="336">
        <f t="shared" si="93"/>
        <v>1.6904725824281337E-2</v>
      </c>
      <c r="S64" s="336">
        <f t="shared" si="93"/>
        <v>1.6949451859567619E-2</v>
      </c>
      <c r="T64" s="336">
        <f t="shared" si="93"/>
        <v>1.6950548145102346E-2</v>
      </c>
      <c r="U64" s="336">
        <f t="shared" si="93"/>
        <v>1.8706919628800788E-2</v>
      </c>
      <c r="V64" s="336">
        <f t="shared" si="93"/>
        <v>1.8726241108293552E-2</v>
      </c>
      <c r="W64" s="336">
        <f t="shared" si="93"/>
        <v>1.9153008532116402E-2</v>
      </c>
      <c r="X64" s="336">
        <f t="shared" si="93"/>
        <v>1.8503225508033991E-2</v>
      </c>
      <c r="Y64" s="336">
        <f t="shared" si="93"/>
        <v>1.8629691609536276E-2</v>
      </c>
      <c r="Z64" s="336">
        <f t="shared" si="93"/>
        <v>1.8780123812967925E-2</v>
      </c>
      <c r="AA64" s="336">
        <f t="shared" si="93"/>
        <v>1.8902896029529239E-2</v>
      </c>
      <c r="AB64" s="336">
        <f t="shared" si="93"/>
        <v>1.9029352795670574E-2</v>
      </c>
      <c r="AC64" s="336">
        <f t="shared" si="93"/>
        <v>1.9146690365925038E-2</v>
      </c>
      <c r="AD64" s="336">
        <f t="shared" si="93"/>
        <v>1.9269644972470384E-2</v>
      </c>
      <c r="AE64" s="336">
        <f t="shared" ref="AE64:AL64" si="94">AE17/AE$49</f>
        <v>1.9377258549481503E-2</v>
      </c>
      <c r="AF64" s="336">
        <f t="shared" si="94"/>
        <v>1.9496167484383563E-2</v>
      </c>
      <c r="AG64" s="336">
        <f t="shared" si="94"/>
        <v>1.9640806441004157E-2</v>
      </c>
      <c r="AH64" s="336">
        <f t="shared" si="94"/>
        <v>1.9795978362298818E-2</v>
      </c>
      <c r="AI64" s="336">
        <f t="shared" si="94"/>
        <v>1.9922788062619032E-2</v>
      </c>
      <c r="AJ64" s="336">
        <f t="shared" si="94"/>
        <v>2.003678574060851E-2</v>
      </c>
      <c r="AK64" s="336">
        <f t="shared" si="94"/>
        <v>2.0154156178388661E-2</v>
      </c>
      <c r="AL64" s="336">
        <f t="shared" si="94"/>
        <v>2.026697242200665E-2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1.1107728403266173E-2</v>
      </c>
      <c r="N65" s="336">
        <f t="shared" si="95"/>
        <v>1.1605210215945192E-2</v>
      </c>
      <c r="O65" s="336">
        <f t="shared" si="95"/>
        <v>1.136398090501203E-2</v>
      </c>
      <c r="P65" s="336">
        <f t="shared" si="95"/>
        <v>1.0895678165458837E-2</v>
      </c>
      <c r="Q65" s="336">
        <f t="shared" si="95"/>
        <v>1.1300745290059271E-2</v>
      </c>
      <c r="R65" s="336">
        <f t="shared" si="95"/>
        <v>1.0877546468121745E-2</v>
      </c>
      <c r="S65" s="336">
        <f t="shared" si="95"/>
        <v>1.1307710166522834E-2</v>
      </c>
      <c r="T65" s="336">
        <f t="shared" si="95"/>
        <v>1.010206505183015E-2</v>
      </c>
      <c r="U65" s="336">
        <f t="shared" si="95"/>
        <v>1.0637776971027359E-2</v>
      </c>
      <c r="V65" s="336">
        <f t="shared" si="95"/>
        <v>1.0595179350261932E-2</v>
      </c>
      <c r="W65" s="336">
        <f t="shared" si="95"/>
        <v>1.11474995193004E-2</v>
      </c>
      <c r="X65" s="336">
        <f t="shared" si="95"/>
        <v>1.2191436199938559E-2</v>
      </c>
      <c r="Y65" s="336">
        <f t="shared" si="95"/>
        <v>1.2393666868589078E-2</v>
      </c>
      <c r="Z65" s="336">
        <f t="shared" si="95"/>
        <v>1.2577756221871969E-2</v>
      </c>
      <c r="AA65" s="336">
        <f t="shared" si="95"/>
        <v>1.2769903587206474E-2</v>
      </c>
      <c r="AB65" s="336">
        <f t="shared" si="95"/>
        <v>1.2929766791786224E-2</v>
      </c>
      <c r="AC65" s="336">
        <f t="shared" si="95"/>
        <v>1.3080044515403911E-2</v>
      </c>
      <c r="AD65" s="336">
        <f t="shared" si="95"/>
        <v>1.3222367543430482E-2</v>
      </c>
      <c r="AE65" s="336">
        <f t="shared" ref="AE65:AL65" si="96">AE18/AE$49</f>
        <v>1.3353181704807269E-2</v>
      </c>
      <c r="AF65" s="336">
        <f t="shared" si="96"/>
        <v>1.3504437994421884E-2</v>
      </c>
      <c r="AG65" s="336">
        <f t="shared" si="96"/>
        <v>1.3634337413040688E-2</v>
      </c>
      <c r="AH65" s="336">
        <f t="shared" si="96"/>
        <v>1.375271740303523E-2</v>
      </c>
      <c r="AI65" s="336">
        <f t="shared" si="96"/>
        <v>1.3855592940895495E-2</v>
      </c>
      <c r="AJ65" s="336">
        <f t="shared" si="96"/>
        <v>1.4008795851573963E-2</v>
      </c>
      <c r="AK65" s="336">
        <f t="shared" si="96"/>
        <v>1.4143660102036881E-2</v>
      </c>
      <c r="AL65" s="336">
        <f t="shared" si="96"/>
        <v>1.4305346820460901E-2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9.5562819770550599E-3</v>
      </c>
      <c r="N66" s="336">
        <f t="shared" si="97"/>
        <v>1.1915124149812724E-2</v>
      </c>
      <c r="O66" s="336">
        <f t="shared" si="97"/>
        <v>1.1895496178937908E-2</v>
      </c>
      <c r="P66" s="336">
        <f t="shared" si="97"/>
        <v>1.1278972148314919E-2</v>
      </c>
      <c r="Q66" s="336">
        <f t="shared" si="97"/>
        <v>1.1328044081879875E-2</v>
      </c>
      <c r="R66" s="336">
        <f t="shared" si="97"/>
        <v>1.2677602933301092E-2</v>
      </c>
      <c r="S66" s="336">
        <f t="shared" si="97"/>
        <v>1.2353039808205575E-2</v>
      </c>
      <c r="T66" s="336">
        <f t="shared" si="97"/>
        <v>1.4011206757456509E-2</v>
      </c>
      <c r="U66" s="336">
        <f t="shared" si="97"/>
        <v>1.2554454810126672E-2</v>
      </c>
      <c r="V66" s="336">
        <f t="shared" si="97"/>
        <v>1.2511429213220173E-2</v>
      </c>
      <c r="W66" s="336">
        <f t="shared" si="97"/>
        <v>1.2848330876319579E-2</v>
      </c>
      <c r="X66" s="336">
        <f t="shared" si="97"/>
        <v>1.1669023426765176E-2</v>
      </c>
      <c r="Y66" s="336">
        <f t="shared" si="97"/>
        <v>1.1508518663508148E-2</v>
      </c>
      <c r="Z66" s="336">
        <f t="shared" si="97"/>
        <v>1.1498765358062841E-2</v>
      </c>
      <c r="AA66" s="336">
        <f t="shared" si="97"/>
        <v>1.1565714164789718E-2</v>
      </c>
      <c r="AB66" s="336">
        <f t="shared" si="97"/>
        <v>1.1631420355810608E-2</v>
      </c>
      <c r="AC66" s="336">
        <f t="shared" si="97"/>
        <v>1.1689630955521968E-2</v>
      </c>
      <c r="AD66" s="336">
        <f t="shared" si="97"/>
        <v>1.174839705653521E-2</v>
      </c>
      <c r="AE66" s="336">
        <f t="shared" ref="AE66:AL66" si="98">AE19/AE$49</f>
        <v>1.181276981196484E-2</v>
      </c>
      <c r="AF66" s="336">
        <f t="shared" si="98"/>
        <v>1.1883068431897365E-2</v>
      </c>
      <c r="AG66" s="336">
        <f t="shared" si="98"/>
        <v>1.195527128806444E-2</v>
      </c>
      <c r="AH66" s="336">
        <f t="shared" si="98"/>
        <v>1.2042812316812082E-2</v>
      </c>
      <c r="AI66" s="336">
        <f t="shared" si="98"/>
        <v>1.2098745015945321E-2</v>
      </c>
      <c r="AJ66" s="336">
        <f t="shared" si="98"/>
        <v>1.2151801319345209E-2</v>
      </c>
      <c r="AK66" s="336">
        <f t="shared" si="98"/>
        <v>1.2209767819576164E-2</v>
      </c>
      <c r="AL66" s="336">
        <f t="shared" si="98"/>
        <v>1.2266665924391797E-2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5.3382001311138773E-2</v>
      </c>
      <c r="N67" s="336">
        <f t="shared" si="99"/>
        <v>4.901000294519766E-2</v>
      </c>
      <c r="O67" s="336">
        <f t="shared" si="99"/>
        <v>5.0541141182757043E-2</v>
      </c>
      <c r="P67" s="336">
        <f t="shared" si="99"/>
        <v>4.9905968663560271E-2</v>
      </c>
      <c r="Q67" s="336">
        <f t="shared" si="99"/>
        <v>5.2294232019643686E-2</v>
      </c>
      <c r="R67" s="336">
        <f t="shared" si="99"/>
        <v>5.1341590431804168E-2</v>
      </c>
      <c r="S67" s="336">
        <f t="shared" si="99"/>
        <v>5.0405717496525955E-2</v>
      </c>
      <c r="T67" s="336">
        <f t="shared" si="99"/>
        <v>5.1706644170301894E-2</v>
      </c>
      <c r="U67" s="336">
        <f t="shared" si="99"/>
        <v>5.180777390928526E-2</v>
      </c>
      <c r="V67" s="336">
        <f t="shared" si="99"/>
        <v>5.3011283209617108E-2</v>
      </c>
      <c r="W67" s="336">
        <f t="shared" si="99"/>
        <v>5.6386082536917702E-2</v>
      </c>
      <c r="X67" s="336">
        <f t="shared" si="99"/>
        <v>5.2626260806351827E-2</v>
      </c>
      <c r="Y67" s="336">
        <f t="shared" si="99"/>
        <v>5.2759873835657521E-2</v>
      </c>
      <c r="Z67" s="336">
        <f t="shared" si="99"/>
        <v>5.2877902887287748E-2</v>
      </c>
      <c r="AA67" s="336">
        <f t="shared" si="99"/>
        <v>5.2973737048340984E-2</v>
      </c>
      <c r="AB67" s="336">
        <f t="shared" si="99"/>
        <v>5.3041922421063849E-2</v>
      </c>
      <c r="AC67" s="336">
        <f t="shared" si="99"/>
        <v>5.3115297407374723E-2</v>
      </c>
      <c r="AD67" s="336">
        <f t="shared" si="99"/>
        <v>5.3183230810501698E-2</v>
      </c>
      <c r="AE67" s="336">
        <f t="shared" ref="AE67:AL67" si="100">AE20/AE$49</f>
        <v>5.3230364000632753E-2</v>
      </c>
      <c r="AF67" s="336">
        <f t="shared" si="100"/>
        <v>5.3277563360950859E-2</v>
      </c>
      <c r="AG67" s="336">
        <f t="shared" si="100"/>
        <v>5.3327306836107181E-2</v>
      </c>
      <c r="AH67" s="336">
        <f t="shared" si="100"/>
        <v>5.338927581220413E-2</v>
      </c>
      <c r="AI67" s="336">
        <f t="shared" si="100"/>
        <v>5.3442536827397698E-2</v>
      </c>
      <c r="AJ67" s="336">
        <f t="shared" si="100"/>
        <v>5.350774961939956E-2</v>
      </c>
      <c r="AK67" s="336">
        <f t="shared" si="100"/>
        <v>5.3591975490807985E-2</v>
      </c>
      <c r="AL67" s="336">
        <f t="shared" si="100"/>
        <v>5.3688486608443248E-2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0.10534472288288947</v>
      </c>
      <c r="N69" s="337">
        <f t="shared" si="101"/>
        <v>0.10422187945125197</v>
      </c>
      <c r="O69" s="337">
        <f t="shared" si="101"/>
        <v>0.10371505184571921</v>
      </c>
      <c r="P69" s="337">
        <f t="shared" si="101"/>
        <v>0.10411355915842654</v>
      </c>
      <c r="Q69" s="337">
        <f t="shared" si="101"/>
        <v>0.10297552906033187</v>
      </c>
      <c r="R69" s="337">
        <f t="shared" si="101"/>
        <v>0.10240410371723356</v>
      </c>
      <c r="S69" s="337">
        <f t="shared" si="101"/>
        <v>9.6435129819255977E-2</v>
      </c>
      <c r="T69" s="337">
        <f t="shared" si="101"/>
        <v>9.9759855735483766E-2</v>
      </c>
      <c r="U69" s="337">
        <f t="shared" si="101"/>
        <v>9.9316614753770585E-2</v>
      </c>
      <c r="V69" s="337">
        <f t="shared" si="101"/>
        <v>9.6436763737944589E-2</v>
      </c>
      <c r="W69" s="337">
        <f t="shared" si="101"/>
        <v>9.9568761360504202E-2</v>
      </c>
      <c r="X69" s="337">
        <f t="shared" si="101"/>
        <v>9.5309920385057978E-2</v>
      </c>
      <c r="Y69" s="337">
        <f t="shared" si="101"/>
        <v>9.4515584720693852E-2</v>
      </c>
      <c r="Z69" s="337">
        <f t="shared" si="101"/>
        <v>9.3694415684384344E-2</v>
      </c>
      <c r="AA69" s="337">
        <f t="shared" si="101"/>
        <v>9.2951604088951742E-2</v>
      </c>
      <c r="AB69" s="337">
        <f t="shared" si="101"/>
        <v>9.212649079131395E-2</v>
      </c>
      <c r="AC69" s="337">
        <f t="shared" si="101"/>
        <v>9.1314764806347162E-2</v>
      </c>
      <c r="AD69" s="337">
        <f t="shared" si="101"/>
        <v>9.0516924852154748E-2</v>
      </c>
      <c r="AE69" s="337">
        <f t="shared" ref="AE69:AL69" si="102">AE22/AE$49</f>
        <v>8.9673200428135397E-2</v>
      </c>
      <c r="AF69" s="337">
        <f t="shared" si="102"/>
        <v>8.8748444447456068E-2</v>
      </c>
      <c r="AG69" s="337">
        <f t="shared" si="102"/>
        <v>8.7698862970793295E-2</v>
      </c>
      <c r="AH69" s="337">
        <f t="shared" si="102"/>
        <v>8.6556778103029614E-2</v>
      </c>
      <c r="AI69" s="337">
        <f t="shared" si="102"/>
        <v>8.562255949837945E-2</v>
      </c>
      <c r="AJ69" s="337">
        <f t="shared" si="102"/>
        <v>8.4616697025320334E-2</v>
      </c>
      <c r="AK69" s="337">
        <f t="shared" si="102"/>
        <v>8.3552535382307988E-2</v>
      </c>
      <c r="AL69" s="337">
        <f t="shared" si="102"/>
        <v>8.241450490545324E-2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8.169378493961163E-2</v>
      </c>
      <c r="N70" s="336">
        <f t="shared" si="103"/>
        <v>8.2301256353620997E-2</v>
      </c>
      <c r="O70" s="336">
        <f t="shared" si="103"/>
        <v>8.240349299820407E-2</v>
      </c>
      <c r="P70" s="336">
        <f t="shared" si="103"/>
        <v>8.1334816241440525E-2</v>
      </c>
      <c r="Q70" s="336">
        <f t="shared" si="103"/>
        <v>8.1383605480835911E-2</v>
      </c>
      <c r="R70" s="336">
        <f t="shared" si="103"/>
        <v>8.2462593639061818E-2</v>
      </c>
      <c r="S70" s="336">
        <f t="shared" si="103"/>
        <v>7.787041500302333E-2</v>
      </c>
      <c r="T70" s="336">
        <f t="shared" si="103"/>
        <v>8.0442962269212687E-2</v>
      </c>
      <c r="U70" s="336">
        <f t="shared" si="103"/>
        <v>7.9547556595563423E-2</v>
      </c>
      <c r="V70" s="336">
        <f t="shared" si="103"/>
        <v>7.8327508364563203E-2</v>
      </c>
      <c r="W70" s="336">
        <f t="shared" si="103"/>
        <v>8.1805259393604099E-2</v>
      </c>
      <c r="X70" s="336">
        <f t="shared" si="103"/>
        <v>7.5686129782093728E-2</v>
      </c>
      <c r="Y70" s="336">
        <f t="shared" si="103"/>
        <v>7.5188042273767811E-2</v>
      </c>
      <c r="Z70" s="336">
        <f t="shared" si="103"/>
        <v>7.4683277885397206E-2</v>
      </c>
      <c r="AA70" s="336">
        <f t="shared" si="103"/>
        <v>7.4212998448926384E-2</v>
      </c>
      <c r="AB70" s="336">
        <f t="shared" si="103"/>
        <v>7.3683920512814416E-2</v>
      </c>
      <c r="AC70" s="336">
        <f t="shared" si="103"/>
        <v>7.3197693190368909E-2</v>
      </c>
      <c r="AD70" s="336">
        <f t="shared" si="103"/>
        <v>7.2730790519731831E-2</v>
      </c>
      <c r="AE70" s="336">
        <f t="shared" ref="AE70:AL70" si="104">AE23/AE$49</f>
        <v>7.2161536159387279E-2</v>
      </c>
      <c r="AF70" s="336">
        <f t="shared" si="104"/>
        <v>7.1603610429516948E-2</v>
      </c>
      <c r="AG70" s="336">
        <f t="shared" si="104"/>
        <v>7.1060483191577303E-2</v>
      </c>
      <c r="AH70" s="336">
        <f t="shared" si="104"/>
        <v>7.0523161557869793E-2</v>
      </c>
      <c r="AI70" s="336">
        <f t="shared" si="104"/>
        <v>6.9971793557393705E-2</v>
      </c>
      <c r="AJ70" s="336">
        <f t="shared" si="104"/>
        <v>6.9403663725539064E-2</v>
      </c>
      <c r="AK70" s="336">
        <f t="shared" si="104"/>
        <v>6.8817689616837041E-2</v>
      </c>
      <c r="AL70" s="336">
        <f t="shared" si="104"/>
        <v>6.817944808024097E-2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2.3650937943277842E-2</v>
      </c>
      <c r="N71" s="336">
        <f t="shared" si="105"/>
        <v>2.1920623097630973E-2</v>
      </c>
      <c r="O71" s="336">
        <f t="shared" si="105"/>
        <v>2.1311558847515129E-2</v>
      </c>
      <c r="P71" s="336">
        <f t="shared" si="105"/>
        <v>2.2778742916986019E-2</v>
      </c>
      <c r="Q71" s="336">
        <f t="shared" si="105"/>
        <v>2.1591923579495954E-2</v>
      </c>
      <c r="R71" s="336">
        <f t="shared" si="105"/>
        <v>1.9941510078171736E-2</v>
      </c>
      <c r="S71" s="336">
        <f t="shared" si="105"/>
        <v>1.856471481623264E-2</v>
      </c>
      <c r="T71" s="336">
        <f t="shared" si="105"/>
        <v>1.9316893466271082E-2</v>
      </c>
      <c r="U71" s="336">
        <f t="shared" si="105"/>
        <v>1.9769058158207169E-2</v>
      </c>
      <c r="V71" s="336">
        <f t="shared" si="105"/>
        <v>1.8109255373381389E-2</v>
      </c>
      <c r="W71" s="336">
        <f t="shared" si="105"/>
        <v>1.7763501966900099E-2</v>
      </c>
      <c r="X71" s="336">
        <f t="shared" si="105"/>
        <v>1.962379060296426E-2</v>
      </c>
      <c r="Y71" s="336">
        <f t="shared" si="105"/>
        <v>1.9327542446926051E-2</v>
      </c>
      <c r="Z71" s="336">
        <f t="shared" si="105"/>
        <v>1.9011137798987148E-2</v>
      </c>
      <c r="AA71" s="336">
        <f t="shared" si="105"/>
        <v>1.8738605640025358E-2</v>
      </c>
      <c r="AB71" s="336">
        <f t="shared" si="105"/>
        <v>1.8442570278499538E-2</v>
      </c>
      <c r="AC71" s="336">
        <f t="shared" si="105"/>
        <v>1.811707161597825E-2</v>
      </c>
      <c r="AD71" s="336">
        <f t="shared" si="105"/>
        <v>1.7786134332422914E-2</v>
      </c>
      <c r="AE71" s="336">
        <f t="shared" ref="AE71:AL71" si="106">AE24/AE$49</f>
        <v>1.7511664268748124E-2</v>
      </c>
      <c r="AF71" s="336">
        <f t="shared" si="106"/>
        <v>1.7144834017939117E-2</v>
      </c>
      <c r="AG71" s="336">
        <f t="shared" si="106"/>
        <v>1.6638379779215992E-2</v>
      </c>
      <c r="AH71" s="336">
        <f t="shared" si="106"/>
        <v>1.6033616545159831E-2</v>
      </c>
      <c r="AI71" s="336">
        <f t="shared" si="106"/>
        <v>1.5650765940985752E-2</v>
      </c>
      <c r="AJ71" s="336">
        <f t="shared" si="106"/>
        <v>1.5213033299781277E-2</v>
      </c>
      <c r="AK71" s="336">
        <f t="shared" si="106"/>
        <v>1.4734845765470947E-2</v>
      </c>
      <c r="AL71" s="336">
        <f t="shared" si="106"/>
        <v>1.4235056825212271E-2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0.11085572761886531</v>
      </c>
      <c r="N73" s="337">
        <f t="shared" si="107"/>
        <v>0.11712728020554629</v>
      </c>
      <c r="O73" s="337">
        <f t="shared" si="107"/>
        <v>0.11763450377972448</v>
      </c>
      <c r="P73" s="337">
        <f t="shared" si="107"/>
        <v>0.10927274481286593</v>
      </c>
      <c r="Q73" s="337">
        <f t="shared" si="107"/>
        <v>0.11098871658547949</v>
      </c>
      <c r="R73" s="337">
        <f t="shared" si="107"/>
        <v>0.1107885049054623</v>
      </c>
      <c r="S73" s="337">
        <f t="shared" si="107"/>
        <v>0.10978668231162099</v>
      </c>
      <c r="T73" s="337">
        <f t="shared" si="107"/>
        <v>0.11063911972414901</v>
      </c>
      <c r="U73" s="337">
        <f t="shared" si="107"/>
        <v>0.10558703720770284</v>
      </c>
      <c r="V73" s="337">
        <f t="shared" si="107"/>
        <v>0.10167530731431143</v>
      </c>
      <c r="W73" s="337">
        <f t="shared" si="107"/>
        <v>9.4318033664671716E-2</v>
      </c>
      <c r="X73" s="337">
        <f t="shared" si="107"/>
        <v>9.4567433803297712E-2</v>
      </c>
      <c r="Y73" s="337">
        <f t="shared" si="107"/>
        <v>9.3508119244414004E-2</v>
      </c>
      <c r="Z73" s="337">
        <f t="shared" si="107"/>
        <v>9.2357347212131471E-2</v>
      </c>
      <c r="AA73" s="337">
        <f t="shared" si="107"/>
        <v>9.1276142260813917E-2</v>
      </c>
      <c r="AB73" s="337">
        <f t="shared" si="107"/>
        <v>9.0356806175417845E-2</v>
      </c>
      <c r="AC73" s="337">
        <f t="shared" si="107"/>
        <v>8.9463137347336283E-2</v>
      </c>
      <c r="AD73" s="337">
        <f t="shared" si="107"/>
        <v>8.8527428976851355E-2</v>
      </c>
      <c r="AE73" s="337">
        <f t="shared" ref="AE73:AL73" si="108">AE26/AE$49</f>
        <v>8.7619611314580251E-2</v>
      </c>
      <c r="AF73" s="337">
        <f t="shared" si="108"/>
        <v>8.6741515571644251E-2</v>
      </c>
      <c r="AG73" s="337">
        <f t="shared" si="108"/>
        <v>8.5885918997766611E-2</v>
      </c>
      <c r="AH73" s="337">
        <f t="shared" si="108"/>
        <v>8.5058323351900458E-2</v>
      </c>
      <c r="AI73" s="337">
        <f t="shared" si="108"/>
        <v>8.423865504999338E-2</v>
      </c>
      <c r="AJ73" s="337">
        <f t="shared" si="108"/>
        <v>8.3445250096642512E-2</v>
      </c>
      <c r="AK73" s="337">
        <f t="shared" si="108"/>
        <v>8.2647778769567734E-2</v>
      </c>
      <c r="AL73" s="337">
        <f t="shared" si="108"/>
        <v>8.1859429414888801E-2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1.7080271026611738E-2</v>
      </c>
      <c r="N74" s="336">
        <f t="shared" si="109"/>
        <v>2.2684913703183256E-2</v>
      </c>
      <c r="O74" s="336">
        <f t="shared" si="109"/>
        <v>2.3141095306460805E-2</v>
      </c>
      <c r="P74" s="336">
        <f t="shared" si="109"/>
        <v>1.9517299638817796E-2</v>
      </c>
      <c r="Q74" s="336">
        <f t="shared" si="109"/>
        <v>1.6216676447552598E-2</v>
      </c>
      <c r="R74" s="336">
        <f t="shared" si="109"/>
        <v>1.7848103650041122E-2</v>
      </c>
      <c r="S74" s="336">
        <f t="shared" si="109"/>
        <v>1.9057815394220825E-2</v>
      </c>
      <c r="T74" s="336">
        <f t="shared" si="109"/>
        <v>2.0011759924513078E-2</v>
      </c>
      <c r="U74" s="336">
        <f t="shared" si="109"/>
        <v>1.7924558708632223E-2</v>
      </c>
      <c r="V74" s="336">
        <f t="shared" si="109"/>
        <v>1.6759174272755726E-2</v>
      </c>
      <c r="W74" s="336">
        <f t="shared" si="109"/>
        <v>1.944442899755491E-2</v>
      </c>
      <c r="X74" s="336">
        <f t="shared" si="109"/>
        <v>1.8655166477199368E-2</v>
      </c>
      <c r="Y74" s="336">
        <f t="shared" si="109"/>
        <v>1.8544135341258348E-2</v>
      </c>
      <c r="Z74" s="336">
        <f t="shared" si="109"/>
        <v>1.8448772839930308E-2</v>
      </c>
      <c r="AA74" s="336">
        <f t="shared" si="109"/>
        <v>1.833642717989974E-2</v>
      </c>
      <c r="AB74" s="336">
        <f t="shared" si="109"/>
        <v>1.8233780831243319E-2</v>
      </c>
      <c r="AC74" s="336">
        <f t="shared" si="109"/>
        <v>1.8127126403574553E-2</v>
      </c>
      <c r="AD74" s="336">
        <f t="shared" si="109"/>
        <v>1.7999167889400067E-2</v>
      </c>
      <c r="AE74" s="336">
        <f t="shared" ref="AE74:AL74" si="110">AE27/AE$49</f>
        <v>1.7926800800539995E-2</v>
      </c>
      <c r="AF74" s="336">
        <f t="shared" si="110"/>
        <v>1.7887145084422153E-2</v>
      </c>
      <c r="AG74" s="336">
        <f t="shared" si="110"/>
        <v>1.7847301332050584E-2</v>
      </c>
      <c r="AH74" s="336">
        <f t="shared" si="110"/>
        <v>1.7808873538436187E-2</v>
      </c>
      <c r="AI74" s="336">
        <f t="shared" si="110"/>
        <v>1.7770367628804563E-2</v>
      </c>
      <c r="AJ74" s="336">
        <f t="shared" si="110"/>
        <v>1.7745457440606838E-2</v>
      </c>
      <c r="AK74" s="336">
        <f t="shared" si="110"/>
        <v>1.7720083311575752E-2</v>
      </c>
      <c r="AL74" s="336">
        <f t="shared" si="110"/>
        <v>1.7695622634956318E-2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4.1269985321129916E-2</v>
      </c>
      <c r="N75" s="336">
        <f t="shared" si="111"/>
        <v>4.2068927340359691E-2</v>
      </c>
      <c r="O75" s="336">
        <f t="shared" si="111"/>
        <v>4.1505820302123027E-2</v>
      </c>
      <c r="P75" s="336">
        <f t="shared" si="111"/>
        <v>3.958966178667464E-2</v>
      </c>
      <c r="Q75" s="336">
        <f t="shared" si="111"/>
        <v>4.357403495171356E-2</v>
      </c>
      <c r="R75" s="336">
        <f t="shared" si="111"/>
        <v>4.2206499913806962E-2</v>
      </c>
      <c r="S75" s="336">
        <f t="shared" si="111"/>
        <v>4.0525355102773442E-2</v>
      </c>
      <c r="T75" s="336">
        <f t="shared" si="111"/>
        <v>4.0722606746904311E-2</v>
      </c>
      <c r="U75" s="336">
        <f t="shared" si="111"/>
        <v>3.9374661767493963E-2</v>
      </c>
      <c r="V75" s="336">
        <f t="shared" si="111"/>
        <v>4.0120177592011162E-2</v>
      </c>
      <c r="W75" s="336">
        <f t="shared" si="111"/>
        <v>3.5617956411798088E-2</v>
      </c>
      <c r="X75" s="336">
        <f t="shared" si="111"/>
        <v>3.5526387826407997E-2</v>
      </c>
      <c r="Y75" s="336">
        <f t="shared" si="111"/>
        <v>3.5193550358138481E-2</v>
      </c>
      <c r="Z75" s="336">
        <f t="shared" si="111"/>
        <v>3.4777985424851526E-2</v>
      </c>
      <c r="AA75" s="336">
        <f t="shared" si="111"/>
        <v>3.4396873586754008E-2</v>
      </c>
      <c r="AB75" s="336">
        <f t="shared" si="111"/>
        <v>3.4069788330004978E-2</v>
      </c>
      <c r="AC75" s="336">
        <f t="shared" si="111"/>
        <v>3.3744902805419426E-2</v>
      </c>
      <c r="AD75" s="336">
        <f t="shared" si="111"/>
        <v>3.3421482099550016E-2</v>
      </c>
      <c r="AE75" s="336">
        <f t="shared" ref="AE75:AL75" si="112">AE28/AE$49</f>
        <v>3.3108085474489901E-2</v>
      </c>
      <c r="AF75" s="336">
        <f t="shared" si="112"/>
        <v>3.2797839834178617E-2</v>
      </c>
      <c r="AG75" s="336">
        <f t="shared" si="112"/>
        <v>3.2491444454160308E-2</v>
      </c>
      <c r="AH75" s="336">
        <f t="shared" si="112"/>
        <v>3.218215522888157E-2</v>
      </c>
      <c r="AI75" s="336">
        <f t="shared" si="112"/>
        <v>3.1873043857682186E-2</v>
      </c>
      <c r="AJ75" s="336">
        <f t="shared" si="112"/>
        <v>3.1568221624829369E-2</v>
      </c>
      <c r="AK75" s="336">
        <f t="shared" si="112"/>
        <v>3.1264606933166031E-2</v>
      </c>
      <c r="AL75" s="336">
        <f t="shared" si="112"/>
        <v>3.096873963203807E-2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3.2111744387997528E-2</v>
      </c>
      <c r="N76" s="336">
        <f t="shared" si="113"/>
        <v>3.1714207207679389E-2</v>
      </c>
      <c r="O76" s="336">
        <f t="shared" si="113"/>
        <v>3.2038423837430031E-2</v>
      </c>
      <c r="P76" s="336">
        <f t="shared" si="113"/>
        <v>2.8848397656631521E-2</v>
      </c>
      <c r="Q76" s="336">
        <f t="shared" si="113"/>
        <v>3.0889382561960593E-2</v>
      </c>
      <c r="R76" s="336">
        <f t="shared" si="113"/>
        <v>2.885425891101711E-2</v>
      </c>
      <c r="S76" s="336">
        <f t="shared" si="113"/>
        <v>2.9019113428128681E-2</v>
      </c>
      <c r="T76" s="336">
        <f t="shared" si="113"/>
        <v>2.9196429952934741E-2</v>
      </c>
      <c r="U76" s="336">
        <f t="shared" si="113"/>
        <v>2.8348928305562057E-2</v>
      </c>
      <c r="V76" s="336">
        <f t="shared" si="113"/>
        <v>2.6586255295954632E-2</v>
      </c>
      <c r="W76" s="336">
        <f t="shared" si="113"/>
        <v>2.1631013406228396E-2</v>
      </c>
      <c r="X76" s="336">
        <f t="shared" si="113"/>
        <v>2.309916814985373E-2</v>
      </c>
      <c r="Y76" s="336">
        <f t="shared" si="113"/>
        <v>2.2673442376081925E-2</v>
      </c>
      <c r="Z76" s="336">
        <f t="shared" si="113"/>
        <v>2.2237337679667457E-2</v>
      </c>
      <c r="AA76" s="336">
        <f t="shared" si="113"/>
        <v>2.1842094163922444E-2</v>
      </c>
      <c r="AB76" s="336">
        <f t="shared" si="113"/>
        <v>2.151456377649287E-2</v>
      </c>
      <c r="AC76" s="336">
        <f t="shared" si="113"/>
        <v>2.1200649916599725E-2</v>
      </c>
      <c r="AD76" s="336">
        <f t="shared" si="113"/>
        <v>2.0881694846554347E-2</v>
      </c>
      <c r="AE76" s="336">
        <f t="shared" ref="AE76:AL76" si="114">AE29/AE$49</f>
        <v>2.0556498189429888E-2</v>
      </c>
      <c r="AF76" s="336">
        <f t="shared" si="114"/>
        <v>2.0229414390815551E-2</v>
      </c>
      <c r="AG76" s="336">
        <f t="shared" si="114"/>
        <v>1.9899791368666309E-2</v>
      </c>
      <c r="AH76" s="336">
        <f t="shared" si="114"/>
        <v>1.9578452788967925E-2</v>
      </c>
      <c r="AI76" s="336">
        <f t="shared" si="114"/>
        <v>1.9264552850565643E-2</v>
      </c>
      <c r="AJ76" s="336">
        <f t="shared" si="114"/>
        <v>1.8953491114221614E-2</v>
      </c>
      <c r="AK76" s="336">
        <f t="shared" si="114"/>
        <v>1.8644772102554545E-2</v>
      </c>
      <c r="AL76" s="336">
        <f t="shared" si="114"/>
        <v>1.8340568562907764E-2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2.0393726883126129E-2</v>
      </c>
      <c r="N77" s="336">
        <f t="shared" si="115"/>
        <v>2.0659231954323957E-2</v>
      </c>
      <c r="O77" s="336">
        <f t="shared" si="115"/>
        <v>2.0949164333710614E-2</v>
      </c>
      <c r="P77" s="336">
        <f t="shared" si="115"/>
        <v>2.1317385730741965E-2</v>
      </c>
      <c r="Q77" s="336">
        <f t="shared" si="115"/>
        <v>2.0308622624252742E-2</v>
      </c>
      <c r="R77" s="336">
        <f t="shared" si="115"/>
        <v>2.1879642430597108E-2</v>
      </c>
      <c r="S77" s="336">
        <f t="shared" si="115"/>
        <v>2.1184398386498052E-2</v>
      </c>
      <c r="T77" s="336">
        <f t="shared" si="115"/>
        <v>2.0708323099796859E-2</v>
      </c>
      <c r="U77" s="336">
        <f t="shared" si="115"/>
        <v>1.9938888426014583E-2</v>
      </c>
      <c r="V77" s="336">
        <f t="shared" si="115"/>
        <v>1.8209700153589907E-2</v>
      </c>
      <c r="W77" s="336">
        <f t="shared" si="115"/>
        <v>1.7624634849090322E-2</v>
      </c>
      <c r="X77" s="336">
        <f t="shared" si="115"/>
        <v>1.7286711349836607E-2</v>
      </c>
      <c r="Y77" s="336">
        <f t="shared" si="115"/>
        <v>1.7096991168935243E-2</v>
      </c>
      <c r="Z77" s="336">
        <f t="shared" si="115"/>
        <v>1.689325126768217E-2</v>
      </c>
      <c r="AA77" s="336">
        <f t="shared" si="115"/>
        <v>1.6700747330237728E-2</v>
      </c>
      <c r="AB77" s="336">
        <f t="shared" si="115"/>
        <v>1.6538673237676677E-2</v>
      </c>
      <c r="AC77" s="336">
        <f t="shared" si="115"/>
        <v>1.6390458221742576E-2</v>
      </c>
      <c r="AD77" s="336">
        <f t="shared" si="115"/>
        <v>1.6225084141346924E-2</v>
      </c>
      <c r="AE77" s="336">
        <f t="shared" ref="AE77:AL77" si="116">AE30/AE$49</f>
        <v>1.6028226850120474E-2</v>
      </c>
      <c r="AF77" s="336">
        <f t="shared" si="116"/>
        <v>1.5827116262227929E-2</v>
      </c>
      <c r="AG77" s="336">
        <f t="shared" si="116"/>
        <v>1.5647381842889427E-2</v>
      </c>
      <c r="AH77" s="336">
        <f t="shared" si="116"/>
        <v>1.5488841795614786E-2</v>
      </c>
      <c r="AI77" s="336">
        <f t="shared" si="116"/>
        <v>1.5330690712940997E-2</v>
      </c>
      <c r="AJ77" s="336">
        <f t="shared" si="116"/>
        <v>1.5178079916984683E-2</v>
      </c>
      <c r="AK77" s="336">
        <f t="shared" si="116"/>
        <v>1.5018316422271397E-2</v>
      </c>
      <c r="AL77" s="336">
        <f t="shared" si="116"/>
        <v>1.4854498584986647E-2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0.11314539445950419</v>
      </c>
      <c r="N79" s="337">
        <f t="shared" si="117"/>
        <v>0.10892138902401173</v>
      </c>
      <c r="O79" s="337">
        <f t="shared" si="117"/>
        <v>0.10875822721060667</v>
      </c>
      <c r="P79" s="337">
        <f t="shared" si="117"/>
        <v>0.11202747795648485</v>
      </c>
      <c r="Q79" s="337">
        <f t="shared" si="117"/>
        <v>0.1125928332790769</v>
      </c>
      <c r="R79" s="337">
        <f t="shared" si="117"/>
        <v>0.11008896403928159</v>
      </c>
      <c r="S79" s="337">
        <f t="shared" si="117"/>
        <v>0.11356069587963701</v>
      </c>
      <c r="T79" s="337">
        <f t="shared" si="117"/>
        <v>0.11062593891490388</v>
      </c>
      <c r="U79" s="337">
        <f t="shared" si="117"/>
        <v>0.10970907328800926</v>
      </c>
      <c r="V79" s="337">
        <f t="shared" si="117"/>
        <v>0.11395879662476578</v>
      </c>
      <c r="W79" s="337">
        <f t="shared" si="117"/>
        <v>0.11059346141787674</v>
      </c>
      <c r="X79" s="337">
        <f t="shared" si="117"/>
        <v>0.11308019638870812</v>
      </c>
      <c r="Y79" s="337">
        <f t="shared" si="117"/>
        <v>0.11351137294540097</v>
      </c>
      <c r="Z79" s="337">
        <f t="shared" si="117"/>
        <v>0.11417092451660409</v>
      </c>
      <c r="AA79" s="337">
        <f t="shared" si="117"/>
        <v>0.11472018027841835</v>
      </c>
      <c r="AB79" s="337">
        <f t="shared" si="117"/>
        <v>0.11532194065063477</v>
      </c>
      <c r="AC79" s="337">
        <f t="shared" si="117"/>
        <v>0.11586272909297264</v>
      </c>
      <c r="AD79" s="337">
        <f t="shared" si="117"/>
        <v>0.11639534128187647</v>
      </c>
      <c r="AE79" s="337">
        <f t="shared" ref="AE79:AL79" si="118">AE32/AE$49</f>
        <v>0.11687681019118533</v>
      </c>
      <c r="AF79" s="337">
        <f t="shared" si="118"/>
        <v>0.11738159858634979</v>
      </c>
      <c r="AG79" s="337">
        <f t="shared" si="118"/>
        <v>0.11786220260448443</v>
      </c>
      <c r="AH79" s="337">
        <f t="shared" si="118"/>
        <v>0.11836820909756592</v>
      </c>
      <c r="AI79" s="337">
        <f t="shared" si="118"/>
        <v>0.11887260288459447</v>
      </c>
      <c r="AJ79" s="337">
        <f t="shared" si="118"/>
        <v>0.11936348111027419</v>
      </c>
      <c r="AK79" s="337">
        <f t="shared" si="118"/>
        <v>0.11987013257823488</v>
      </c>
      <c r="AL79" s="337">
        <f t="shared" si="118"/>
        <v>0.12038262762638156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8.8853569161669838E-2</v>
      </c>
      <c r="N80" s="336">
        <f t="shared" si="119"/>
        <v>8.3119698815177737E-2</v>
      </c>
      <c r="O80" s="336">
        <f t="shared" si="119"/>
        <v>8.4138662561956706E-2</v>
      </c>
      <c r="P80" s="336">
        <f t="shared" si="119"/>
        <v>8.5037451509124881E-2</v>
      </c>
      <c r="Q80" s="336">
        <f t="shared" si="119"/>
        <v>8.7033249600379295E-2</v>
      </c>
      <c r="R80" s="336">
        <f t="shared" si="119"/>
        <v>8.7854545772316314E-2</v>
      </c>
      <c r="S80" s="336">
        <f t="shared" si="119"/>
        <v>8.6770855051949522E-2</v>
      </c>
      <c r="T80" s="336">
        <f t="shared" si="119"/>
        <v>8.6604245884949735E-2</v>
      </c>
      <c r="U80" s="336">
        <f t="shared" si="119"/>
        <v>8.615803695289756E-2</v>
      </c>
      <c r="V80" s="336">
        <f t="shared" si="119"/>
        <v>8.7000629135513236E-2</v>
      </c>
      <c r="W80" s="336">
        <f t="shared" si="119"/>
        <v>8.4327540142163246E-2</v>
      </c>
      <c r="X80" s="336">
        <f t="shared" si="119"/>
        <v>8.7557928696382362E-2</v>
      </c>
      <c r="Y80" s="336">
        <f t="shared" si="119"/>
        <v>8.8179596668829824E-2</v>
      </c>
      <c r="Z80" s="336">
        <f t="shared" si="119"/>
        <v>8.883858955047684E-2</v>
      </c>
      <c r="AA80" s="336">
        <f t="shared" si="119"/>
        <v>8.9362350113620703E-2</v>
      </c>
      <c r="AB80" s="336">
        <f t="shared" si="119"/>
        <v>8.9933441185596943E-2</v>
      </c>
      <c r="AC80" s="336">
        <f t="shared" si="119"/>
        <v>9.0446527376230809E-2</v>
      </c>
      <c r="AD80" s="336">
        <f t="shared" si="119"/>
        <v>9.0951311266486895E-2</v>
      </c>
      <c r="AE80" s="336">
        <f t="shared" ref="AE80:AL80" si="120">AE33/AE$49</f>
        <v>9.1421595864426788E-2</v>
      </c>
      <c r="AF80" s="336">
        <f t="shared" si="120"/>
        <v>9.191585286776062E-2</v>
      </c>
      <c r="AG80" s="336">
        <f t="shared" si="120"/>
        <v>9.2390911805862341E-2</v>
      </c>
      <c r="AH80" s="336">
        <f t="shared" si="120"/>
        <v>9.2892976813764794E-2</v>
      </c>
      <c r="AI80" s="336">
        <f t="shared" si="120"/>
        <v>9.3417233011399356E-2</v>
      </c>
      <c r="AJ80" s="336">
        <f t="shared" si="120"/>
        <v>9.3923203974253577E-2</v>
      </c>
      <c r="AK80" s="336">
        <f t="shared" si="120"/>
        <v>9.4446618804004942E-2</v>
      </c>
      <c r="AL80" s="336">
        <f t="shared" si="120"/>
        <v>9.4968408149842171E-2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2.2561874194808366E-2</v>
      </c>
      <c r="N81" s="336">
        <f t="shared" si="121"/>
        <v>2.4674737724726965E-2</v>
      </c>
      <c r="O81" s="336">
        <f t="shared" si="121"/>
        <v>2.3543323647616781E-2</v>
      </c>
      <c r="P81" s="336">
        <f t="shared" si="121"/>
        <v>2.5959981085372997E-2</v>
      </c>
      <c r="Q81" s="336">
        <f t="shared" si="121"/>
        <v>2.4372198249822823E-2</v>
      </c>
      <c r="R81" s="336">
        <f t="shared" si="121"/>
        <v>2.1168306468770999E-2</v>
      </c>
      <c r="S81" s="336">
        <f t="shared" si="121"/>
        <v>2.5919733831661327E-2</v>
      </c>
      <c r="T81" s="336">
        <f t="shared" si="121"/>
        <v>2.3123526887855867E-2</v>
      </c>
      <c r="U81" s="336">
        <f t="shared" si="121"/>
        <v>2.2627936112891427E-2</v>
      </c>
      <c r="V81" s="336">
        <f t="shared" si="121"/>
        <v>2.6105266103306751E-2</v>
      </c>
      <c r="W81" s="336">
        <f t="shared" si="121"/>
        <v>2.5162801463708619E-2</v>
      </c>
      <c r="X81" s="336">
        <f t="shared" si="121"/>
        <v>2.4672053680790697E-2</v>
      </c>
      <c r="Y81" s="336">
        <f t="shared" si="121"/>
        <v>2.4470345338571037E-2</v>
      </c>
      <c r="Z81" s="336">
        <f t="shared" si="121"/>
        <v>2.4462200314273649E-2</v>
      </c>
      <c r="AA81" s="336">
        <f t="shared" si="121"/>
        <v>2.4478395502456257E-2</v>
      </c>
      <c r="AB81" s="336">
        <f t="shared" si="121"/>
        <v>2.4501152929691496E-2</v>
      </c>
      <c r="AC81" s="336">
        <f t="shared" si="121"/>
        <v>2.4522069959687236E-2</v>
      </c>
      <c r="AD81" s="336">
        <f t="shared" si="121"/>
        <v>2.4543432880578808E-2</v>
      </c>
      <c r="AE81" s="336">
        <f t="shared" ref="AE81:AL81" si="122">AE34/AE$49</f>
        <v>2.4548461956627889E-2</v>
      </c>
      <c r="AF81" s="336">
        <f t="shared" si="122"/>
        <v>2.4551161910318392E-2</v>
      </c>
      <c r="AG81" s="336">
        <f t="shared" si="122"/>
        <v>2.4550029942610709E-2</v>
      </c>
      <c r="AH81" s="336">
        <f t="shared" si="122"/>
        <v>2.4547783750265739E-2</v>
      </c>
      <c r="AI81" s="336">
        <f t="shared" si="122"/>
        <v>2.4522660650975081E-2</v>
      </c>
      <c r="AJ81" s="336">
        <f t="shared" si="122"/>
        <v>2.449995042566824E-2</v>
      </c>
      <c r="AK81" s="336">
        <f t="shared" si="122"/>
        <v>2.4476877938800795E-2</v>
      </c>
      <c r="AL81" s="336">
        <f t="shared" si="122"/>
        <v>2.4459476585976511E-2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1.7299511030260033E-3</v>
      </c>
      <c r="N82" s="336">
        <f t="shared" si="123"/>
        <v>1.126952484107046E-3</v>
      </c>
      <c r="O82" s="336">
        <f t="shared" si="123"/>
        <v>1.0762410010331867E-3</v>
      </c>
      <c r="P82" s="336">
        <f t="shared" si="123"/>
        <v>1.0300453619869763E-3</v>
      </c>
      <c r="Q82" s="336">
        <f t="shared" si="123"/>
        <v>1.1873854288748007E-3</v>
      </c>
      <c r="R82" s="336">
        <f t="shared" si="123"/>
        <v>1.0661117981942856E-3</v>
      </c>
      <c r="S82" s="336">
        <f t="shared" si="123"/>
        <v>8.7010699602614876E-4</v>
      </c>
      <c r="T82" s="336">
        <f t="shared" si="123"/>
        <v>8.9816614209827818E-4</v>
      </c>
      <c r="U82" s="336">
        <f t="shared" si="123"/>
        <v>9.2310022222026687E-4</v>
      </c>
      <c r="V82" s="336">
        <f t="shared" si="123"/>
        <v>8.5290138594578963E-4</v>
      </c>
      <c r="W82" s="336">
        <f t="shared" si="123"/>
        <v>1.1031198120048861E-3</v>
      </c>
      <c r="X82" s="336">
        <f t="shared" si="123"/>
        <v>8.5021401153506128E-4</v>
      </c>
      <c r="Y82" s="336">
        <f t="shared" si="123"/>
        <v>8.6143093800011611E-4</v>
      </c>
      <c r="Z82" s="336">
        <f t="shared" si="123"/>
        <v>8.7013465185360891E-4</v>
      </c>
      <c r="AA82" s="336">
        <f t="shared" si="123"/>
        <v>8.7943466234137316E-4</v>
      </c>
      <c r="AB82" s="336">
        <f t="shared" si="123"/>
        <v>8.873465353463352E-4</v>
      </c>
      <c r="AC82" s="336">
        <f t="shared" si="123"/>
        <v>8.9413175705458769E-4</v>
      </c>
      <c r="AD82" s="336">
        <f t="shared" si="123"/>
        <v>9.0059713481076189E-4</v>
      </c>
      <c r="AE82" s="336">
        <f t="shared" ref="AE82:AL82" si="124">AE35/AE$49</f>
        <v>9.0675237013065056E-4</v>
      </c>
      <c r="AF82" s="336">
        <f t="shared" si="124"/>
        <v>9.1458380827076245E-4</v>
      </c>
      <c r="AG82" s="336">
        <f t="shared" si="124"/>
        <v>9.2126085601138311E-4</v>
      </c>
      <c r="AH82" s="336">
        <f t="shared" si="124"/>
        <v>9.2744853353539738E-4</v>
      </c>
      <c r="AI82" s="336">
        <f t="shared" si="124"/>
        <v>9.3270922222003642E-4</v>
      </c>
      <c r="AJ82" s="336">
        <f t="shared" si="124"/>
        <v>9.4032671035236776E-4</v>
      </c>
      <c r="AK82" s="336">
        <f t="shared" si="124"/>
        <v>9.4663583542914668E-4</v>
      </c>
      <c r="AL82" s="336">
        <f t="shared" si="124"/>
        <v>9.5474289056287189E-4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8.7425896506058143E-2</v>
      </c>
      <c r="N84" s="337">
        <f t="shared" si="125"/>
        <v>9.4734012291277189E-2</v>
      </c>
      <c r="O84" s="337">
        <f t="shared" si="125"/>
        <v>9.2593029685327982E-2</v>
      </c>
      <c r="P84" s="337">
        <f t="shared" si="125"/>
        <v>9.3627988442252952E-2</v>
      </c>
      <c r="Q84" s="337">
        <f t="shared" si="125"/>
        <v>9.2039346769260719E-2</v>
      </c>
      <c r="R84" s="337">
        <f t="shared" si="125"/>
        <v>9.2439413823017361E-2</v>
      </c>
      <c r="S84" s="337">
        <f t="shared" si="125"/>
        <v>9.1255116214494392E-2</v>
      </c>
      <c r="T84" s="337">
        <f t="shared" si="125"/>
        <v>8.7538094841501241E-2</v>
      </c>
      <c r="U84" s="337">
        <f t="shared" si="125"/>
        <v>8.4722468818237168E-2</v>
      </c>
      <c r="V84" s="337">
        <f t="shared" si="125"/>
        <v>8.4539218986635009E-2</v>
      </c>
      <c r="W84" s="337">
        <f t="shared" si="125"/>
        <v>8.311285157214697E-2</v>
      </c>
      <c r="X84" s="337">
        <f t="shared" si="125"/>
        <v>8.2078986506965476E-2</v>
      </c>
      <c r="Y84" s="337">
        <f t="shared" si="125"/>
        <v>8.2120662815457809E-2</v>
      </c>
      <c r="Z84" s="337">
        <f t="shared" si="125"/>
        <v>8.1987327341100757E-2</v>
      </c>
      <c r="AA84" s="337">
        <f t="shared" si="125"/>
        <v>8.1827083206477691E-2</v>
      </c>
      <c r="AB84" s="337">
        <f t="shared" si="125"/>
        <v>8.1632953181653548E-2</v>
      </c>
      <c r="AC84" s="337">
        <f t="shared" si="125"/>
        <v>8.140578788929291E-2</v>
      </c>
      <c r="AD84" s="337">
        <f t="shared" si="125"/>
        <v>8.1166579496014649E-2</v>
      </c>
      <c r="AE84" s="337">
        <f t="shared" ref="AE84:AL84" si="126">AE37/AE$49</f>
        <v>8.0899865086583131E-2</v>
      </c>
      <c r="AF84" s="337">
        <f t="shared" si="126"/>
        <v>8.0623402971159594E-2</v>
      </c>
      <c r="AG84" s="337">
        <f t="shared" si="126"/>
        <v>8.0330974038882563E-2</v>
      </c>
      <c r="AH84" s="337">
        <f t="shared" si="126"/>
        <v>8.0022377779703752E-2</v>
      </c>
      <c r="AI84" s="337">
        <f t="shared" si="126"/>
        <v>7.9768197308802427E-2</v>
      </c>
      <c r="AJ84" s="337">
        <f t="shared" si="126"/>
        <v>7.9515049471209576E-2</v>
      </c>
      <c r="AK84" s="337">
        <f t="shared" si="126"/>
        <v>7.927967479632729E-2</v>
      </c>
      <c r="AL84" s="337">
        <f t="shared" si="126"/>
        <v>7.9039260303401207E-2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7.3207887776063352E-2</v>
      </c>
      <c r="N85" s="336">
        <f t="shared" si="127"/>
        <v>8.067871334187178E-2</v>
      </c>
      <c r="O85" s="336">
        <f t="shared" si="127"/>
        <v>7.8657828256075216E-2</v>
      </c>
      <c r="P85" s="336">
        <f t="shared" si="127"/>
        <v>7.9475165945230505E-2</v>
      </c>
      <c r="Q85" s="336">
        <f t="shared" si="127"/>
        <v>7.8438483843842763E-2</v>
      </c>
      <c r="R85" s="336">
        <f t="shared" si="127"/>
        <v>7.7697641199336295E-2</v>
      </c>
      <c r="S85" s="336">
        <f t="shared" si="127"/>
        <v>7.755371609255686E-2</v>
      </c>
      <c r="T85" s="336">
        <f t="shared" si="127"/>
        <v>7.2387193147117487E-2</v>
      </c>
      <c r="U85" s="336">
        <f t="shared" si="127"/>
        <v>6.916320178712769E-2</v>
      </c>
      <c r="V85" s="336">
        <f t="shared" si="127"/>
        <v>6.9257351386342009E-2</v>
      </c>
      <c r="W85" s="336">
        <f t="shared" si="127"/>
        <v>6.7380055048705562E-2</v>
      </c>
      <c r="X85" s="336">
        <f t="shared" si="127"/>
        <v>6.3181061377088732E-2</v>
      </c>
      <c r="Y85" s="336">
        <f t="shared" si="127"/>
        <v>6.2961419383843517E-2</v>
      </c>
      <c r="Z85" s="336">
        <f t="shared" si="127"/>
        <v>6.2597766831958446E-2</v>
      </c>
      <c r="AA85" s="336">
        <f t="shared" si="127"/>
        <v>6.2206876200427544E-2</v>
      </c>
      <c r="AB85" s="336">
        <f t="shared" si="127"/>
        <v>6.1782730783692744E-2</v>
      </c>
      <c r="AC85" s="336">
        <f t="shared" si="127"/>
        <v>6.1343357627541478E-2</v>
      </c>
      <c r="AD85" s="336">
        <f t="shared" si="127"/>
        <v>6.0894478306774968E-2</v>
      </c>
      <c r="AE85" s="336">
        <f t="shared" ref="AE85:AL85" si="128">AE38/AE$49</f>
        <v>6.0421003639199181E-2</v>
      </c>
      <c r="AF85" s="336">
        <f t="shared" si="128"/>
        <v>5.9938782045008417E-2</v>
      </c>
      <c r="AG85" s="336">
        <f t="shared" si="128"/>
        <v>5.943737725726269E-2</v>
      </c>
      <c r="AH85" s="336">
        <f t="shared" si="128"/>
        <v>5.8905648133994591E-2</v>
      </c>
      <c r="AI85" s="336">
        <f t="shared" si="128"/>
        <v>5.8432575593633934E-2</v>
      </c>
      <c r="AJ85" s="336">
        <f t="shared" si="128"/>
        <v>5.7955483149715006E-2</v>
      </c>
      <c r="AK85" s="336">
        <f t="shared" si="128"/>
        <v>5.7490363751054603E-2</v>
      </c>
      <c r="AL85" s="336">
        <f t="shared" si="128"/>
        <v>5.7017175567629808E-2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1.4218008729994791E-2</v>
      </c>
      <c r="N86" s="336">
        <f t="shared" si="129"/>
        <v>1.4055298949405406E-2</v>
      </c>
      <c r="O86" s="336">
        <f t="shared" si="129"/>
        <v>1.3935201429252765E-2</v>
      </c>
      <c r="P86" s="336">
        <f t="shared" si="129"/>
        <v>1.415282249702245E-2</v>
      </c>
      <c r="Q86" s="336">
        <f t="shared" si="129"/>
        <v>1.3600862925417958E-2</v>
      </c>
      <c r="R86" s="336">
        <f t="shared" si="129"/>
        <v>1.4741772623681072E-2</v>
      </c>
      <c r="S86" s="336">
        <f t="shared" si="129"/>
        <v>1.370140012193753E-2</v>
      </c>
      <c r="T86" s="336">
        <f t="shared" si="129"/>
        <v>1.5150901694383757E-2</v>
      </c>
      <c r="U86" s="336">
        <f t="shared" si="129"/>
        <v>1.5559267031109471E-2</v>
      </c>
      <c r="V86" s="336">
        <f t="shared" si="129"/>
        <v>1.5281867600293006E-2</v>
      </c>
      <c r="W86" s="336">
        <f t="shared" si="129"/>
        <v>1.5732796523441419E-2</v>
      </c>
      <c r="X86" s="336">
        <f t="shared" si="129"/>
        <v>1.8897925129876744E-2</v>
      </c>
      <c r="Y86" s="336">
        <f t="shared" si="129"/>
        <v>1.9159243431614296E-2</v>
      </c>
      <c r="Z86" s="336">
        <f t="shared" si="129"/>
        <v>1.9389560509142315E-2</v>
      </c>
      <c r="AA86" s="336">
        <f t="shared" si="129"/>
        <v>1.9620207006050151E-2</v>
      </c>
      <c r="AB86" s="336">
        <f t="shared" si="129"/>
        <v>1.98502223979608E-2</v>
      </c>
      <c r="AC86" s="336">
        <f t="shared" si="129"/>
        <v>2.0062430261751439E-2</v>
      </c>
      <c r="AD86" s="336">
        <f t="shared" si="129"/>
        <v>2.027210118923968E-2</v>
      </c>
      <c r="AE86" s="336">
        <f t="shared" ref="AE86:AL86" si="130">AE39/AE$49</f>
        <v>2.0478861447383957E-2</v>
      </c>
      <c r="AF86" s="336">
        <f t="shared" si="130"/>
        <v>2.0684620926151188E-2</v>
      </c>
      <c r="AG86" s="336">
        <f t="shared" si="130"/>
        <v>2.0893596781619877E-2</v>
      </c>
      <c r="AH86" s="336">
        <f t="shared" si="130"/>
        <v>2.1116729645709157E-2</v>
      </c>
      <c r="AI86" s="336">
        <f t="shared" si="130"/>
        <v>2.1335621715168489E-2</v>
      </c>
      <c r="AJ86" s="336">
        <f t="shared" si="130"/>
        <v>2.1559566321494576E-2</v>
      </c>
      <c r="AK86" s="336">
        <f t="shared" si="130"/>
        <v>2.1789311045272687E-2</v>
      </c>
      <c r="AL86" s="336">
        <f t="shared" si="130"/>
        <v>2.2022084735771413E-2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9.111573232880979E-2</v>
      </c>
      <c r="N88" s="337">
        <f t="shared" si="131"/>
        <v>8.5293602940694893E-2</v>
      </c>
      <c r="O88" s="337">
        <f t="shared" si="131"/>
        <v>8.6649716425777762E-2</v>
      </c>
      <c r="P88" s="337">
        <f t="shared" si="131"/>
        <v>8.9291043757197652E-2</v>
      </c>
      <c r="Q88" s="337">
        <f t="shared" si="131"/>
        <v>8.6110080639449346E-2</v>
      </c>
      <c r="R88" s="337">
        <f t="shared" si="131"/>
        <v>8.9157428881824805E-2</v>
      </c>
      <c r="S88" s="337">
        <f t="shared" si="131"/>
        <v>9.0734632305677854E-2</v>
      </c>
      <c r="T88" s="337">
        <f t="shared" si="131"/>
        <v>9.1297133041077755E-2</v>
      </c>
      <c r="U88" s="337">
        <f t="shared" si="131"/>
        <v>9.1869317005931733E-2</v>
      </c>
      <c r="V88" s="337">
        <f t="shared" si="131"/>
        <v>8.6599670100024423E-2</v>
      </c>
      <c r="W88" s="337">
        <f t="shared" si="131"/>
        <v>8.0496506505458462E-2</v>
      </c>
      <c r="X88" s="337">
        <f t="shared" si="131"/>
        <v>9.0505624886198482E-2</v>
      </c>
      <c r="Y88" s="337">
        <f t="shared" si="131"/>
        <v>9.0030270568869836E-2</v>
      </c>
      <c r="Z88" s="337">
        <f t="shared" si="131"/>
        <v>8.9582303749336553E-2</v>
      </c>
      <c r="AA88" s="337">
        <f t="shared" si="131"/>
        <v>8.9126551248147654E-2</v>
      </c>
      <c r="AB88" s="337">
        <f t="shared" si="131"/>
        <v>8.8689896303057056E-2</v>
      </c>
      <c r="AC88" s="337">
        <f t="shared" si="131"/>
        <v>8.8279288442763615E-2</v>
      </c>
      <c r="AD88" s="337">
        <f t="shared" si="131"/>
        <v>8.7782084515420966E-2</v>
      </c>
      <c r="AE88" s="337">
        <f t="shared" ref="AE88:AL88" si="132">AE41/AE$49</f>
        <v>8.745431067604606E-2</v>
      </c>
      <c r="AF88" s="337">
        <f t="shared" si="132"/>
        <v>8.7139364627778701E-2</v>
      </c>
      <c r="AG88" s="337">
        <f t="shared" si="132"/>
        <v>8.6815392617538997E-2</v>
      </c>
      <c r="AH88" s="337">
        <f t="shared" si="132"/>
        <v>8.6477377762250743E-2</v>
      </c>
      <c r="AI88" s="337">
        <f t="shared" si="132"/>
        <v>8.6075597105419094E-2</v>
      </c>
      <c r="AJ88" s="337">
        <f t="shared" si="132"/>
        <v>8.563856398208726E-2</v>
      </c>
      <c r="AK88" s="337">
        <f t="shared" si="132"/>
        <v>8.5143276022603173E-2</v>
      </c>
      <c r="AL88" s="337">
        <f t="shared" si="132"/>
        <v>8.462253188937098E-2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4.5947703636596761E-2</v>
      </c>
      <c r="N89" s="336">
        <f t="shared" si="133"/>
        <v>4.2245163429563228E-2</v>
      </c>
      <c r="O89" s="336">
        <f t="shared" si="133"/>
        <v>4.4415400504220513E-2</v>
      </c>
      <c r="P89" s="336">
        <f t="shared" si="133"/>
        <v>4.576275601689983E-2</v>
      </c>
      <c r="Q89" s="336">
        <f t="shared" si="133"/>
        <v>4.5694952640552872E-2</v>
      </c>
      <c r="R89" s="336">
        <f t="shared" si="133"/>
        <v>4.7084853383054792E-2</v>
      </c>
      <c r="S89" s="336">
        <f t="shared" si="133"/>
        <v>4.6078298017114674E-2</v>
      </c>
      <c r="T89" s="336">
        <f t="shared" si="133"/>
        <v>4.6436633179786767E-2</v>
      </c>
      <c r="U89" s="336">
        <f t="shared" si="133"/>
        <v>4.6733245437411176E-2</v>
      </c>
      <c r="V89" s="336">
        <f t="shared" si="133"/>
        <v>4.4030046776382337E-2</v>
      </c>
      <c r="W89" s="336">
        <f t="shared" si="133"/>
        <v>3.8946734978905689E-2</v>
      </c>
      <c r="X89" s="336">
        <f t="shared" si="133"/>
        <v>4.692433232051102E-2</v>
      </c>
      <c r="Y89" s="336">
        <f t="shared" si="133"/>
        <v>4.6823683177039263E-2</v>
      </c>
      <c r="Z89" s="336">
        <f t="shared" si="133"/>
        <v>4.6549956658348345E-2</v>
      </c>
      <c r="AA89" s="336">
        <f t="shared" si="133"/>
        <v>4.6231890827593075E-2</v>
      </c>
      <c r="AB89" s="336">
        <f t="shared" si="133"/>
        <v>4.5942484338653666E-2</v>
      </c>
      <c r="AC89" s="336">
        <f t="shared" si="133"/>
        <v>4.5690161432176982E-2</v>
      </c>
      <c r="AD89" s="336">
        <f t="shared" si="133"/>
        <v>4.5368560555713158E-2</v>
      </c>
      <c r="AE89" s="336">
        <f t="shared" ref="AE89:AL89" si="134">AE42/AE$49</f>
        <v>4.5214884147436574E-2</v>
      </c>
      <c r="AF89" s="336">
        <f t="shared" si="134"/>
        <v>4.5072515185042079E-2</v>
      </c>
      <c r="AG89" s="336">
        <f t="shared" si="134"/>
        <v>4.4913759089734322E-2</v>
      </c>
      <c r="AH89" s="336">
        <f t="shared" si="134"/>
        <v>4.4734706097116779E-2</v>
      </c>
      <c r="AI89" s="336">
        <f t="shared" si="134"/>
        <v>4.4527221007897237E-2</v>
      </c>
      <c r="AJ89" s="336">
        <f t="shared" si="134"/>
        <v>4.4287747081164307E-2</v>
      </c>
      <c r="AK89" s="336">
        <f t="shared" si="134"/>
        <v>4.399160852620581E-2</v>
      </c>
      <c r="AL89" s="336">
        <f t="shared" si="134"/>
        <v>4.3672797783983475E-2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4.5168028692213029E-2</v>
      </c>
      <c r="N90" s="336">
        <f t="shared" si="135"/>
        <v>4.3048439511131673E-2</v>
      </c>
      <c r="O90" s="336">
        <f t="shared" si="135"/>
        <v>4.2234315921557262E-2</v>
      </c>
      <c r="P90" s="336">
        <f t="shared" si="135"/>
        <v>4.3528287740297808E-2</v>
      </c>
      <c r="Q90" s="336">
        <f t="shared" si="135"/>
        <v>4.0415127998896488E-2</v>
      </c>
      <c r="R90" s="336">
        <f t="shared" si="135"/>
        <v>4.2072575498770012E-2</v>
      </c>
      <c r="S90" s="336">
        <f t="shared" si="135"/>
        <v>4.4656334288563179E-2</v>
      </c>
      <c r="T90" s="336">
        <f t="shared" si="135"/>
        <v>4.4860499861290974E-2</v>
      </c>
      <c r="U90" s="336">
        <f t="shared" si="135"/>
        <v>4.513607156852055E-2</v>
      </c>
      <c r="V90" s="336">
        <f t="shared" si="135"/>
        <v>4.2569623323642093E-2</v>
      </c>
      <c r="W90" s="336">
        <f t="shared" si="135"/>
        <v>4.1549771526552766E-2</v>
      </c>
      <c r="X90" s="336">
        <f t="shared" si="135"/>
        <v>4.358129256568747E-2</v>
      </c>
      <c r="Y90" s="336">
        <f t="shared" si="135"/>
        <v>4.3206587391830566E-2</v>
      </c>
      <c r="Z90" s="336">
        <f t="shared" si="135"/>
        <v>4.3032347090988209E-2</v>
      </c>
      <c r="AA90" s="336">
        <f t="shared" si="135"/>
        <v>4.2894660420554578E-2</v>
      </c>
      <c r="AB90" s="336">
        <f t="shared" si="135"/>
        <v>4.2747411964403383E-2</v>
      </c>
      <c r="AC90" s="336">
        <f t="shared" si="135"/>
        <v>4.2589127010586633E-2</v>
      </c>
      <c r="AD90" s="336">
        <f t="shared" si="135"/>
        <v>4.2413523959707815E-2</v>
      </c>
      <c r="AE90" s="336">
        <f t="shared" ref="AE90:AL90" si="136">AE43/AE$49</f>
        <v>4.2239426528609486E-2</v>
      </c>
      <c r="AF90" s="336">
        <f t="shared" si="136"/>
        <v>4.2066849442736622E-2</v>
      </c>
      <c r="AG90" s="336">
        <f t="shared" si="136"/>
        <v>4.1901633527804683E-2</v>
      </c>
      <c r="AH90" s="336">
        <f t="shared" si="136"/>
        <v>4.1742671665133971E-2</v>
      </c>
      <c r="AI90" s="336">
        <f t="shared" si="136"/>
        <v>4.154837609752185E-2</v>
      </c>
      <c r="AJ90" s="336">
        <f t="shared" si="136"/>
        <v>4.1350816900922953E-2</v>
      </c>
      <c r="AK90" s="336">
        <f t="shared" si="136"/>
        <v>4.1151667496397357E-2</v>
      </c>
      <c r="AL90" s="336">
        <f t="shared" si="136"/>
        <v>4.0949734105387499E-2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0.13087977498860964</v>
      </c>
      <c r="N92" s="337">
        <f t="shared" si="137"/>
        <v>0.12840554454503228</v>
      </c>
      <c r="O92" s="337">
        <f t="shared" si="137"/>
        <v>0.12460865952583799</v>
      </c>
      <c r="P92" s="337">
        <f t="shared" si="137"/>
        <v>0.12760988062433795</v>
      </c>
      <c r="Q92" s="337">
        <f t="shared" si="137"/>
        <v>0.12503298775348942</v>
      </c>
      <c r="R92" s="337">
        <f t="shared" si="137"/>
        <v>0.12868675837247129</v>
      </c>
      <c r="S92" s="337">
        <f t="shared" si="137"/>
        <v>0.12732469446505723</v>
      </c>
      <c r="T92" s="337">
        <f t="shared" si="137"/>
        <v>0.12549733393798021</v>
      </c>
      <c r="U92" s="337">
        <f t="shared" si="137"/>
        <v>0.12335537675822965</v>
      </c>
      <c r="V92" s="337">
        <f t="shared" si="137"/>
        <v>0.11981766484979031</v>
      </c>
      <c r="W92" s="337">
        <f t="shared" si="137"/>
        <v>0.11064282802718182</v>
      </c>
      <c r="X92" s="337">
        <f t="shared" si="137"/>
        <v>0.10980950142563407</v>
      </c>
      <c r="Y92" s="337">
        <f t="shared" si="137"/>
        <v>0.10927868176041425</v>
      </c>
      <c r="Z92" s="337">
        <f t="shared" si="137"/>
        <v>0.10832312562664351</v>
      </c>
      <c r="AA92" s="337">
        <f t="shared" si="137"/>
        <v>0.10738937376148941</v>
      </c>
      <c r="AB92" s="337">
        <f t="shared" si="137"/>
        <v>0.10640292350416555</v>
      </c>
      <c r="AC92" s="337">
        <f t="shared" si="137"/>
        <v>0.10543572416803891</v>
      </c>
      <c r="AD92" s="337">
        <f t="shared" si="137"/>
        <v>0.10450775692160987</v>
      </c>
      <c r="AE92" s="337">
        <f t="shared" ref="AE92:AL92" si="138">AE45/AE$49</f>
        <v>0.10351778883152117</v>
      </c>
      <c r="AF92" s="337">
        <f t="shared" si="138"/>
        <v>0.10256860978343063</v>
      </c>
      <c r="AG92" s="337">
        <f t="shared" si="138"/>
        <v>0.10164527863311508</v>
      </c>
      <c r="AH92" s="337">
        <f t="shared" si="138"/>
        <v>0.10076825944357636</v>
      </c>
      <c r="AI92" s="337">
        <f t="shared" si="138"/>
        <v>9.9876949339827104E-2</v>
      </c>
      <c r="AJ92" s="337">
        <f t="shared" si="138"/>
        <v>9.9033542110825157E-2</v>
      </c>
      <c r="AK92" s="337">
        <f t="shared" si="138"/>
        <v>9.8201309940990716E-2</v>
      </c>
      <c r="AL92" s="337">
        <f t="shared" si="138"/>
        <v>9.7364839184022681E-2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2.3729913101437225E-2</v>
      </c>
      <c r="N93" s="336">
        <f t="shared" si="139"/>
        <v>2.4301278850792682E-2</v>
      </c>
      <c r="O93" s="336">
        <f t="shared" si="139"/>
        <v>2.4263249265256564E-2</v>
      </c>
      <c r="P93" s="336">
        <f t="shared" si="139"/>
        <v>2.4263588042694666E-2</v>
      </c>
      <c r="Q93" s="336">
        <f t="shared" si="139"/>
        <v>2.4409632161366393E-2</v>
      </c>
      <c r="R93" s="336">
        <f t="shared" si="139"/>
        <v>2.5991948695847464E-2</v>
      </c>
      <c r="S93" s="336">
        <f t="shared" si="139"/>
        <v>2.6304601487142684E-2</v>
      </c>
      <c r="T93" s="336">
        <f t="shared" si="139"/>
        <v>2.3839830208850166E-2</v>
      </c>
      <c r="U93" s="336">
        <f t="shared" si="139"/>
        <v>2.3969466400865846E-2</v>
      </c>
      <c r="V93" s="336">
        <f t="shared" si="139"/>
        <v>2.2469035185548752E-2</v>
      </c>
      <c r="W93" s="336">
        <f t="shared" si="139"/>
        <v>2.0727537411232115E-2</v>
      </c>
      <c r="X93" s="336">
        <f t="shared" si="139"/>
        <v>1.7691887471087613E-2</v>
      </c>
      <c r="Y93" s="336">
        <f t="shared" si="139"/>
        <v>1.7622712542431102E-2</v>
      </c>
      <c r="Z93" s="336">
        <f t="shared" si="139"/>
        <v>1.7510782550245185E-2</v>
      </c>
      <c r="AA93" s="336">
        <f t="shared" si="139"/>
        <v>1.738335018178231E-2</v>
      </c>
      <c r="AB93" s="336">
        <f t="shared" si="139"/>
        <v>1.7257222029440217E-2</v>
      </c>
      <c r="AC93" s="336">
        <f t="shared" si="139"/>
        <v>1.713466062300709E-2</v>
      </c>
      <c r="AD93" s="336">
        <f t="shared" si="139"/>
        <v>1.7051357688997199E-2</v>
      </c>
      <c r="AE93" s="336">
        <f t="shared" ref="AE93:AL93" si="140">AE46/AE$49</f>
        <v>1.6894525688362281E-2</v>
      </c>
      <c r="AF93" s="336">
        <f t="shared" si="140"/>
        <v>1.6734157737217255E-2</v>
      </c>
      <c r="AG93" s="336">
        <f t="shared" si="140"/>
        <v>1.6576396490610677E-2</v>
      </c>
      <c r="AH93" s="336">
        <f t="shared" si="140"/>
        <v>1.6420136498700066E-2</v>
      </c>
      <c r="AI93" s="336">
        <f t="shared" si="140"/>
        <v>1.6258941088585228E-2</v>
      </c>
      <c r="AJ93" s="336">
        <f t="shared" si="140"/>
        <v>1.6097887916213652E-2</v>
      </c>
      <c r="AK93" s="336">
        <f t="shared" si="140"/>
        <v>1.5938867323765454E-2</v>
      </c>
      <c r="AL93" s="336">
        <f t="shared" si="140"/>
        <v>1.5776380425896571E-2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0.1071498618871724</v>
      </c>
      <c r="N94" s="336">
        <f t="shared" si="141"/>
        <v>0.1041042656942396</v>
      </c>
      <c r="O94" s="336">
        <f t="shared" si="141"/>
        <v>0.10034541026058144</v>
      </c>
      <c r="P94" s="336">
        <f t="shared" si="141"/>
        <v>0.1033462925816433</v>
      </c>
      <c r="Q94" s="336">
        <f t="shared" si="141"/>
        <v>0.10062335559212301</v>
      </c>
      <c r="R94" s="336">
        <f t="shared" si="141"/>
        <v>0.10269480967662384</v>
      </c>
      <c r="S94" s="336">
        <f t="shared" si="141"/>
        <v>0.10102009297791455</v>
      </c>
      <c r="T94" s="336">
        <f t="shared" si="141"/>
        <v>0.10165750372913006</v>
      </c>
      <c r="U94" s="336">
        <f t="shared" si="141"/>
        <v>9.9385910357363799E-2</v>
      </c>
      <c r="V94" s="336">
        <f t="shared" si="141"/>
        <v>9.7348629664241557E-2</v>
      </c>
      <c r="W94" s="336">
        <f t="shared" si="141"/>
        <v>8.9915290615949703E-2</v>
      </c>
      <c r="X94" s="336">
        <f t="shared" si="141"/>
        <v>9.2117613954546457E-2</v>
      </c>
      <c r="Y94" s="336">
        <f t="shared" si="141"/>
        <v>9.1655969217983135E-2</v>
      </c>
      <c r="Z94" s="336">
        <f t="shared" si="141"/>
        <v>9.0812343076398322E-2</v>
      </c>
      <c r="AA94" s="336">
        <f t="shared" si="141"/>
        <v>9.0006023579707092E-2</v>
      </c>
      <c r="AB94" s="336">
        <f t="shared" si="141"/>
        <v>8.9145701474725336E-2</v>
      </c>
      <c r="AC94" s="336">
        <f t="shared" si="141"/>
        <v>8.8301063545031824E-2</v>
      </c>
      <c r="AD94" s="336">
        <f t="shared" si="141"/>
        <v>8.7456399232612669E-2</v>
      </c>
      <c r="AE94" s="336">
        <f t="shared" ref="AE94:AL94" si="142">AE47/AE$49</f>
        <v>8.6623263143158893E-2</v>
      </c>
      <c r="AF94" s="336">
        <f t="shared" si="142"/>
        <v>8.5834452046213358E-2</v>
      </c>
      <c r="AG94" s="336">
        <f t="shared" si="142"/>
        <v>8.5068882142504396E-2</v>
      </c>
      <c r="AH94" s="336">
        <f t="shared" si="142"/>
        <v>8.4348122944876286E-2</v>
      </c>
      <c r="AI94" s="336">
        <f t="shared" si="142"/>
        <v>8.3618008251241882E-2</v>
      </c>
      <c r="AJ94" s="336">
        <f t="shared" si="142"/>
        <v>8.2935654194611519E-2</v>
      </c>
      <c r="AK94" s="336">
        <f t="shared" si="142"/>
        <v>8.2262442617225276E-2</v>
      </c>
      <c r="AL94" s="336">
        <f t="shared" si="142"/>
        <v>8.158845875812612E-2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Lincolnshire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Lincolnshire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Lincolnshire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Lincolnshire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Lincolnshire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Lincolnshire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Lincolnshire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Lincolnshire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Lincolnshire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Lincolnshire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Lincolnshire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Lincolnshire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Lincolnshire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6.4861191284456154</v>
      </c>
      <c r="Y4" s="11">
        <f>'Occ T1'!D8-'Occ T1'!C8</f>
        <v>2.5509004792601218</v>
      </c>
      <c r="Z4" s="11">
        <f>'Occ T1'!E8-'Occ T1'!D8</f>
        <v>1.0361712634071196</v>
      </c>
      <c r="AA4" s="11">
        <f>'Occ T1'!F8-'Occ T1'!E8</f>
        <v>6.1432246059261786</v>
      </c>
      <c r="AB4" s="11">
        <f>'Occ T1'!D8-'Occ T1'!B8</f>
        <v>9.0370196077057372</v>
      </c>
      <c r="AC4" s="11">
        <f>'Occ T1'!F8-'Occ T1'!D8</f>
        <v>7.1793958693332982</v>
      </c>
    </row>
    <row r="5" spans="1:29" x14ac:dyDescent="0.2">
      <c r="W5" s="10" t="str">
        <f>name!E5</f>
        <v>Professional occupations</v>
      </c>
      <c r="X5" s="11">
        <f>'Occ T1'!C9-'Occ T1'!B9</f>
        <v>9.7945423715771938</v>
      </c>
      <c r="Y5" s="11">
        <f>'Occ T1'!D9-'Occ T1'!C9</f>
        <v>6.666429488735119</v>
      </c>
      <c r="Z5" s="11">
        <f>'Occ T1'!E9-'Occ T1'!D9</f>
        <v>5.8831882272218223</v>
      </c>
      <c r="AA5" s="11">
        <f>'Occ T1'!F9-'Occ T1'!E9</f>
        <v>10.772840931747069</v>
      </c>
      <c r="AB5" s="11">
        <f>'Occ T1'!D9-'Occ T1'!B9</f>
        <v>16.460971860312313</v>
      </c>
      <c r="AC5" s="11">
        <f>'Occ T1'!F9-'Occ T1'!D9</f>
        <v>16.656029158968892</v>
      </c>
    </row>
    <row r="6" spans="1:29" x14ac:dyDescent="0.2">
      <c r="W6" s="10" t="str">
        <f>name!E6</f>
        <v>Associate professional occupations</v>
      </c>
      <c r="X6" s="11">
        <f>'Occ T1'!C10-'Occ T1'!B10</f>
        <v>3.8648111808073295</v>
      </c>
      <c r="Y6" s="11">
        <f>'Occ T1'!D10-'Occ T1'!C10</f>
        <v>3.7191519411287715</v>
      </c>
      <c r="Z6" s="11">
        <f>'Occ T1'!E10-'Occ T1'!D10</f>
        <v>-2.4055570962565582</v>
      </c>
      <c r="AA6" s="11">
        <f>'Occ T1'!F10-'Occ T1'!E10</f>
        <v>3.7935145310742442</v>
      </c>
      <c r="AB6" s="11">
        <f>'Occ T1'!D10-'Occ T1'!B10</f>
        <v>7.583963121936101</v>
      </c>
      <c r="AC6" s="11">
        <f>'Occ T1'!F10-'Occ T1'!D10</f>
        <v>1.387957434817686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-1.8204800864941433</v>
      </c>
      <c r="Y7" s="11">
        <f>'Occ T1'!D11-'Occ T1'!C11</f>
        <v>1.7165485840599359</v>
      </c>
      <c r="Z7" s="11">
        <f>'Occ T1'!E11-'Occ T1'!D11</f>
        <v>-3.3226169295727104</v>
      </c>
      <c r="AA7" s="11">
        <f>'Occ T1'!F11-'Occ T1'!E11</f>
        <v>-4.0201833749011584</v>
      </c>
      <c r="AB7" s="11">
        <f>'Occ T1'!D11-'Occ T1'!B11</f>
        <v>-0.10393150243420735</v>
      </c>
      <c r="AC7" s="11">
        <f>'Occ T1'!F11-'Occ T1'!D11</f>
        <v>-7.3428003044738688</v>
      </c>
    </row>
    <row r="8" spans="1:29" x14ac:dyDescent="0.2">
      <c r="W8" s="10" t="str">
        <f>name!E8</f>
        <v>Skilled trades occupations</v>
      </c>
      <c r="X8" s="11">
        <f>'Occ T1'!C12-'Occ T1'!B12</f>
        <v>-3.3347520654599379</v>
      </c>
      <c r="Y8" s="11">
        <f>'Occ T1'!D12-'Occ T1'!C12</f>
        <v>-3.67814789555662</v>
      </c>
      <c r="Z8" s="11">
        <f>'Occ T1'!E12-'Occ T1'!D12</f>
        <v>-1.5401968125856982</v>
      </c>
      <c r="AA8" s="11">
        <f>'Occ T1'!F12-'Occ T1'!E12</f>
        <v>-3.3950989811549803</v>
      </c>
      <c r="AB8" s="11">
        <f>'Occ T1'!D12-'Occ T1'!B12</f>
        <v>-7.0128999610165579</v>
      </c>
      <c r="AC8" s="11">
        <f>'Occ T1'!F12-'Occ T1'!D12</f>
        <v>-4.9352957937406785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3.3269802997955225</v>
      </c>
      <c r="Y9" s="11">
        <f>'Occ T1'!D13-'Occ T1'!C13</f>
        <v>-1.6096644630326722</v>
      </c>
      <c r="Z9" s="11">
        <f>'Occ T1'!E13-'Occ T1'!D13</f>
        <v>3.0715876126840982</v>
      </c>
      <c r="AA9" s="11">
        <f>'Occ T1'!F13-'Occ T1'!E13</f>
        <v>4.1432685972594143</v>
      </c>
      <c r="AB9" s="11">
        <f>'Occ T1'!D13-'Occ T1'!B13</f>
        <v>1.7173158367628503</v>
      </c>
      <c r="AC9" s="11">
        <f>'Occ T1'!F13-'Occ T1'!D13</f>
        <v>7.2148562099435125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-2.9346957888071401</v>
      </c>
      <c r="Y10" s="11">
        <f>'Occ T1'!D14-'Occ T1'!C14</f>
        <v>-0.64314031422551921</v>
      </c>
      <c r="Z10" s="11">
        <f>'Occ T1'!E14-'Occ T1'!D14</f>
        <v>-0.31089622052492416</v>
      </c>
      <c r="AA10" s="11">
        <f>'Occ T1'!F14-'Occ T1'!E14</f>
        <v>-0.35836956033092804</v>
      </c>
      <c r="AB10" s="11">
        <f>'Occ T1'!D14-'Occ T1'!B14</f>
        <v>-3.5778361030326593</v>
      </c>
      <c r="AC10" s="11">
        <f>'Occ T1'!F14-'Occ T1'!D14</f>
        <v>-0.6692657808558522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-0.22984600565862223</v>
      </c>
      <c r="Y11" s="11">
        <f>'Occ T1'!D15-'Occ T1'!C15</f>
        <v>-3.0487422168063887</v>
      </c>
      <c r="Z11" s="11">
        <f>'Occ T1'!E15-'Occ T1'!D15</f>
        <v>4.708337447419062</v>
      </c>
      <c r="AA11" s="11">
        <f>'Occ T1'!F15-'Occ T1'!E15</f>
        <v>-1.0551986249933449</v>
      </c>
      <c r="AB11" s="11">
        <f>'Occ T1'!D15-'Occ T1'!B15</f>
        <v>-3.2785882224650109</v>
      </c>
      <c r="AC11" s="11">
        <f>'Occ T1'!F15-'Occ T1'!D15</f>
        <v>3.6531388224257171</v>
      </c>
    </row>
    <row r="12" spans="1:29" x14ac:dyDescent="0.2">
      <c r="W12" s="10" t="str">
        <f>name!E12</f>
        <v>Elementary occupations</v>
      </c>
      <c r="X12" s="11">
        <f>'Occ T1'!C16-'Occ T1'!B16</f>
        <v>-2.9916790342061574</v>
      </c>
      <c r="Y12" s="11">
        <f>'Occ T1'!D16-'Occ T1'!C16</f>
        <v>-4.5943356035629463</v>
      </c>
      <c r="Z12" s="11">
        <f>'Occ T1'!E16-'Occ T1'!D16</f>
        <v>-1.5950174917917579</v>
      </c>
      <c r="AA12" s="11">
        <f>'Occ T1'!F16-'Occ T1'!E16</f>
        <v>-3.481998124626756</v>
      </c>
      <c r="AB12" s="11">
        <f>'Occ T1'!D16-'Occ T1'!B16</f>
        <v>-7.5860146377691038</v>
      </c>
      <c r="AC12" s="11">
        <f>'Occ T1'!F16-'Occ T1'!D16</f>
        <v>-5.0770156164185138</v>
      </c>
    </row>
    <row r="14" spans="1:29" x14ac:dyDescent="0.2">
      <c r="W14" s="10" t="str">
        <f>name!E3</f>
        <v>All occupations</v>
      </c>
      <c r="X14" s="11">
        <f>'Occ T1'!C18-'Occ T1'!B18</f>
        <v>12.160999999999547</v>
      </c>
      <c r="Y14" s="11">
        <f>'Occ T1'!D18-'Occ T1'!C18</f>
        <v>1.0789999999999509</v>
      </c>
      <c r="Z14" s="11">
        <f>'Occ T1'!E18-'Occ T1'!D18</f>
        <v>5.5250000000003183</v>
      </c>
      <c r="AA14" s="11">
        <f>'Occ T1'!F18-'Occ T1'!E18</f>
        <v>12.541999999999803</v>
      </c>
      <c r="AB14" s="11">
        <f>'Occ T1'!D18-'Occ T1'!B18</f>
        <v>13.239999999999498</v>
      </c>
      <c r="AC14" s="11">
        <f>'Occ T1'!F18-'Occ T1'!D18</f>
        <v>18.067000000000121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Lincolnshire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7.1793958693332982</v>
      </c>
      <c r="O3" s="11">
        <f>'Occ T1'!AB64</f>
        <v>3.7828239489300053</v>
      </c>
      <c r="P3" s="11">
        <f>'Occ T1'!Q64</f>
        <v>3.3965719204033178</v>
      </c>
    </row>
    <row r="4" spans="1:16" x14ac:dyDescent="0.2">
      <c r="M4" s="10" t="str">
        <f>name!E5</f>
        <v>Professional occupations</v>
      </c>
      <c r="N4" s="11">
        <f>'Occ T1'!F65</f>
        <v>16.656029158968892</v>
      </c>
      <c r="O4" s="11">
        <f>'Occ T1'!AB65</f>
        <v>9.4621312739691206</v>
      </c>
      <c r="P4" s="11">
        <f>'Occ T1'!Q65</f>
        <v>7.1938978849996857</v>
      </c>
    </row>
    <row r="5" spans="1:16" x14ac:dyDescent="0.2">
      <c r="M5" s="10" t="str">
        <f>name!E6</f>
        <v>Associate professional occupations</v>
      </c>
      <c r="N5" s="11">
        <f>'Occ T1'!F66</f>
        <v>1.387957434817686</v>
      </c>
      <c r="O5" s="11">
        <f>'Occ T1'!AB66</f>
        <v>3.5453426077278678</v>
      </c>
      <c r="P5" s="11">
        <f>'Occ T1'!Q66</f>
        <v>-2.1573851729101534</v>
      </c>
    </row>
    <row r="6" spans="1:16" x14ac:dyDescent="0.2">
      <c r="M6" s="10" t="str">
        <f>name!E7</f>
        <v>Administrative and secretarial occupations</v>
      </c>
      <c r="N6" s="11">
        <f>'Occ T1'!F67</f>
        <v>-7.3428003044738688</v>
      </c>
      <c r="O6" s="11">
        <f>'Occ T1'!AB67</f>
        <v>-7.5510975073932478</v>
      </c>
      <c r="P6" s="11">
        <f>'Occ T1'!Q67</f>
        <v>0.20829720291932396</v>
      </c>
    </row>
    <row r="7" spans="1:16" x14ac:dyDescent="0.2">
      <c r="M7" s="10" t="str">
        <f>name!E8</f>
        <v>Skilled trades occupations</v>
      </c>
      <c r="N7" s="11">
        <f>'Occ T1'!F68</f>
        <v>-4.9352957937406785</v>
      </c>
      <c r="O7" s="11">
        <f>'Occ T1'!AB68</f>
        <v>0.50863702343242689</v>
      </c>
      <c r="P7" s="11">
        <f>'Occ T1'!Q68</f>
        <v>-5.4439328171730423</v>
      </c>
    </row>
    <row r="8" spans="1:16" x14ac:dyDescent="0.2">
      <c r="M8" s="10" t="str">
        <f>name!E9</f>
        <v>Caring, leisure and other service occupations</v>
      </c>
      <c r="N8" s="11">
        <f>'Occ T1'!F69</f>
        <v>7.2148562099435125</v>
      </c>
      <c r="O8" s="11">
        <f>'Occ T1'!AB69</f>
        <v>4.1774383692297548</v>
      </c>
      <c r="P8" s="11">
        <f>'Occ T1'!Q69</f>
        <v>3.0374178407137062</v>
      </c>
    </row>
    <row r="9" spans="1:16" x14ac:dyDescent="0.2">
      <c r="M9" s="10" t="str">
        <f>name!E10</f>
        <v>Sales and customer service occupations</v>
      </c>
      <c r="N9" s="11">
        <f>'Occ T1'!F70</f>
        <v>-0.6692657808558522</v>
      </c>
      <c r="O9" s="11">
        <f>'Occ T1'!AB70</f>
        <v>-0.83741217737528473</v>
      </c>
      <c r="P9" s="11">
        <f>'Occ T1'!Q70</f>
        <v>0.16814639651950003</v>
      </c>
    </row>
    <row r="10" spans="1:16" x14ac:dyDescent="0.2">
      <c r="M10" s="10" t="str">
        <f>name!E11</f>
        <v>Process, plant and machine operatives</v>
      </c>
      <c r="N10" s="11">
        <f>'Occ T1'!F71</f>
        <v>3.6531388224257171</v>
      </c>
      <c r="O10" s="11">
        <f>'Occ T1'!AB71</f>
        <v>2.2385612747177435</v>
      </c>
      <c r="P10" s="11">
        <f>'Occ T1'!Q71</f>
        <v>1.4145775477079496</v>
      </c>
    </row>
    <row r="11" spans="1:16" x14ac:dyDescent="0.2">
      <c r="M11" s="10" t="str">
        <f>name!E12</f>
        <v>Elementary occupations</v>
      </c>
      <c r="N11" s="11">
        <f>'Occ T1'!F72</f>
        <v>-5.0770156164185138</v>
      </c>
      <c r="O11" s="11">
        <f>'Occ T1'!AB72</f>
        <v>-2.6560024912522948</v>
      </c>
      <c r="P11" s="11">
        <f>'Occ T1'!Q72</f>
        <v>-2.4210131251661977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18.067000000000121</v>
      </c>
      <c r="O13" s="11">
        <f>'Occ T1'!AB74</f>
        <v>12.670422321986138</v>
      </c>
      <c r="P13" s="11">
        <f>'Occ T1'!Q74</f>
        <v>5.3965776780140686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Lincolnshire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1.6473756964396546</v>
      </c>
      <c r="O3" s="11">
        <f>'Occ T5'!H44</f>
        <v>2.1295866495376803</v>
      </c>
      <c r="P3" s="11">
        <f>'Occ T5'!G44</f>
        <v>3.4024335233560024</v>
      </c>
    </row>
    <row r="4" spans="1:16" x14ac:dyDescent="0.2">
      <c r="M4" s="10" t="str">
        <f>name!E5</f>
        <v>Professional occupations</v>
      </c>
      <c r="N4" s="11">
        <f>'Occ T5'!I45</f>
        <v>-0.19014246334975482</v>
      </c>
      <c r="O4" s="11">
        <f>'Occ T5'!H45</f>
        <v>3.8461643673983588</v>
      </c>
      <c r="P4" s="11">
        <f>'Occ T5'!G45</f>
        <v>13.000007254920163</v>
      </c>
    </row>
    <row r="5" spans="1:16" x14ac:dyDescent="0.2">
      <c r="M5" s="10" t="str">
        <f>name!E6</f>
        <v>Associate professional occupations</v>
      </c>
      <c r="N5" s="11">
        <f>'Occ T5'!I46</f>
        <v>-0.10690941681579069</v>
      </c>
      <c r="O5" s="11">
        <f>'Occ T5'!H46</f>
        <v>0.36049798639884578</v>
      </c>
      <c r="P5" s="11">
        <f>'Occ T5'!G46</f>
        <v>1.1343688652346628</v>
      </c>
    </row>
    <row r="6" spans="1:16" x14ac:dyDescent="0.2">
      <c r="M6" s="10" t="str">
        <f>name!E7</f>
        <v>Administrative and secretarial occupations</v>
      </c>
      <c r="N6" s="11">
        <f>'Occ T5'!I47</f>
        <v>-0.10280062229276865</v>
      </c>
      <c r="O6" s="11">
        <f>'Occ T5'!H47</f>
        <v>-3.3828076655658919</v>
      </c>
      <c r="P6" s="11">
        <f>'Occ T5'!G47</f>
        <v>-3.8571920166152829</v>
      </c>
    </row>
    <row r="7" spans="1:16" x14ac:dyDescent="0.2">
      <c r="M7" s="10" t="str">
        <f>name!E8</f>
        <v>Skilled trades occupations</v>
      </c>
      <c r="N7" s="11">
        <f>'Occ T5'!I48</f>
        <v>-0.5112251588557335</v>
      </c>
      <c r="O7" s="11">
        <f>'Occ T5'!H48</f>
        <v>0.23748586190971643</v>
      </c>
      <c r="P7" s="11">
        <f>'Occ T5'!G48</f>
        <v>-4.6615564967946206</v>
      </c>
    </row>
    <row r="8" spans="1:16" x14ac:dyDescent="0.2">
      <c r="M8" s="10" t="str">
        <f>name!E9</f>
        <v>Caring, leisure and other service occupations</v>
      </c>
      <c r="N8" s="11">
        <f>'Occ T5'!I49</f>
        <v>0.64745874396708469</v>
      </c>
      <c r="O8" s="11">
        <f>'Occ T5'!H49</f>
        <v>1.5301995775374557</v>
      </c>
      <c r="P8" s="11">
        <f>'Occ T5'!G49</f>
        <v>5.0371978884389108</v>
      </c>
    </row>
    <row r="9" spans="1:16" x14ac:dyDescent="0.2">
      <c r="M9" s="10" t="str">
        <f>name!E10</f>
        <v>Sales and customer service occupations</v>
      </c>
      <c r="N9" s="11">
        <f>'Occ T5'!I50</f>
        <v>-0.40155575273439936</v>
      </c>
      <c r="O9" s="11">
        <f>'Occ T5'!H50</f>
        <v>0.29195981725150943</v>
      </c>
      <c r="P9" s="11">
        <f>'Occ T5'!G50</f>
        <v>-0.55966984537288234</v>
      </c>
    </row>
    <row r="10" spans="1:16" x14ac:dyDescent="0.2">
      <c r="M10" s="10" t="str">
        <f>name!E11</f>
        <v>Process, plant and machine operatives</v>
      </c>
      <c r="N10" s="11">
        <f>'Occ T5'!I51</f>
        <v>0.63085681289833406</v>
      </c>
      <c r="O10" s="11">
        <f>'Occ T5'!H51</f>
        <v>1.7925147668061179</v>
      </c>
      <c r="P10" s="11">
        <f>'Occ T5'!G51</f>
        <v>1.2297672427212554</v>
      </c>
    </row>
    <row r="11" spans="1:16" x14ac:dyDescent="0.2">
      <c r="M11" s="10" t="str">
        <f>name!E12</f>
        <v>Elementary occupations</v>
      </c>
      <c r="N11" s="11">
        <f>'Occ T5'!I52</f>
        <v>1.0427417163525043</v>
      </c>
      <c r="O11" s="11">
        <f>'Occ T5'!H52</f>
        <v>-4.8720414681462252</v>
      </c>
      <c r="P11" s="11">
        <f>'Occ T5'!G52</f>
        <v>-1.247715864624773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2.6557995556091285</v>
      </c>
      <c r="O13" s="11">
        <f>'Occ T5'!H54</f>
        <v>1.9335598931275797</v>
      </c>
      <c r="P13" s="11">
        <f>'Occ T5'!G54</f>
        <v>13.477640551263391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0.42296177886711561</v>
      </c>
      <c r="O18" s="11">
        <f>'Occ T5'!AN44</f>
        <v>0.64445739141020209</v>
      </c>
      <c r="P18" s="11">
        <f>'Occ T5'!AM44</f>
        <v>2.7154047786526743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0.48548315207703308</v>
      </c>
      <c r="O19" s="11">
        <f>'Occ T5'!AN45</f>
        <v>2.5901039107932551</v>
      </c>
      <c r="P19" s="11">
        <f>'Occ T5'!AM45</f>
        <v>6.3865442110987907</v>
      </c>
    </row>
    <row r="20" spans="13:16" x14ac:dyDescent="0.2">
      <c r="M20" s="10" t="str">
        <f t="shared" si="0"/>
        <v>Associate professional occupations</v>
      </c>
      <c r="N20" s="11">
        <f>'Occ T5'!AO46</f>
        <v>0.2007755073484434</v>
      </c>
      <c r="O20" s="11">
        <f>'Occ T5'!AN46</f>
        <v>0.85513191229353325</v>
      </c>
      <c r="P20" s="11">
        <f>'Occ T5'!AM46</f>
        <v>2.4894351880858832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-0.19471467520148877</v>
      </c>
      <c r="O21" s="11">
        <f>'Occ T5'!AN47</f>
        <v>-3.2126539617625021</v>
      </c>
      <c r="P21" s="11">
        <f>'Occ T5'!AM47</f>
        <v>-4.1437288704292445</v>
      </c>
    </row>
    <row r="22" spans="13:16" x14ac:dyDescent="0.2">
      <c r="M22" s="10" t="str">
        <f t="shared" si="0"/>
        <v>Skilled trades occupations</v>
      </c>
      <c r="N22" s="11">
        <f>'Occ T5'!AO48</f>
        <v>0.28007526759257395</v>
      </c>
      <c r="O22" s="11">
        <f>'Occ T5'!AN48</f>
        <v>-2.6136961267481107E-2</v>
      </c>
      <c r="P22" s="11">
        <f>'Occ T5'!AM48</f>
        <v>0.25469871710732983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0.25023626400069965</v>
      </c>
      <c r="O23" s="11">
        <f>'Occ T5'!AN49</f>
        <v>0.72650927824261302</v>
      </c>
      <c r="P23" s="11">
        <f>'Occ T5'!AM49</f>
        <v>3.2006928269864297</v>
      </c>
    </row>
    <row r="24" spans="13:16" x14ac:dyDescent="0.2">
      <c r="M24" s="10" t="str">
        <f t="shared" si="0"/>
        <v>Sales and customer service occupations</v>
      </c>
      <c r="N24" s="11">
        <f>'Occ T5'!AO50</f>
        <v>-0.17083269770780818</v>
      </c>
      <c r="O24" s="11">
        <f>'Occ T5'!AN50</f>
        <v>-0.1369048473106389</v>
      </c>
      <c r="P24" s="11">
        <f>'Occ T5'!AM50</f>
        <v>-0.52967463235685841</v>
      </c>
    </row>
    <row r="25" spans="13:16" x14ac:dyDescent="0.2">
      <c r="M25" s="10" t="str">
        <f t="shared" si="0"/>
        <v>Process, plant and machine operatives</v>
      </c>
      <c r="N25" s="11">
        <f>'Occ T5'!AO51</f>
        <v>-2.44820817469108E-2</v>
      </c>
      <c r="O25" s="11">
        <f>'Occ T5'!AN51</f>
        <v>1.1458062950011831</v>
      </c>
      <c r="P25" s="11">
        <f>'Occ T5'!AM51</f>
        <v>1.1172370614634661</v>
      </c>
    </row>
    <row r="26" spans="13:16" x14ac:dyDescent="0.2">
      <c r="M26" s="10" t="str">
        <f t="shared" si="0"/>
        <v>Elementary occupations</v>
      </c>
      <c r="N26" s="11">
        <f>'Occ T5'!AO52</f>
        <v>0.19329686008248581</v>
      </c>
      <c r="O26" s="11">
        <f>'Occ T5'!AN52</f>
        <v>-3.2134397092107729</v>
      </c>
      <c r="P26" s="11">
        <f>'Occ T5'!AM52</f>
        <v>0.36414035787596077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1.4427993753121449</v>
      </c>
      <c r="O28" s="11">
        <f>'Occ T5'!AN54</f>
        <v>-0.62712669181060221</v>
      </c>
      <c r="P28" s="11">
        <f>'Occ T5'!AM54</f>
        <v>11.854749638484421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1.2244139175725461</v>
      </c>
      <c r="O33" s="11">
        <f>'Occ T5'!X44</f>
        <v>1.4851292581274818</v>
      </c>
      <c r="P33" s="11">
        <f>'Occ T5'!W44</f>
        <v>0.68702874470331921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-0.6756256154267879</v>
      </c>
      <c r="O34" s="11">
        <f>'Occ T5'!X45</f>
        <v>1.2560604566051063</v>
      </c>
      <c r="P34" s="11">
        <f>'Occ T5'!W45</f>
        <v>6.6134630438213549</v>
      </c>
    </row>
    <row r="35" spans="1:16" x14ac:dyDescent="0.2">
      <c r="M35" s="10" t="str">
        <f t="shared" si="1"/>
        <v>Associate professional occupations</v>
      </c>
      <c r="N35" s="11">
        <f>'Occ T5'!Y46</f>
        <v>-0.30768492416423454</v>
      </c>
      <c r="O35" s="11">
        <f>'Occ T5'!X46</f>
        <v>-0.49463392589468969</v>
      </c>
      <c r="P35" s="11">
        <f>'Occ T5'!W46</f>
        <v>-1.355066322851215</v>
      </c>
    </row>
    <row r="36" spans="1:16" x14ac:dyDescent="0.2">
      <c r="M36" s="10" t="str">
        <f t="shared" si="1"/>
        <v>Administrative and secretarial occupations</v>
      </c>
      <c r="N36" s="11">
        <f>'Occ T5'!Y47</f>
        <v>9.1914052908720789E-2</v>
      </c>
      <c r="O36" s="11">
        <f>'Occ T5'!X47</f>
        <v>-0.17015370380339201</v>
      </c>
      <c r="P36" s="11">
        <f>'Occ T5'!W47</f>
        <v>0.28653685381399363</v>
      </c>
    </row>
    <row r="37" spans="1:16" x14ac:dyDescent="0.2">
      <c r="M37" s="10" t="str">
        <f t="shared" si="1"/>
        <v>Skilled trades occupations</v>
      </c>
      <c r="N37" s="11">
        <f>'Occ T5'!Y48</f>
        <v>-0.7913004264483039</v>
      </c>
      <c r="O37" s="11">
        <f>'Occ T5'!X48</f>
        <v>0.26362282317719821</v>
      </c>
      <c r="P37" s="11">
        <f>'Occ T5'!W48</f>
        <v>-4.9162552139019624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0.39722247996638238</v>
      </c>
      <c r="O38" s="11">
        <f>'Occ T5'!X49</f>
        <v>0.80369029929484626</v>
      </c>
      <c r="P38" s="11">
        <f>'Occ T5'!W49</f>
        <v>1.836505061452482</v>
      </c>
    </row>
    <row r="39" spans="1:16" x14ac:dyDescent="0.2">
      <c r="M39" s="10" t="str">
        <f t="shared" si="1"/>
        <v>Sales and customer service occupations</v>
      </c>
      <c r="N39" s="11">
        <f>'Occ T5'!Y50</f>
        <v>-0.23072305502659063</v>
      </c>
      <c r="O39" s="11">
        <f>'Occ T5'!X50</f>
        <v>0.42886466456212702</v>
      </c>
      <c r="P39" s="11">
        <f>'Occ T5'!W50</f>
        <v>-2.9995213016028366E-2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Lincolnshire</v>
      </c>
      <c r="M40" s="10" t="str">
        <f t="shared" si="1"/>
        <v>Process, plant and machine operatives</v>
      </c>
      <c r="N40" s="11">
        <f>'Occ T5'!Y51</f>
        <v>0.65533889464524098</v>
      </c>
      <c r="O40" s="11">
        <f>'Occ T5'!X51</f>
        <v>0.64670847180493407</v>
      </c>
      <c r="P40" s="11">
        <f>'Occ T5'!W51</f>
        <v>0.1125301812577959</v>
      </c>
    </row>
    <row r="41" spans="1:16" x14ac:dyDescent="0.2">
      <c r="M41" s="10" t="str">
        <f t="shared" si="1"/>
        <v>Elementary occupations</v>
      </c>
      <c r="N41" s="11">
        <f>'Occ T5'!Y52</f>
        <v>0.84944485627001853</v>
      </c>
      <c r="O41" s="11">
        <f>'Occ T5'!X52</f>
        <v>-1.6586017589354851</v>
      </c>
      <c r="P41" s="11">
        <f>'Occ T5'!W52</f>
        <v>-1.6118562225007338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1.2130001802969872</v>
      </c>
      <c r="O43" s="11">
        <f>'Occ T5'!X54</f>
        <v>2.5606865849381251</v>
      </c>
      <c r="P43" s="11">
        <f>'Occ T5'!W54</f>
        <v>1.6228909127790416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Lincolnshire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Lincolnshire, Greater Lincolnshire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5.0370719976379821</v>
      </c>
      <c r="C5" s="11">
        <f>HLOOKUP(C$3,'Qual F1'!$M$4:$BW$14,11,FALSE)</f>
        <v>6.584676096496338</v>
      </c>
      <c r="D5" s="11">
        <f>HLOOKUP(D$3,'Qual F1'!$M$4:$BW$14,11,FALSE)</f>
        <v>6.2512363418699781</v>
      </c>
      <c r="E5" s="11">
        <f>HLOOKUP(E$3,'Qual F1'!$M$4:$BW$14,11,FALSE)</f>
        <v>7.5586852290286943</v>
      </c>
      <c r="F5" s="11">
        <f>HLOOKUP(F$3,'Qual F1'!$M$4:$BW$14,11,FALSE)</f>
        <v>9.8262068620943808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33.745861677240953</v>
      </c>
      <c r="C6" s="11">
        <f>HLOOKUP(C$3,'Qual F1'!$M$4:$BW$14,10,FALSE)</f>
        <v>46.012739344338357</v>
      </c>
      <c r="D6" s="11">
        <f>HLOOKUP(D$3,'Qual F1'!$M$4:$BW$14,10,FALSE)</f>
        <v>42.914255575884447</v>
      </c>
      <c r="E6" s="11">
        <f>HLOOKUP(E$3,'Qual F1'!$M$4:$BW$14,10,FALSE)</f>
        <v>51.728210229427937</v>
      </c>
      <c r="F6" s="11">
        <f>HLOOKUP(F$3,'Qual F1'!$M$4:$BW$14,10,FALSE)</f>
        <v>67.991857051446843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80.288099078753348</v>
      </c>
      <c r="C7" s="11">
        <f>HLOOKUP(C$3,'Qual F1'!$M$4:$BW$14,9,FALSE)</f>
        <v>84.444502998161227</v>
      </c>
      <c r="D7" s="11">
        <f>HLOOKUP(D$3,'Qual F1'!$M$4:$BW$14,9,FALSE)</f>
        <v>93.903506329758685</v>
      </c>
      <c r="E7" s="11">
        <f>HLOOKUP(E$3,'Qual F1'!$M$4:$BW$14,9,FALSE)</f>
        <v>102.80571669772236</v>
      </c>
      <c r="F7" s="11">
        <f>HLOOKUP(F$3,'Qual F1'!$M$4:$BW$14,9,FALSE)</f>
        <v>125.49587185353045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27.348045135760508</v>
      </c>
      <c r="C8" s="11">
        <f>HLOOKUP(C$3,'Qual F1'!$M$4:$BW$14,8,FALSE)</f>
        <v>26.596779011418917</v>
      </c>
      <c r="D8" s="11">
        <f>HLOOKUP(D$3,'Qual F1'!$M$4:$BW$14,8,FALSE)</f>
        <v>28.14897992278572</v>
      </c>
      <c r="E8" s="11">
        <f>HLOOKUP(E$3,'Qual F1'!$M$4:$BW$14,8,FALSE)</f>
        <v>28.729013858888671</v>
      </c>
      <c r="F8" s="11">
        <f>HLOOKUP(F$3,'Qual F1'!$M$4:$BW$14,8,FALSE)</f>
        <v>33.109400273071039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25.568285657845223</v>
      </c>
      <c r="C9" s="11">
        <f>HLOOKUP(C$3,'Qual F1'!$M$4:$BW$14,7,FALSE)</f>
        <v>25.362227941740855</v>
      </c>
      <c r="D9" s="11">
        <f>HLOOKUP(D$3,'Qual F1'!$M$4:$BW$14,7,FALSE)</f>
        <v>28.776709227280648</v>
      </c>
      <c r="E9" s="11">
        <f>HLOOKUP(E$3,'Qual F1'!$M$4:$BW$14,7,FALSE)</f>
        <v>30.317550662638361</v>
      </c>
      <c r="F9" s="11">
        <f>HLOOKUP(F$3,'Qual F1'!$M$4:$BW$14,7,FALSE)</f>
        <v>36.262637444284195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107.78051384441878</v>
      </c>
      <c r="C10" s="11">
        <f>HLOOKUP(C$3,'Qual F1'!$M$4:$BW$14,6,FALSE)</f>
        <v>117.47424709820065</v>
      </c>
      <c r="D10" s="11">
        <f>HLOOKUP(D$3,'Qual F1'!$M$4:$BW$14,6,FALSE)</f>
        <v>116.13710995126303</v>
      </c>
      <c r="E10" s="11">
        <f>HLOOKUP(E$3,'Qual F1'!$M$4:$BW$14,6,FALSE)</f>
        <v>117.96384252875896</v>
      </c>
      <c r="F10" s="11">
        <f>HLOOKUP(F$3,'Qual F1'!$M$4:$BW$14,6,FALSE)</f>
        <v>123.78045733204149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112.70028043192757</v>
      </c>
      <c r="C11" s="11">
        <f>HLOOKUP(C$3,'Qual F1'!$M$4:$BW$14,5,FALSE)</f>
        <v>113.37189947872227</v>
      </c>
      <c r="D11" s="11">
        <f>HLOOKUP(D$3,'Qual F1'!$M$4:$BW$14,5,FALSE)</f>
        <v>108.75082998805867</v>
      </c>
      <c r="E11" s="11">
        <f>HLOOKUP(E$3,'Qual F1'!$M$4:$BW$14,5,FALSE)</f>
        <v>100.81859293940543</v>
      </c>
      <c r="F11" s="11">
        <f>HLOOKUP(F$3,'Qual F1'!$M$4:$BW$14,5,FALSE)</f>
        <v>84.298978707262407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83.748351231101665</v>
      </c>
      <c r="C12" s="11">
        <f>HLOOKUP(C$3,'Qual F1'!$M$4:$BW$14,4,FALSE)</f>
        <v>70.637405708751984</v>
      </c>
      <c r="D12" s="11">
        <f>HLOOKUP(D$3,'Qual F1'!$M$4:$BW$14,4,FALSE)</f>
        <v>70.337390702846093</v>
      </c>
      <c r="E12" s="11">
        <f>HLOOKUP(E$3,'Qual F1'!$M$4:$BW$14,4,FALSE)</f>
        <v>61.975967225675035</v>
      </c>
      <c r="F12" s="11">
        <f>HLOOKUP(F$3,'Qual F1'!$M$4:$BW$14,4,FALSE)</f>
        <v>38.86083392776154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25.388490945313851</v>
      </c>
      <c r="C13" s="11">
        <f>HLOOKUP(C$3,'Qual F1'!$M$4:$BW$14,3,FALSE)</f>
        <v>23.281522322168936</v>
      </c>
      <c r="D13" s="11">
        <f>HLOOKUP(D$3,'Qual F1'!$M$4:$BW$14,3,FALSE)</f>
        <v>19.624981960252473</v>
      </c>
      <c r="E13" s="11">
        <f>HLOOKUP(E$3,'Qual F1'!$M$4:$BW$14,3,FALSE)</f>
        <v>18.472420628455129</v>
      </c>
      <c r="F13" s="11">
        <f>HLOOKUP(F$3,'Qual F1'!$M$4:$BW$14,3,FALSE)</f>
        <v>13.285756548507173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501.60499999999985</v>
      </c>
      <c r="C15" s="11">
        <f t="shared" ref="C15:F15" si="0">SUM(C5:C13)</f>
        <v>513.76599999999951</v>
      </c>
      <c r="D15" s="11">
        <f t="shared" si="0"/>
        <v>514.8449999999998</v>
      </c>
      <c r="E15" s="11">
        <f t="shared" si="0"/>
        <v>520.37000000000057</v>
      </c>
      <c r="F15" s="11">
        <f t="shared" si="0"/>
        <v>532.91199999999947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1.0041909465890457</v>
      </c>
      <c r="C19" s="18">
        <f t="shared" si="1"/>
        <v>1.2816488628084273</v>
      </c>
      <c r="D19" s="18">
        <f t="shared" si="1"/>
        <v>1.214197737546248</v>
      </c>
      <c r="E19" s="18">
        <f t="shared" si="1"/>
        <v>1.4525597611370151</v>
      </c>
      <c r="F19" s="18">
        <f t="shared" si="1"/>
        <v>1.8438704442936902</v>
      </c>
      <c r="G19" s="11"/>
    </row>
    <row r="20" spans="1:7" x14ac:dyDescent="0.2">
      <c r="A20" t="str">
        <f>$A6</f>
        <v>RQF7 Other higher degree</v>
      </c>
      <c r="B20" s="18">
        <f t="shared" si="1"/>
        <v>6.7275768138756522</v>
      </c>
      <c r="C20" s="18">
        <f t="shared" si="1"/>
        <v>8.9559720464838861</v>
      </c>
      <c r="D20" s="18">
        <f t="shared" si="1"/>
        <v>8.3353738651214364</v>
      </c>
      <c r="E20" s="18">
        <f t="shared" si="1"/>
        <v>9.940659574807901</v>
      </c>
      <c r="F20" s="18">
        <f t="shared" si="1"/>
        <v>12.758552453584629</v>
      </c>
      <c r="G20" s="11"/>
    </row>
    <row r="21" spans="1:7" x14ac:dyDescent="0.2">
      <c r="A21" t="str">
        <f>$A7</f>
        <v>RQF6 First degree</v>
      </c>
      <c r="B21" s="18">
        <f t="shared" si="1"/>
        <v>16.006239786037494</v>
      </c>
      <c r="C21" s="18">
        <f t="shared" si="1"/>
        <v>16.436374341268458</v>
      </c>
      <c r="D21" s="18">
        <f t="shared" si="1"/>
        <v>18.239180011412895</v>
      </c>
      <c r="E21" s="18">
        <f t="shared" si="1"/>
        <v>19.756272786233307</v>
      </c>
      <c r="F21" s="18">
        <f t="shared" si="1"/>
        <v>23.549079745535956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5.4521077612385271</v>
      </c>
      <c r="C22" s="18">
        <f t="shared" si="3"/>
        <v>5.1768273905667055</v>
      </c>
      <c r="D22" s="18">
        <f t="shared" si="3"/>
        <v>5.4674668925182788</v>
      </c>
      <c r="E22" s="18">
        <f t="shared" si="3"/>
        <v>5.5208820375672385</v>
      </c>
      <c r="F22" s="18">
        <f t="shared" si="3"/>
        <v>6.2129207586001201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5.0972948152122148</v>
      </c>
      <c r="C23" s="18">
        <f t="shared" si="4"/>
        <v>4.9365329628159271</v>
      </c>
      <c r="D23" s="18">
        <f t="shared" si="4"/>
        <v>5.5893927739961855</v>
      </c>
      <c r="E23" s="18">
        <f t="shared" si="4"/>
        <v>5.8261526726441426</v>
      </c>
      <c r="F23" s="18">
        <f t="shared" si="4"/>
        <v>6.8046201707381764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21.487129084522444</v>
      </c>
      <c r="C24" s="18">
        <f t="shared" si="5"/>
        <v>22.865321391100377</v>
      </c>
      <c r="D24" s="18">
        <f t="shared" si="5"/>
        <v>22.557684342134639</v>
      </c>
      <c r="E24" s="18">
        <f t="shared" si="5"/>
        <v>22.669224307465615</v>
      </c>
      <c r="F24" s="18">
        <f t="shared" si="5"/>
        <v>23.227185226086412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22.467934018187137</v>
      </c>
      <c r="C25" s="18">
        <f t="shared" si="6"/>
        <v>22.066835773235749</v>
      </c>
      <c r="D25" s="18">
        <f t="shared" si="6"/>
        <v>21.123023431918096</v>
      </c>
      <c r="E25" s="18">
        <f t="shared" si="6"/>
        <v>19.374405315334347</v>
      </c>
      <c r="F25" s="18">
        <f t="shared" si="6"/>
        <v>15.818555166193009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16.696075842765062</v>
      </c>
      <c r="C26" s="18">
        <f>C12/C$15*100</f>
        <v>13.748945182972802</v>
      </c>
      <c r="D26" s="18">
        <f t="shared" si="7"/>
        <v>13.661857588758972</v>
      </c>
      <c r="E26" s="18">
        <f t="shared" si="7"/>
        <v>11.909980826272646</v>
      </c>
      <c r="F26" s="18">
        <f t="shared" si="7"/>
        <v>7.2921671735223796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5.0614509315724243</v>
      </c>
      <c r="C27" s="18">
        <f>C13/C$15*100</f>
        <v>4.5315420487476707</v>
      </c>
      <c r="D27" s="18">
        <f t="shared" si="8"/>
        <v>3.8118233565932429</v>
      </c>
      <c r="E27" s="18">
        <f t="shared" si="8"/>
        <v>3.549862718537792</v>
      </c>
      <c r="F27" s="18">
        <f t="shared" si="8"/>
        <v>2.4930488614456396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6.9274142064014388</v>
      </c>
      <c r="C33" s="18">
        <f t="shared" si="9"/>
        <v>-5.0638748169219872</v>
      </c>
      <c r="D33" s="18">
        <f t="shared" si="9"/>
        <v>3.8714198797825228</v>
      </c>
      <c r="E33" s="18">
        <f t="shared" si="9"/>
        <v>2.6582754398692732</v>
      </c>
      <c r="F33" s="18">
        <f>IF(F$3-D$3 &lt;&gt; 0,(EXP(LN(F5/D5)/(F$3-D$3))-1)*100,0)</f>
        <v>3.0610743956817954</v>
      </c>
    </row>
    <row r="34" spans="1:6" x14ac:dyDescent="0.2">
      <c r="A34" t="str">
        <f>$A20</f>
        <v>RQF7 Other higher degree</v>
      </c>
      <c r="B34" s="18">
        <f t="shared" si="9"/>
        <v>8.0598578437798949</v>
      </c>
      <c r="C34" s="18">
        <f t="shared" si="9"/>
        <v>-6.7339693584993254</v>
      </c>
      <c r="D34" s="18">
        <f t="shared" si="9"/>
        <v>3.8066494924807293</v>
      </c>
      <c r="E34" s="18">
        <f t="shared" si="9"/>
        <v>2.7715591063743217</v>
      </c>
      <c r="F34" s="18">
        <f t="shared" ref="F34:F43" si="10">IF(F$3-D$3 &lt;&gt; 0,(EXP(LN(F6/D6)/(F$3-D$3))-1)*100,0)</f>
        <v>3.1154373199048457</v>
      </c>
    </row>
    <row r="35" spans="1:6" x14ac:dyDescent="0.2">
      <c r="A35" t="str">
        <f>$A21</f>
        <v>RQF6 First degree</v>
      </c>
      <c r="B35" s="18">
        <f t="shared" si="9"/>
        <v>1.2698232762486716</v>
      </c>
      <c r="C35" s="18">
        <f t="shared" si="9"/>
        <v>11.201443546660972</v>
      </c>
      <c r="D35" s="18">
        <f t="shared" si="9"/>
        <v>1.8279712361807476</v>
      </c>
      <c r="E35" s="18">
        <f t="shared" si="9"/>
        <v>2.014338434690055</v>
      </c>
      <c r="F35" s="18">
        <f t="shared" si="10"/>
        <v>1.952178166842522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-0.693954234992189</v>
      </c>
      <c r="C36" s="18">
        <f t="shared" ref="C36:E36" si="12">IF(D$3-C$3 &lt;&gt; 0,(EXP(LN(D8/C8)/(D$3-C$3))-1)*100,0)</f>
        <v>5.8360484579745187</v>
      </c>
      <c r="D36" s="18">
        <f t="shared" si="12"/>
        <v>0.40876178604905</v>
      </c>
      <c r="E36" s="18">
        <f t="shared" si="12"/>
        <v>1.4292138826831557</v>
      </c>
      <c r="F36" s="18">
        <f t="shared" si="10"/>
        <v>1.0879160432657908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-0.2020896157583052</v>
      </c>
      <c r="C37" s="18">
        <f t="shared" si="13"/>
        <v>13.462860176886426</v>
      </c>
      <c r="D37" s="18">
        <f t="shared" si="13"/>
        <v>1.0486688313073422</v>
      </c>
      <c r="E37" s="18">
        <f t="shared" si="13"/>
        <v>1.8067392181437825</v>
      </c>
      <c r="F37" s="18">
        <f t="shared" si="10"/>
        <v>1.5534192904055999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2.1764019031485171</v>
      </c>
      <c r="C38" s="18">
        <f t="shared" si="14"/>
        <v>-1.1382385330972689</v>
      </c>
      <c r="D38" s="18">
        <f t="shared" si="14"/>
        <v>0.31262130049631853</v>
      </c>
      <c r="E38" s="18">
        <f t="shared" si="14"/>
        <v>0.48247350079855256</v>
      </c>
      <c r="F38" s="18">
        <f t="shared" si="10"/>
        <v>0.42582416932142042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0.14865165789701429</v>
      </c>
      <c r="C39" s="18">
        <f t="shared" si="15"/>
        <v>-4.0760272271268434</v>
      </c>
      <c r="D39" s="18">
        <f t="shared" si="15"/>
        <v>-1.5033158594518814</v>
      </c>
      <c r="E39" s="18">
        <f t="shared" si="15"/>
        <v>-1.7736134166526751</v>
      </c>
      <c r="F39" s="18">
        <f t="shared" si="10"/>
        <v>-1.6835967492315973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-4.1671026102955917</v>
      </c>
      <c r="C40" s="18">
        <f t="shared" si="16"/>
        <v>-0.42472540277440629</v>
      </c>
      <c r="D40" s="18">
        <f t="shared" si="16"/>
        <v>-2.4993722234461502</v>
      </c>
      <c r="E40" s="18">
        <f t="shared" si="16"/>
        <v>-4.5603407106953657</v>
      </c>
      <c r="F40" s="18">
        <f t="shared" si="10"/>
        <v>-3.8782377873554985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-2.1426115028476023</v>
      </c>
      <c r="C41" s="18">
        <f t="shared" si="17"/>
        <v>-15.705761467473556</v>
      </c>
      <c r="D41" s="18">
        <f t="shared" si="17"/>
        <v>-1.2031930723845452</v>
      </c>
      <c r="E41" s="18">
        <f t="shared" si="17"/>
        <v>-3.2421414231911916</v>
      </c>
      <c r="F41" s="18">
        <f t="shared" si="10"/>
        <v>-2.5672108705659613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0.60067062186752729</v>
      </c>
      <c r="C43" s="18">
        <f t="shared" ref="C43" si="18">IF(D$3-C$3 &lt;&gt; 0,(EXP(LN(D15/C15)/(D$3-C$3))-1)*100,0)</f>
        <v>0.21001779020026756</v>
      </c>
      <c r="D43" s="18">
        <f>IF(E$3-D$3 &lt;&gt; 0,(EXP(LN(E15/D15)/(E$3-D$3))-1)*100,0)</f>
        <v>0.21371229036180051</v>
      </c>
      <c r="E43" s="18">
        <f>IF(F$3-E$3 &lt;&gt; 0,(EXP(LN(F15/E15)/(F$3-E$3))-1)*100,0)</f>
        <v>0.23844593453647978</v>
      </c>
      <c r="F43" s="18">
        <f t="shared" si="10"/>
        <v>0.23020070827648453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1.5476040988583559</v>
      </c>
      <c r="C47" s="27">
        <f>D5-C5</f>
        <v>-0.33343975462635989</v>
      </c>
      <c r="D47" s="27">
        <f>E5-D5</f>
        <v>1.3074488871587162</v>
      </c>
      <c r="E47" s="27">
        <f>F5-E5</f>
        <v>2.2675216330656864</v>
      </c>
      <c r="F47" s="27">
        <f>F5-D5</f>
        <v>3.5749705202244026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12.266877667097404</v>
      </c>
      <c r="C48" s="27">
        <f t="shared" si="20"/>
        <v>-3.0984837684539102</v>
      </c>
      <c r="D48" s="27">
        <f t="shared" si="20"/>
        <v>8.8139546535434903</v>
      </c>
      <c r="E48" s="27">
        <f t="shared" si="20"/>
        <v>16.263646822018906</v>
      </c>
      <c r="F48" s="27">
        <f t="shared" ref="F48:F57" si="21">F6-D6</f>
        <v>25.077601475562396</v>
      </c>
    </row>
    <row r="49" spans="1:6" x14ac:dyDescent="0.2">
      <c r="A49" t="str">
        <f t="shared" si="19"/>
        <v>RQF6 First degree</v>
      </c>
      <c r="B49" s="27">
        <f t="shared" ref="B49:E49" si="22">C7-B7</f>
        <v>4.1564039194078788</v>
      </c>
      <c r="C49" s="27">
        <f t="shared" si="22"/>
        <v>9.459003331597458</v>
      </c>
      <c r="D49" s="27">
        <f t="shared" si="22"/>
        <v>8.9022103679636757</v>
      </c>
      <c r="E49" s="27">
        <f t="shared" si="22"/>
        <v>22.690155155808085</v>
      </c>
      <c r="F49" s="27">
        <f t="shared" si="21"/>
        <v>31.592365523771761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-0.75126612434159057</v>
      </c>
      <c r="C50" s="27">
        <f t="shared" si="23"/>
        <v>1.5522009113668034</v>
      </c>
      <c r="D50" s="27">
        <f t="shared" si="23"/>
        <v>0.58003393610295007</v>
      </c>
      <c r="E50" s="27">
        <f t="shared" si="23"/>
        <v>4.3803864141823681</v>
      </c>
      <c r="F50" s="27">
        <f t="shared" si="21"/>
        <v>4.9604203502853181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-0.20605771610436818</v>
      </c>
      <c r="C51" s="27">
        <f t="shared" si="24"/>
        <v>3.414481285539793</v>
      </c>
      <c r="D51" s="27">
        <f t="shared" si="24"/>
        <v>1.5408414353577129</v>
      </c>
      <c r="E51" s="27">
        <f t="shared" si="24"/>
        <v>5.9450867816458342</v>
      </c>
      <c r="F51" s="27">
        <f t="shared" si="21"/>
        <v>7.485928217003547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9.6937332537818719</v>
      </c>
      <c r="C52" s="27">
        <f t="shared" si="25"/>
        <v>-1.3371371469376214</v>
      </c>
      <c r="D52" s="27">
        <f t="shared" si="25"/>
        <v>1.8267325774959318</v>
      </c>
      <c r="E52" s="27">
        <f t="shared" si="25"/>
        <v>5.8166148032825333</v>
      </c>
      <c r="F52" s="27">
        <f t="shared" si="21"/>
        <v>7.6433473807784651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0.67161904679470297</v>
      </c>
      <c r="C53" s="27">
        <f>D11-C11</f>
        <v>-4.6210694906636007</v>
      </c>
      <c r="D53" s="27">
        <f t="shared" si="26"/>
        <v>-7.932237048653235</v>
      </c>
      <c r="E53" s="27">
        <f t="shared" si="26"/>
        <v>-16.519614232143027</v>
      </c>
      <c r="F53" s="27">
        <f t="shared" si="21"/>
        <v>-24.451851280796262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-13.110945522349681</v>
      </c>
      <c r="C54" s="27">
        <f t="shared" si="27"/>
        <v>-0.30001500590589103</v>
      </c>
      <c r="D54" s="27">
        <f t="shared" si="27"/>
        <v>-8.3614234771710585</v>
      </c>
      <c r="E54" s="27">
        <f t="shared" si="27"/>
        <v>-23.115133297913495</v>
      </c>
      <c r="F54" s="27">
        <f t="shared" si="21"/>
        <v>-31.476556775084553</v>
      </c>
    </row>
    <row r="55" spans="1:6" x14ac:dyDescent="0.2">
      <c r="A55" t="str">
        <f t="shared" si="19"/>
        <v>No Qualification</v>
      </c>
      <c r="B55" s="27">
        <f t="shared" ref="B55:E55" si="28">C13-B13</f>
        <v>-2.1069686231449154</v>
      </c>
      <c r="C55" s="27">
        <f t="shared" si="28"/>
        <v>-3.6565403619164627</v>
      </c>
      <c r="D55" s="27">
        <f t="shared" si="28"/>
        <v>-1.1525613317973438</v>
      </c>
      <c r="E55" s="27">
        <f t="shared" si="28"/>
        <v>-5.1866640799479562</v>
      </c>
      <c r="F55" s="27">
        <f t="shared" si="21"/>
        <v>-6.3392254117453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12.16099999999966</v>
      </c>
      <c r="C57" s="29">
        <f t="shared" ref="C57" si="29">D15-C15</f>
        <v>1.0790000000002919</v>
      </c>
      <c r="D57" s="29">
        <f>E15-D15</f>
        <v>5.5250000000007731</v>
      </c>
      <c r="E57" s="29">
        <f>F15-E15</f>
        <v>12.541999999998893</v>
      </c>
      <c r="F57" s="29">
        <f t="shared" si="21"/>
        <v>18.066999999999666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Lincolnshire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38.080169948442716</v>
      </c>
      <c r="N6" s="11">
        <v>35.091493351851121</v>
      </c>
      <c r="O6" s="11">
        <v>31.560069816777901</v>
      </c>
      <c r="P6" s="11">
        <v>29.543683885094556</v>
      </c>
      <c r="Q6" s="11">
        <v>28.797861842345572</v>
      </c>
      <c r="R6" s="11">
        <v>25.388490945313851</v>
      </c>
      <c r="S6" s="11">
        <v>24.785447729967302</v>
      </c>
      <c r="T6" s="11">
        <v>25.875864851297013</v>
      </c>
      <c r="U6" s="11">
        <v>27.318616432515881</v>
      </c>
      <c r="V6" s="11">
        <v>23.281522322168936</v>
      </c>
      <c r="W6" s="11">
        <v>19.624981960252473</v>
      </c>
      <c r="X6" s="11">
        <v>26.332054247434673</v>
      </c>
      <c r="Y6" s="11">
        <v>20.949791628450573</v>
      </c>
      <c r="Z6" s="11">
        <v>19.984937627457239</v>
      </c>
      <c r="AA6" s="11">
        <v>19.050206735174743</v>
      </c>
      <c r="AB6" s="11">
        <v>18.472420628455129</v>
      </c>
      <c r="AC6" s="11">
        <v>17.965523292591314</v>
      </c>
      <c r="AD6" s="11">
        <v>17.421796058109564</v>
      </c>
      <c r="AE6" s="11">
        <v>16.884038590486366</v>
      </c>
      <c r="AF6" s="11">
        <v>16.333946678483574</v>
      </c>
      <c r="AG6" s="11">
        <v>15.769845644322164</v>
      </c>
      <c r="AH6" s="11">
        <v>15.169262927705901</v>
      </c>
      <c r="AI6" s="11">
        <v>14.545263083746759</v>
      </c>
      <c r="AJ6" s="11">
        <v>13.899940918970909</v>
      </c>
      <c r="AK6" s="11">
        <v>13.277979982752379</v>
      </c>
      <c r="AL6" s="11">
        <v>13.285756548507173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84.418930622790384</v>
      </c>
      <c r="N7" s="11">
        <v>85.803185207252241</v>
      </c>
      <c r="O7" s="11">
        <v>88.93955985858463</v>
      </c>
      <c r="P7" s="11">
        <v>75.813718363768743</v>
      </c>
      <c r="Q7" s="11">
        <v>79.87044836329251</v>
      </c>
      <c r="R7" s="11">
        <v>83.748351231101665</v>
      </c>
      <c r="S7" s="11">
        <v>77.184680200461798</v>
      </c>
      <c r="T7" s="11">
        <v>83.117873133377159</v>
      </c>
      <c r="U7" s="11">
        <v>80.628618469257148</v>
      </c>
      <c r="V7" s="11">
        <v>70.637405708751984</v>
      </c>
      <c r="W7" s="11">
        <v>70.337390702846093</v>
      </c>
      <c r="X7" s="11">
        <v>72.242153641305876</v>
      </c>
      <c r="Y7" s="11">
        <v>67.82732826294324</v>
      </c>
      <c r="Z7" s="11">
        <v>65.874271106419215</v>
      </c>
      <c r="AA7" s="11">
        <v>64.019286528038748</v>
      </c>
      <c r="AB7" s="11">
        <v>61.975967225675035</v>
      </c>
      <c r="AC7" s="11">
        <v>59.864180856009305</v>
      </c>
      <c r="AD7" s="11">
        <v>57.655345493658594</v>
      </c>
      <c r="AE7" s="11">
        <v>55.416864821470256</v>
      </c>
      <c r="AF7" s="11">
        <v>53.14634304799803</v>
      </c>
      <c r="AG7" s="11">
        <v>50.854933930639007</v>
      </c>
      <c r="AH7" s="11">
        <v>48.53033703934527</v>
      </c>
      <c r="AI7" s="11">
        <v>46.171829944490497</v>
      </c>
      <c r="AJ7" s="11">
        <v>43.789238157659526</v>
      </c>
      <c r="AK7" s="11">
        <v>41.370820770066757</v>
      </c>
      <c r="AL7" s="11">
        <v>38.86083392776154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110.32223788832525</v>
      </c>
      <c r="N8" s="11">
        <v>111.60538428014154</v>
      </c>
      <c r="O8" s="11">
        <v>111.77404831446309</v>
      </c>
      <c r="P8" s="11">
        <v>111.46887281488651</v>
      </c>
      <c r="Q8" s="11">
        <v>117.01170612981937</v>
      </c>
      <c r="R8" s="11">
        <v>112.70028043192757</v>
      </c>
      <c r="S8" s="11">
        <v>121.01443843747212</v>
      </c>
      <c r="T8" s="11">
        <v>113.86558129166094</v>
      </c>
      <c r="U8" s="11">
        <v>108.67038910833044</v>
      </c>
      <c r="V8" s="11">
        <v>113.37189947872227</v>
      </c>
      <c r="W8" s="11">
        <v>108.75082998805867</v>
      </c>
      <c r="X8" s="11">
        <v>104.60609344855301</v>
      </c>
      <c r="Y8" s="11">
        <v>104.94239282670486</v>
      </c>
      <c r="Z8" s="11">
        <v>103.53386975703812</v>
      </c>
      <c r="AA8" s="11">
        <v>102.30597026556204</v>
      </c>
      <c r="AB8" s="11">
        <v>100.81859293940543</v>
      </c>
      <c r="AC8" s="11">
        <v>99.238340847774424</v>
      </c>
      <c r="AD8" s="11">
        <v>97.630521408607933</v>
      </c>
      <c r="AE8" s="11">
        <v>95.988104715974799</v>
      </c>
      <c r="AF8" s="11">
        <v>94.337852969089312</v>
      </c>
      <c r="AG8" s="11">
        <v>92.716641230102184</v>
      </c>
      <c r="AH8" s="11">
        <v>91.082513239743122</v>
      </c>
      <c r="AI8" s="11">
        <v>89.434899363695223</v>
      </c>
      <c r="AJ8" s="11">
        <v>87.784935943853213</v>
      </c>
      <c r="AK8" s="11">
        <v>86.106733800817523</v>
      </c>
      <c r="AL8" s="11">
        <v>84.298978707262407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103.38433294477741</v>
      </c>
      <c r="N9" s="11">
        <v>108.06903027285915</v>
      </c>
      <c r="O9" s="11">
        <v>109.88427576637766</v>
      </c>
      <c r="P9" s="11">
        <v>98.57607988130404</v>
      </c>
      <c r="Q9" s="11">
        <v>107.17158431358375</v>
      </c>
      <c r="R9" s="11">
        <v>107.78051384441878</v>
      </c>
      <c r="S9" s="11">
        <v>112.93392343034904</v>
      </c>
      <c r="T9" s="11">
        <v>117.43167292909567</v>
      </c>
      <c r="U9" s="11">
        <v>110.61572767581148</v>
      </c>
      <c r="V9" s="11">
        <v>117.47424709820065</v>
      </c>
      <c r="W9" s="11">
        <v>116.13710995126303</v>
      </c>
      <c r="X9" s="11">
        <v>113.71016978983387</v>
      </c>
      <c r="Y9" s="11">
        <v>115.5821014862441</v>
      </c>
      <c r="Z9" s="11">
        <v>116.3043693479375</v>
      </c>
      <c r="AA9" s="11">
        <v>117.26269851667151</v>
      </c>
      <c r="AB9" s="11">
        <v>117.96384252875896</v>
      </c>
      <c r="AC9" s="11">
        <v>118.57323522682731</v>
      </c>
      <c r="AD9" s="11">
        <v>119.12645184346512</v>
      </c>
      <c r="AE9" s="11">
        <v>119.68108540265162</v>
      </c>
      <c r="AF9" s="11">
        <v>120.23940313925438</v>
      </c>
      <c r="AG9" s="11">
        <v>120.84799163492005</v>
      </c>
      <c r="AH9" s="11">
        <v>121.45681094617215</v>
      </c>
      <c r="AI9" s="11">
        <v>122.07546737725976</v>
      </c>
      <c r="AJ9" s="11">
        <v>122.70967409952752</v>
      </c>
      <c r="AK9" s="11">
        <v>123.32980341941575</v>
      </c>
      <c r="AL9" s="11">
        <v>123.78045733204149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22.661008464021553</v>
      </c>
      <c r="N10" s="11">
        <v>24.387285814586214</v>
      </c>
      <c r="O10" s="11">
        <v>21.819812426809062</v>
      </c>
      <c r="P10" s="11">
        <v>24.389429324489512</v>
      </c>
      <c r="Q10" s="11">
        <v>24.759503524475154</v>
      </c>
      <c r="R10" s="11">
        <v>25.568285657845223</v>
      </c>
      <c r="S10" s="11">
        <v>25.84146872332941</v>
      </c>
      <c r="T10" s="11">
        <v>28.369070533945127</v>
      </c>
      <c r="U10" s="11">
        <v>27.896051117911206</v>
      </c>
      <c r="V10" s="11">
        <v>25.362227941740855</v>
      </c>
      <c r="W10" s="11">
        <v>28.776709227280648</v>
      </c>
      <c r="X10" s="11">
        <v>27.793535446565368</v>
      </c>
      <c r="Y10" s="11">
        <v>28.700866845836718</v>
      </c>
      <c r="Z10" s="11">
        <v>29.209478334957815</v>
      </c>
      <c r="AA10" s="11">
        <v>29.78984102195183</v>
      </c>
      <c r="AB10" s="11">
        <v>30.317550662638361</v>
      </c>
      <c r="AC10" s="11">
        <v>30.850624998949638</v>
      </c>
      <c r="AD10" s="11">
        <v>31.397354677683449</v>
      </c>
      <c r="AE10">
        <v>31.939699671542147</v>
      </c>
      <c r="AF10">
        <v>32.49717487877151</v>
      </c>
      <c r="AG10">
        <v>33.086437543278038</v>
      </c>
      <c r="AH10">
        <v>33.68993144173637</v>
      </c>
      <c r="AI10" s="11">
        <v>34.314237459245</v>
      </c>
      <c r="AJ10" s="11">
        <v>34.958272879304062</v>
      </c>
      <c r="AK10" s="11">
        <v>35.627908142615382</v>
      </c>
      <c r="AL10" s="11">
        <v>36.262637444284195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27.364761887902176</v>
      </c>
      <c r="N11" s="11">
        <v>28.761839250388427</v>
      </c>
      <c r="O11" s="11">
        <v>25.329757202107853</v>
      </c>
      <c r="P11" s="11">
        <v>27.358782305870289</v>
      </c>
      <c r="Q11" s="11">
        <v>26.609419185577064</v>
      </c>
      <c r="R11" s="11">
        <v>27.348045135760508</v>
      </c>
      <c r="S11" s="11">
        <v>27.603085826214318</v>
      </c>
      <c r="T11" s="11">
        <v>28.934937370059579</v>
      </c>
      <c r="U11" s="11">
        <v>28.200635845458045</v>
      </c>
      <c r="V11" s="11">
        <v>26.596779011418917</v>
      </c>
      <c r="W11" s="11">
        <v>28.14897992278572</v>
      </c>
      <c r="X11" s="11">
        <v>27.021923710367329</v>
      </c>
      <c r="Y11" s="11">
        <v>27.728056556684134</v>
      </c>
      <c r="Z11" s="11">
        <v>28.031363107631861</v>
      </c>
      <c r="AA11" s="11">
        <v>28.41182456426786</v>
      </c>
      <c r="AB11" s="11">
        <v>28.729013858888671</v>
      </c>
      <c r="AC11" s="11">
        <v>29.039862428463842</v>
      </c>
      <c r="AD11" s="11">
        <v>29.403043700988459</v>
      </c>
      <c r="AE11">
        <v>29.788403709990749</v>
      </c>
      <c r="AF11">
        <v>30.185547834066373</v>
      </c>
      <c r="AG11">
        <v>30.619948031362537</v>
      </c>
      <c r="AH11">
        <v>31.085259610171356</v>
      </c>
      <c r="AI11" s="11">
        <v>31.563622352043076</v>
      </c>
      <c r="AJ11" s="11">
        <v>32.062133096971593</v>
      </c>
      <c r="AK11" s="11">
        <v>32.567785430082964</v>
      </c>
      <c r="AL11" s="11">
        <v>33.109400273071039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65.62872960391438</v>
      </c>
      <c r="N12" s="11">
        <v>72.078045791960108</v>
      </c>
      <c r="O12" s="11">
        <v>67.016730096045848</v>
      </c>
      <c r="P12" s="11">
        <v>73.812734654618566</v>
      </c>
      <c r="Q12" s="11">
        <v>77.100073668557854</v>
      </c>
      <c r="R12" s="11">
        <v>80.288099078753348</v>
      </c>
      <c r="S12" s="11">
        <v>82.016479267192508</v>
      </c>
      <c r="T12" s="11">
        <v>90.041095715166705</v>
      </c>
      <c r="U12" s="11">
        <v>88.739854906679795</v>
      </c>
      <c r="V12" s="11">
        <v>84.444502998161227</v>
      </c>
      <c r="W12" s="11">
        <v>93.903506329758685</v>
      </c>
      <c r="X12" s="11">
        <v>92.819144647641593</v>
      </c>
      <c r="Y12" s="11">
        <v>95.91411263127425</v>
      </c>
      <c r="Z12" s="11">
        <v>98.125924455070532</v>
      </c>
      <c r="AA12" s="11">
        <v>100.57362663655836</v>
      </c>
      <c r="AB12" s="11">
        <v>102.80571669772236</v>
      </c>
      <c r="AC12" s="11">
        <v>104.96650736458906</v>
      </c>
      <c r="AD12" s="11">
        <v>107.08789981191269</v>
      </c>
      <c r="AE12">
        <v>109.27479432938951</v>
      </c>
      <c r="AF12">
        <v>111.49208607630699</v>
      </c>
      <c r="AG12">
        <v>113.7802385720406</v>
      </c>
      <c r="AH12">
        <v>116.0852372783543</v>
      </c>
      <c r="AI12">
        <v>118.428969315787</v>
      </c>
      <c r="AJ12">
        <v>120.81762418267988</v>
      </c>
      <c r="AK12">
        <v>123.22812043970534</v>
      </c>
      <c r="AL12">
        <v>125.49587185353045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30.028530905324089</v>
      </c>
      <c r="N13" s="11">
        <v>25.743834950848701</v>
      </c>
      <c r="O13" s="11">
        <v>24.327680535740527</v>
      </c>
      <c r="P13" s="11">
        <v>30.670528306948007</v>
      </c>
      <c r="Q13" s="11">
        <v>31.450453001272471</v>
      </c>
      <c r="R13" s="11">
        <v>33.745861677240953</v>
      </c>
      <c r="S13" s="11">
        <v>34.306201092324123</v>
      </c>
      <c r="T13" s="11">
        <v>34.617245535232826</v>
      </c>
      <c r="U13" s="11">
        <v>39.299804798974129</v>
      </c>
      <c r="V13" s="11">
        <v>46.012739344338357</v>
      </c>
      <c r="W13" s="11">
        <v>42.914255575884447</v>
      </c>
      <c r="X13" s="11">
        <v>42.979989862501419</v>
      </c>
      <c r="Y13" s="11">
        <v>46.22560137205155</v>
      </c>
      <c r="Z13" s="11">
        <v>48.038606963419227</v>
      </c>
      <c r="AA13" s="11">
        <v>49.950995644250938</v>
      </c>
      <c r="AB13" s="11">
        <v>51.728210229427937</v>
      </c>
      <c r="AC13" s="11">
        <v>53.44447095610758</v>
      </c>
      <c r="AD13" s="11">
        <v>55.130414026061153</v>
      </c>
      <c r="AE13">
        <v>56.790923740476252</v>
      </c>
      <c r="AF13">
        <v>58.435087012540315</v>
      </c>
      <c r="AG13">
        <v>60.084278182962706</v>
      </c>
      <c r="AH13">
        <v>61.712663512252647</v>
      </c>
      <c r="AI13">
        <v>63.324445369051901</v>
      </c>
      <c r="AJ13">
        <v>64.92958284902619</v>
      </c>
      <c r="AK13">
        <v>66.505848214291831</v>
      </c>
      <c r="AL13">
        <v>67.991857051446843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4.3102977345020443</v>
      </c>
      <c r="N14" s="11">
        <v>3.8999010801120062</v>
      </c>
      <c r="O14" s="11">
        <v>3.6090659830931187</v>
      </c>
      <c r="P14" s="11">
        <v>4.5521704630195821</v>
      </c>
      <c r="Q14" s="11">
        <v>4.5209499710764049</v>
      </c>
      <c r="R14" s="11">
        <v>5.0370719976379821</v>
      </c>
      <c r="S14" s="11">
        <v>5.1492752926893797</v>
      </c>
      <c r="T14" s="11">
        <v>5.0666586401648122</v>
      </c>
      <c r="U14" s="11">
        <v>5.5353016450627663</v>
      </c>
      <c r="V14" s="11">
        <v>6.584676096496338</v>
      </c>
      <c r="W14" s="11">
        <v>6.2512363418699781</v>
      </c>
      <c r="X14" s="11">
        <v>6.4429352057964921</v>
      </c>
      <c r="Y14" s="11">
        <v>6.7847483898109324</v>
      </c>
      <c r="Z14" s="11">
        <v>7.0421793000685602</v>
      </c>
      <c r="AA14" s="11">
        <v>7.3105500875245859</v>
      </c>
      <c r="AB14" s="11">
        <v>7.5586852290286943</v>
      </c>
      <c r="AC14" s="11">
        <v>7.7972540286873313</v>
      </c>
      <c r="AD14" s="11">
        <v>8.0281729795123109</v>
      </c>
      <c r="AE14">
        <v>8.2640850180181147</v>
      </c>
      <c r="AF14">
        <v>8.4955583634895682</v>
      </c>
      <c r="AG14">
        <v>8.7276852303726926</v>
      </c>
      <c r="AH14">
        <v>8.9549840045189502</v>
      </c>
      <c r="AI14">
        <v>9.179265734681282</v>
      </c>
      <c r="AJ14">
        <v>9.3995978720074262</v>
      </c>
      <c r="AK14">
        <v>9.6189998002517481</v>
      </c>
      <c r="AL14">
        <v>9.8262068620943808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Lincolnshire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Lincolnshire</v>
      </c>
      <c r="W1" s="203" t="str">
        <f>CONCATENATE("Shift-share Figure 1: Levels of Employment, ",C4," - ",F40,", ",Info!B5)</f>
        <v>Shift-share Figure 1: Levels of Employment, 2015 - 2035, Greater Lincolnshire</v>
      </c>
      <c r="AK1" s="203" t="str">
        <f>CONCATENATE("Shift-share Figure 1.1: Net Changes, ",C4,"-",F40,", ",Info!B5)</f>
        <v>Shift-share Figure 1.1: Net Changes, 2015-2035, Greater Lincolnshire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30.247562792471228</v>
      </c>
      <c r="C8" s="141">
        <f t="shared" ref="C8:C33" si="0">B8/B$35*100</f>
        <v>6.0301557585094248</v>
      </c>
      <c r="E8" s="151">
        <v>37.179334381053707</v>
      </c>
      <c r="F8" s="141">
        <f t="shared" ref="F8:F33" si="1">E8/E$35*100</f>
        <v>7.22146167896235</v>
      </c>
      <c r="H8" s="151">
        <f>E8-B8</f>
        <v>6.9317715885824782</v>
      </c>
      <c r="I8" s="141">
        <f>IF(B8&lt;&gt;0,((E8/B8)-1)*100,0)</f>
        <v>22.916793779854004</v>
      </c>
      <c r="K8" s="207">
        <f t="shared" ref="K8:K33" si="2">(($E$35/$B$35)-1)*B8</f>
        <v>0.79839262242661257</v>
      </c>
      <c r="L8" s="141">
        <f>IF(B8&lt;&gt;0,K8/B8*100,0)</f>
        <v>2.6395271179512569</v>
      </c>
      <c r="N8" s="151">
        <f>H8-(K8+Q8)</f>
        <v>6.2591291114850964</v>
      </c>
      <c r="O8" s="141">
        <f>IF(B8&lt;&gt;0,N8/B8*100,0)</f>
        <v>20.693003117074362</v>
      </c>
      <c r="Q8" s="151">
        <v>-0.12575014532923082</v>
      </c>
      <c r="R8" s="141">
        <f>IF(B8&lt;&gt;0,Q8/B8*100,0)</f>
        <v>-0.41573645517162344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15.483032384061451</v>
      </c>
      <c r="C9" s="141">
        <f t="shared" si="0"/>
        <v>3.086698175668392</v>
      </c>
      <c r="E9" s="151">
        <v>17.588280403184715</v>
      </c>
      <c r="F9" s="141">
        <f t="shared" si="1"/>
        <v>3.4162282634938124</v>
      </c>
      <c r="H9" s="151">
        <f t="shared" ref="H9:H32" si="3">E9-B9</f>
        <v>2.1052480191232643</v>
      </c>
      <c r="I9" s="141">
        <f t="shared" ref="I9:I32" si="4">IF(B9&lt;&gt;0,((E9/B9)-1)*100,0)</f>
        <v>13.597129857394407</v>
      </c>
      <c r="K9" s="207">
        <f t="shared" si="2"/>
        <v>0.40867883845847702</v>
      </c>
      <c r="L9" s="141">
        <f t="shared" ref="L9:L32" si="5">IF(B9&lt;&gt;0,K9/B9*100,0)</f>
        <v>2.6395271179512569</v>
      </c>
      <c r="N9" s="151">
        <f t="shared" ref="N9:N31" si="6">H9-(K9+Q9)</f>
        <v>1.4511307407160647</v>
      </c>
      <c r="O9" s="141">
        <f>IF(B9&lt;&gt;0,N9/B9*100,0)</f>
        <v>9.3723936288468153</v>
      </c>
      <c r="Q9" s="151">
        <v>0.2454384399487225</v>
      </c>
      <c r="R9" s="141">
        <f>IF(B9&lt;&gt;0,Q9/B9*100,0)</f>
        <v>1.5852091105963313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23.259155279282144</v>
      </c>
      <c r="C10" s="141">
        <f t="shared" si="0"/>
        <v>4.6369464577271202</v>
      </c>
      <c r="E10" s="151">
        <v>28.097407851867654</v>
      </c>
      <c r="F10" s="141">
        <f t="shared" si="1"/>
        <v>5.4574498833372491</v>
      </c>
      <c r="H10" s="151">
        <f t="shared" si="3"/>
        <v>4.8382525725855103</v>
      </c>
      <c r="I10" s="141">
        <f t="shared" si="4"/>
        <v>20.801497365190791</v>
      </c>
      <c r="K10" s="207">
        <f t="shared" si="2"/>
        <v>0.61393171100304356</v>
      </c>
      <c r="L10" s="141">
        <f t="shared" si="5"/>
        <v>2.6395271179512565</v>
      </c>
      <c r="N10" s="151">
        <f t="shared" si="6"/>
        <v>4.3164811458984387</v>
      </c>
      <c r="O10" s="141">
        <f t="shared" ref="O10:O32" si="7">IF(B10&lt;&gt;0,N10/B10*100,0)</f>
        <v>18.558202540327422</v>
      </c>
      <c r="Q10" s="151">
        <v>-9.2160284315971966E-2</v>
      </c>
      <c r="R10" s="141">
        <f t="shared" ref="R10:R32" si="8">IF(B10&lt;&gt;0,Q10/B10*100,0)</f>
        <v>-0.39623229308788704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19.148814719960839</v>
      </c>
      <c r="C11" s="141">
        <f t="shared" si="0"/>
        <v>3.8175087409337669</v>
      </c>
      <c r="E11" s="151">
        <v>22.170877754844323</v>
      </c>
      <c r="F11" s="141">
        <f t="shared" si="1"/>
        <v>4.3063208839251281</v>
      </c>
      <c r="H11" s="151">
        <f>E11-B11</f>
        <v>3.0220630348834838</v>
      </c>
      <c r="I11" s="141">
        <f>IF(B11&lt;&gt;0,((E11/B11)-1)*100,0)</f>
        <v>15.78198483341775</v>
      </c>
      <c r="K11" s="207">
        <f t="shared" si="2"/>
        <v>0.50543815729960839</v>
      </c>
      <c r="L11" s="141">
        <f t="shared" si="5"/>
        <v>2.6395271179512569</v>
      </c>
      <c r="N11" s="151">
        <f t="shared" si="6"/>
        <v>2.1947417420509869</v>
      </c>
      <c r="O11" s="141">
        <f t="shared" si="7"/>
        <v>11.461501790829773</v>
      </c>
      <c r="Q11" s="151">
        <v>0.3218831355328885</v>
      </c>
      <c r="R11" s="141">
        <f>IF(B11&lt;&gt;0,Q11/B11*100,0)</f>
        <v>1.6809559246367118</v>
      </c>
      <c r="T11" s="136"/>
    </row>
    <row r="12" spans="1:97" x14ac:dyDescent="0.2">
      <c r="A12" s="10" t="str">
        <f>name!$D8</f>
        <v>23 Teaching and other educational professionals</v>
      </c>
      <c r="B12" s="151">
        <v>18.259091469867244</v>
      </c>
      <c r="C12" s="141">
        <f t="shared" si="0"/>
        <v>3.6401334655490327</v>
      </c>
      <c r="E12" s="151">
        <v>19.378547683492076</v>
      </c>
      <c r="F12" s="141">
        <f t="shared" si="1"/>
        <v>3.7639576345292429</v>
      </c>
      <c r="H12" s="151">
        <f t="shared" si="3"/>
        <v>1.1194562136248329</v>
      </c>
      <c r="I12" s="141">
        <f t="shared" si="4"/>
        <v>6.1309524379800528</v>
      </c>
      <c r="K12" s="207">
        <f t="shared" si="2"/>
        <v>0.48195367083867063</v>
      </c>
      <c r="L12" s="141">
        <f t="shared" si="5"/>
        <v>2.6395271179512569</v>
      </c>
      <c r="N12" s="151">
        <f t="shared" si="6"/>
        <v>1.7691639403194557</v>
      </c>
      <c r="O12" s="141">
        <f t="shared" si="7"/>
        <v>9.6892221786559602</v>
      </c>
      <c r="Q12" s="151">
        <v>-1.1316613975332934</v>
      </c>
      <c r="R12" s="141">
        <f t="shared" si="8"/>
        <v>-6.1977968586271697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23.480998931358553</v>
      </c>
      <c r="C13" s="141">
        <f t="shared" si="0"/>
        <v>4.6811732202347525</v>
      </c>
      <c r="E13" s="151">
        <v>30.962198970577031</v>
      </c>
      <c r="F13" s="141">
        <f t="shared" si="1"/>
        <v>6.0138874749831572</v>
      </c>
      <c r="H13" s="151">
        <f t="shared" si="3"/>
        <v>7.4812000392184785</v>
      </c>
      <c r="I13" s="141">
        <f t="shared" si="4"/>
        <v>31.860654911181996</v>
      </c>
      <c r="K13" s="207">
        <f t="shared" si="2"/>
        <v>0.61978733435905387</v>
      </c>
      <c r="L13" s="141">
        <f t="shared" si="5"/>
        <v>2.6395271179512569</v>
      </c>
      <c r="N13" s="151">
        <f>H13-(K13+Q13)</f>
        <v>5.8768170971778044</v>
      </c>
      <c r="O13" s="141">
        <f>IF(B13&lt;&gt;0,N13/B13*100,0)</f>
        <v>25.027968845607312</v>
      </c>
      <c r="Q13" s="151">
        <v>0.98459560768162013</v>
      </c>
      <c r="R13" s="141">
        <f t="shared" si="8"/>
        <v>4.1931589476234175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7.8788112683670892</v>
      </c>
      <c r="C14" s="141">
        <f t="shared" si="0"/>
        <v>1.5707202416975672</v>
      </c>
      <c r="E14" s="151">
        <v>10.265791929967877</v>
      </c>
      <c r="F14" s="141">
        <f t="shared" si="1"/>
        <v>1.9939577795196377</v>
      </c>
      <c r="H14" s="151">
        <f t="shared" si="3"/>
        <v>2.3869806616007878</v>
      </c>
      <c r="I14" s="141">
        <f t="shared" si="4"/>
        <v>30.296203072973181</v>
      </c>
      <c r="K14" s="207">
        <f t="shared" si="2"/>
        <v>0.20796336000074869</v>
      </c>
      <c r="L14" s="141">
        <f>IF(B14&lt;&gt;0,K14/B14*100,0)</f>
        <v>2.6395271179512569</v>
      </c>
      <c r="N14" s="151">
        <f t="shared" si="6"/>
        <v>2.1557511248727796</v>
      </c>
      <c r="O14" s="141">
        <f t="shared" si="7"/>
        <v>27.361375357828145</v>
      </c>
      <c r="Q14" s="151">
        <v>2.3266176727259637E-2</v>
      </c>
      <c r="R14" s="141">
        <f t="shared" si="8"/>
        <v>0.29530059719379004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8.4794949970886453</v>
      </c>
      <c r="C15" s="141">
        <f t="shared" si="0"/>
        <v>1.6904725824281333</v>
      </c>
      <c r="E15" s="151">
        <v>9.8608306777174661</v>
      </c>
      <c r="F15" s="141">
        <f t="shared" si="1"/>
        <v>1.9153008532116398</v>
      </c>
      <c r="H15" s="151">
        <f t="shared" si="3"/>
        <v>1.3813356806288208</v>
      </c>
      <c r="I15" s="141">
        <f t="shared" si="4"/>
        <v>16.290305980522302</v>
      </c>
      <c r="K15" s="207">
        <f t="shared" si="2"/>
        <v>0.22381856991347493</v>
      </c>
      <c r="L15" s="141">
        <f t="shared" si="5"/>
        <v>2.6395271179512569</v>
      </c>
      <c r="N15" s="151">
        <f t="shared" si="6"/>
        <v>1.0533126437466547</v>
      </c>
      <c r="O15" s="141">
        <f t="shared" si="7"/>
        <v>12.421879417445258</v>
      </c>
      <c r="Q15" s="151">
        <v>0.10420446696869115</v>
      </c>
      <c r="R15" s="141">
        <f t="shared" si="8"/>
        <v>1.228899445125786</v>
      </c>
      <c r="T15" s="11"/>
    </row>
    <row r="16" spans="1:97" x14ac:dyDescent="0.2">
      <c r="A16" s="10" t="str">
        <f>name!$D12</f>
        <v>33 Protective service occupations</v>
      </c>
      <c r="B16" s="151">
        <v>5.4562316961422113</v>
      </c>
      <c r="C16" s="141">
        <f t="shared" si="0"/>
        <v>1.0877546468121742</v>
      </c>
      <c r="E16" s="151">
        <v>5.7392343900142118</v>
      </c>
      <c r="F16" s="141">
        <f t="shared" si="1"/>
        <v>1.1147499519300397</v>
      </c>
      <c r="H16" s="151">
        <f t="shared" si="3"/>
        <v>0.2830026938720005</v>
      </c>
      <c r="I16" s="141">
        <f t="shared" si="4"/>
        <v>5.1867792577814376</v>
      </c>
      <c r="K16" s="207">
        <f t="shared" si="2"/>
        <v>0.1440187152379255</v>
      </c>
      <c r="L16" s="141">
        <f t="shared" si="5"/>
        <v>2.6395271179512574</v>
      </c>
      <c r="N16" s="151">
        <f t="shared" si="6"/>
        <v>0.1737203975742608</v>
      </c>
      <c r="O16" s="141">
        <f t="shared" si="7"/>
        <v>3.1838896742066241</v>
      </c>
      <c r="Q16" s="151">
        <v>-3.4736418940185802E-2</v>
      </c>
      <c r="R16" s="141">
        <f t="shared" si="8"/>
        <v>-0.63663753437644388</v>
      </c>
      <c r="T16" s="11"/>
    </row>
    <row r="17" spans="1:20" x14ac:dyDescent="0.2">
      <c r="A17" s="10" t="str">
        <f>name!$D13</f>
        <v>34 Culture, media and sports occupations</v>
      </c>
      <c r="B17" s="151">
        <v>6.3591490193584983</v>
      </c>
      <c r="C17" s="141">
        <f t="shared" si="0"/>
        <v>1.2677602933301089</v>
      </c>
      <c r="E17" s="151">
        <v>6.6148989100187512</v>
      </c>
      <c r="F17" s="141">
        <f t="shared" si="1"/>
        <v>1.2848330876319576</v>
      </c>
      <c r="H17" s="151">
        <f t="shared" si="3"/>
        <v>0.25574989066025289</v>
      </c>
      <c r="I17" s="141">
        <f t="shared" si="4"/>
        <v>4.0217628157745544</v>
      </c>
      <c r="K17" s="207">
        <f t="shared" si="2"/>
        <v>0.167851462836899</v>
      </c>
      <c r="L17" s="141">
        <f t="shared" si="5"/>
        <v>2.6395271179512574</v>
      </c>
      <c r="N17" s="151">
        <f t="shared" si="6"/>
        <v>-3.0378045168670209E-2</v>
      </c>
      <c r="O17" s="141">
        <f t="shared" si="7"/>
        <v>-0.47770613766391506</v>
      </c>
      <c r="Q17" s="151">
        <v>0.1182764729920241</v>
      </c>
      <c r="R17" s="141">
        <f t="shared" si="8"/>
        <v>1.8599418354872215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25.753198468545147</v>
      </c>
      <c r="C18" s="141">
        <f t="shared" si="0"/>
        <v>5.1341590431804152</v>
      </c>
      <c r="E18" s="151">
        <v>29.030092663719383</v>
      </c>
      <c r="F18" s="141">
        <f t="shared" si="1"/>
        <v>5.6386082536917685</v>
      </c>
      <c r="H18" s="151">
        <f t="shared" si="3"/>
        <v>3.2768941951742363</v>
      </c>
      <c r="I18" s="141">
        <f t="shared" si="4"/>
        <v>12.724222193901946</v>
      </c>
      <c r="K18" s="207">
        <f t="shared" si="2"/>
        <v>0.67976265731705698</v>
      </c>
      <c r="L18" s="141">
        <f t="shared" si="5"/>
        <v>2.6395271179512569</v>
      </c>
      <c r="N18" s="151">
        <f t="shared" si="6"/>
        <v>2.546841242022758</v>
      </c>
      <c r="O18" s="141">
        <f t="shared" si="7"/>
        <v>9.8894172121317645</v>
      </c>
      <c r="Q18" s="151">
        <v>5.0290295834421142E-2</v>
      </c>
      <c r="R18" s="141">
        <f t="shared" si="8"/>
        <v>0.19527786381891751</v>
      </c>
      <c r="T18" s="11"/>
    </row>
    <row r="19" spans="1:20" x14ac:dyDescent="0.2">
      <c r="A19" s="10" t="str">
        <f>name!$D15</f>
        <v>41 Administrative occupations</v>
      </c>
      <c r="B19" s="151">
        <v>41.363649282321632</v>
      </c>
      <c r="C19" s="141">
        <f t="shared" si="0"/>
        <v>8.2462593639061783</v>
      </c>
      <c r="E19" s="151">
        <v>42.117028772500085</v>
      </c>
      <c r="F19" s="141">
        <f t="shared" si="1"/>
        <v>8.1805259393604093</v>
      </c>
      <c r="H19" s="151">
        <f t="shared" si="3"/>
        <v>0.75337949017845318</v>
      </c>
      <c r="I19" s="141">
        <f t="shared" si="4"/>
        <v>1.8213564403768423</v>
      </c>
      <c r="K19" s="207">
        <f t="shared" si="2"/>
        <v>1.0918047397811299</v>
      </c>
      <c r="L19" s="141">
        <f t="shared" si="5"/>
        <v>2.6395271179512569</v>
      </c>
      <c r="N19" s="151">
        <f t="shared" si="6"/>
        <v>-0.61429984201110499</v>
      </c>
      <c r="O19" s="141">
        <f t="shared" si="7"/>
        <v>-1.4851200333372181</v>
      </c>
      <c r="Q19" s="151">
        <v>0.27587459240842821</v>
      </c>
      <c r="R19" s="141">
        <f t="shared" si="8"/>
        <v>0.66694935576280012</v>
      </c>
      <c r="T19" s="11"/>
    </row>
    <row r="20" spans="1:20" x14ac:dyDescent="0.2">
      <c r="A20" s="10" t="str">
        <f>name!$D16</f>
        <v>42 Secretarial and related occupations</v>
      </c>
      <c r="B20" s="151">
        <v>10.00276116276134</v>
      </c>
      <c r="C20" s="141">
        <f t="shared" si="0"/>
        <v>1.9941510078171729</v>
      </c>
      <c r="E20" s="151">
        <v>9.1454501701486777</v>
      </c>
      <c r="F20" s="141">
        <f t="shared" si="1"/>
        <v>1.7763501966900095</v>
      </c>
      <c r="H20" s="151">
        <f t="shared" si="3"/>
        <v>-0.8573109926126623</v>
      </c>
      <c r="I20" s="141">
        <f t="shared" si="4"/>
        <v>-8.5707434043741042</v>
      </c>
      <c r="K20" s="207">
        <f t="shared" si="2"/>
        <v>0.26402559343498205</v>
      </c>
      <c r="L20" s="141">
        <f t="shared" si="5"/>
        <v>2.6395271179512574</v>
      </c>
      <c r="N20" s="151">
        <f t="shared" si="6"/>
        <v>-1.3928001216224324</v>
      </c>
      <c r="O20" s="141">
        <f t="shared" si="7"/>
        <v>-13.92415652997496</v>
      </c>
      <c r="Q20" s="151">
        <v>0.27146353557478814</v>
      </c>
      <c r="R20" s="141">
        <f t="shared" si="8"/>
        <v>2.713886007649597</v>
      </c>
      <c r="T20" s="11"/>
    </row>
    <row r="21" spans="1:20" x14ac:dyDescent="0.2">
      <c r="A21" s="10" t="str">
        <f>name!$D17</f>
        <v>51 Skilled agricultural and related trades</v>
      </c>
      <c r="B21" s="151">
        <v>8.9526980313788833</v>
      </c>
      <c r="C21" s="141">
        <f t="shared" si="0"/>
        <v>1.7848103650041118</v>
      </c>
      <c r="E21" s="151">
        <v>10.010867047246153</v>
      </c>
      <c r="F21" s="141">
        <f t="shared" si="1"/>
        <v>1.9444428997554903</v>
      </c>
      <c r="H21" s="151">
        <f t="shared" si="3"/>
        <v>1.0581690158672696</v>
      </c>
      <c r="I21" s="141">
        <f t="shared" si="4"/>
        <v>11.819554419890244</v>
      </c>
      <c r="K21" s="207">
        <f t="shared" si="2"/>
        <v>0.23630889232653396</v>
      </c>
      <c r="L21" s="141">
        <f t="shared" si="5"/>
        <v>2.6395271179512569</v>
      </c>
      <c r="N21" s="151">
        <f t="shared" si="6"/>
        <v>1.7597553468041038E-2</v>
      </c>
      <c r="O21" s="141">
        <f t="shared" si="7"/>
        <v>0.196561454506365</v>
      </c>
      <c r="Q21" s="151">
        <v>0.80426257007269464</v>
      </c>
      <c r="R21" s="141">
        <f t="shared" si="8"/>
        <v>8.9834658474326208</v>
      </c>
      <c r="T21" s="11"/>
    </row>
    <row r="22" spans="1:20" x14ac:dyDescent="0.2">
      <c r="A22" s="10" t="str">
        <f>name!$D18</f>
        <v>52 Skilled metal, electrical and electronic trades</v>
      </c>
      <c r="B22" s="151">
        <v>21.170991389265154</v>
      </c>
      <c r="C22" s="141">
        <f t="shared" si="0"/>
        <v>4.2206499913806947</v>
      </c>
      <c r="E22" s="151">
        <v>18.33772676883218</v>
      </c>
      <c r="F22" s="141">
        <f t="shared" si="1"/>
        <v>3.561795641179808</v>
      </c>
      <c r="H22" s="151">
        <f t="shared" si="3"/>
        <v>-2.8332646204329741</v>
      </c>
      <c r="I22" s="141">
        <f t="shared" si="4"/>
        <v>-13.382767808736595</v>
      </c>
      <c r="K22" s="207">
        <f t="shared" si="2"/>
        <v>0.55881405885877933</v>
      </c>
      <c r="L22" s="141">
        <f t="shared" si="5"/>
        <v>2.6395271179512569</v>
      </c>
      <c r="N22" s="151">
        <f t="shared" si="6"/>
        <v>-2.5973431165463228</v>
      </c>
      <c r="O22" s="141">
        <f t="shared" si="7"/>
        <v>-12.268405710387833</v>
      </c>
      <c r="Q22" s="151">
        <v>-0.79473556274543067</v>
      </c>
      <c r="R22" s="141">
        <f t="shared" si="8"/>
        <v>-3.7538892163000215</v>
      </c>
      <c r="T22" s="11"/>
    </row>
    <row r="23" spans="1:20" x14ac:dyDescent="0.2">
      <c r="A23" s="10" t="str">
        <f>name!$D19</f>
        <v>53 Skilled construction and building trades</v>
      </c>
      <c r="B23" s="151">
        <v>14.473440541060747</v>
      </c>
      <c r="C23" s="141">
        <f t="shared" si="0"/>
        <v>2.8854258911017099</v>
      </c>
      <c r="E23" s="151">
        <v>11.136619097129653</v>
      </c>
      <c r="F23" s="141">
        <f t="shared" si="1"/>
        <v>2.163101340622839</v>
      </c>
      <c r="H23" s="151">
        <f t="shared" si="3"/>
        <v>-3.3368214439310933</v>
      </c>
      <c r="I23" s="141">
        <f t="shared" si="4"/>
        <v>-23.054790838879146</v>
      </c>
      <c r="K23" s="207">
        <f t="shared" si="2"/>
        <v>0.38203038798184952</v>
      </c>
      <c r="L23" s="141">
        <f t="shared" si="5"/>
        <v>2.6395271179512569</v>
      </c>
      <c r="N23" s="151">
        <f t="shared" si="6"/>
        <v>-3.1800930316490672</v>
      </c>
      <c r="O23" s="141">
        <f t="shared" si="7"/>
        <v>-21.971921759910728</v>
      </c>
      <c r="Q23" s="151">
        <v>-0.53875880026387568</v>
      </c>
      <c r="R23" s="141">
        <f t="shared" si="8"/>
        <v>-3.722396196919675</v>
      </c>
      <c r="T23" s="11"/>
    </row>
    <row r="24" spans="1:20" x14ac:dyDescent="0.2">
      <c r="A24" s="10" t="str">
        <f>name!$D20</f>
        <v>54 Textiles, printing and other skilled trades</v>
      </c>
      <c r="B24" s="151">
        <v>10.974938041399669</v>
      </c>
      <c r="C24" s="141">
        <f t="shared" si="0"/>
        <v>2.1879642430597102</v>
      </c>
      <c r="E24" s="151">
        <v>9.0739551288799039</v>
      </c>
      <c r="F24" s="141">
        <f t="shared" si="1"/>
        <v>1.7624634849090319</v>
      </c>
      <c r="H24" s="151">
        <f t="shared" si="3"/>
        <v>-1.9009829125197655</v>
      </c>
      <c r="I24" s="141">
        <f t="shared" si="4"/>
        <v>-17.321126600887194</v>
      </c>
      <c r="K24" s="207">
        <f t="shared" si="2"/>
        <v>0.28968646578109281</v>
      </c>
      <c r="L24" s="141">
        <f t="shared" si="5"/>
        <v>2.6395271179512569</v>
      </c>
      <c r="N24" s="151">
        <f t="shared" si="6"/>
        <v>-2.1019793074177029</v>
      </c>
      <c r="O24" s="141">
        <f t="shared" si="7"/>
        <v>-19.15253917141596</v>
      </c>
      <c r="Q24" s="151">
        <v>-8.8690070883155517E-2</v>
      </c>
      <c r="R24" s="141">
        <f t="shared" si="8"/>
        <v>-0.808114547422489</v>
      </c>
      <c r="T24" s="11"/>
    </row>
    <row r="25" spans="1:20" x14ac:dyDescent="0.2">
      <c r="A25" s="10" t="str">
        <f>name!$D21</f>
        <v>61 Caring personal service occupations</v>
      </c>
      <c r="B25" s="151">
        <v>44.06827943212275</v>
      </c>
      <c r="C25" s="141">
        <f t="shared" si="0"/>
        <v>8.7854545772316293</v>
      </c>
      <c r="E25" s="151">
        <v>43.415612404492016</v>
      </c>
      <c r="F25" s="141">
        <f t="shared" si="1"/>
        <v>8.4327540142163215</v>
      </c>
      <c r="H25" s="151">
        <f t="shared" si="3"/>
        <v>-0.65266702763073425</v>
      </c>
      <c r="I25" s="141">
        <f t="shared" si="4"/>
        <v>-1.4810358744230534</v>
      </c>
      <c r="K25" s="207">
        <f t="shared" si="2"/>
        <v>1.1631941860254162</v>
      </c>
      <c r="L25" s="141">
        <f t="shared" si="5"/>
        <v>2.6395271179512569</v>
      </c>
      <c r="N25" s="151">
        <f t="shared" si="6"/>
        <v>-1.5436087170506512</v>
      </c>
      <c r="O25" s="141">
        <f t="shared" si="7"/>
        <v>-3.5027660188735807</v>
      </c>
      <c r="Q25" s="151">
        <v>-0.27225249660549922</v>
      </c>
      <c r="R25" s="141">
        <f t="shared" si="8"/>
        <v>-0.61779697350073048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10.618128366267884</v>
      </c>
      <c r="C26" s="141">
        <f t="shared" si="0"/>
        <v>2.1168306468770992</v>
      </c>
      <c r="E26" s="151">
        <v>12.954942519583058</v>
      </c>
      <c r="F26" s="141">
        <f t="shared" si="1"/>
        <v>2.5162801463708613</v>
      </c>
      <c r="H26" s="151">
        <f t="shared" si="3"/>
        <v>2.3368141533151743</v>
      </c>
      <c r="I26" s="141">
        <f t="shared" si="4"/>
        <v>22.007778326911765</v>
      </c>
      <c r="K26" s="207">
        <f t="shared" si="2"/>
        <v>0.28026837764651558</v>
      </c>
      <c r="L26" s="141">
        <f t="shared" si="5"/>
        <v>2.6395271179512569</v>
      </c>
      <c r="N26" s="151">
        <f t="shared" si="6"/>
        <v>1.1026839945567448</v>
      </c>
      <c r="O26" s="141">
        <f t="shared" si="7"/>
        <v>10.384918664760145</v>
      </c>
      <c r="Q26" s="151">
        <v>0.95386178111191389</v>
      </c>
      <c r="R26" s="141">
        <f t="shared" si="8"/>
        <v>8.9833325442003709</v>
      </c>
      <c r="T26" s="11"/>
    </row>
    <row r="27" spans="1:20" x14ac:dyDescent="0.2">
      <c r="A27" s="10" t="str">
        <f>name!$D23</f>
        <v>63 Community and civil enforcement occupations</v>
      </c>
      <c r="B27" s="151">
        <v>0.53476700853324499</v>
      </c>
      <c r="C27" s="141">
        <f t="shared" si="0"/>
        <v>0.10661117981942854</v>
      </c>
      <c r="E27" s="151">
        <v>0.56793571961165534</v>
      </c>
      <c r="F27" s="141">
        <f t="shared" si="1"/>
        <v>0.11031198120048859</v>
      </c>
      <c r="H27" s="151">
        <f t="shared" si="3"/>
        <v>3.3168711078410351E-2</v>
      </c>
      <c r="I27" s="141">
        <f t="shared" si="4"/>
        <v>6.2024602395322148</v>
      </c>
      <c r="K27" s="207">
        <f t="shared" si="2"/>
        <v>1.4115320208091715E-2</v>
      </c>
      <c r="L27" s="141">
        <f t="shared" si="5"/>
        <v>2.6395271179512569</v>
      </c>
      <c r="N27" s="151">
        <f t="shared" si="6"/>
        <v>2.1261246043583676E-2</v>
      </c>
      <c r="O27" s="141">
        <f t="shared" si="7"/>
        <v>3.9757961325809652</v>
      </c>
      <c r="Q27" s="151">
        <v>-2.2078551732650394E-3</v>
      </c>
      <c r="R27" s="141">
        <f t="shared" si="8"/>
        <v>-0.41286301100001066</v>
      </c>
      <c r="T27" s="172"/>
    </row>
    <row r="28" spans="1:20" x14ac:dyDescent="0.2">
      <c r="A28" s="10" t="str">
        <f>name!$D24</f>
        <v>71 Sales occupations</v>
      </c>
      <c r="B28" s="151">
        <v>38.973525313793104</v>
      </c>
      <c r="C28" s="141">
        <f t="shared" si="0"/>
        <v>7.7697641199336269</v>
      </c>
      <c r="E28" s="151">
        <v>34.690284441550801</v>
      </c>
      <c r="F28" s="141">
        <f t="shared" si="1"/>
        <v>6.7380055048705545</v>
      </c>
      <c r="H28" s="151">
        <f t="shared" si="3"/>
        <v>-4.2832408722423025</v>
      </c>
      <c r="I28" s="141">
        <f t="shared" si="4"/>
        <v>-10.99012942184735</v>
      </c>
      <c r="K28" s="207">
        <f t="shared" si="2"/>
        <v>1.0287167694791668</v>
      </c>
      <c r="L28" s="141">
        <f t="shared" si="5"/>
        <v>2.6395271179512574</v>
      </c>
      <c r="N28" s="151">
        <f>H28-(K28+Q28)</f>
        <v>-4.3976545525445596</v>
      </c>
      <c r="O28" s="141">
        <f t="shared" si="7"/>
        <v>-11.283697117818047</v>
      </c>
      <c r="Q28" s="151">
        <v>-0.91430308917690939</v>
      </c>
      <c r="R28" s="141">
        <f t="shared" si="8"/>
        <v>-2.3459594219805635</v>
      </c>
      <c r="T28" s="11"/>
    </row>
    <row r="29" spans="1:20" x14ac:dyDescent="0.2">
      <c r="A29" s="10" t="str">
        <f>name!$D25</f>
        <v>72 Customer service occupations</v>
      </c>
      <c r="B29" s="151">
        <v>7.3945468569015489</v>
      </c>
      <c r="C29" s="141">
        <f t="shared" si="0"/>
        <v>1.4741772623681066</v>
      </c>
      <c r="E29" s="151">
        <v>8.0999516261111939</v>
      </c>
      <c r="F29" s="141">
        <f t="shared" si="1"/>
        <v>1.5732796523441415</v>
      </c>
      <c r="H29" s="151">
        <f t="shared" si="3"/>
        <v>0.70540476920964501</v>
      </c>
      <c r="I29" s="141">
        <f t="shared" si="4"/>
        <v>9.5395266655355684</v>
      </c>
      <c r="K29" s="207">
        <f t="shared" si="2"/>
        <v>0.1951810695375287</v>
      </c>
      <c r="L29" s="141">
        <f t="shared" si="5"/>
        <v>2.6395271179512569</v>
      </c>
      <c r="N29" s="151">
        <f t="shared" si="6"/>
        <v>0.5688353734499797</v>
      </c>
      <c r="O29" s="141">
        <f t="shared" si="7"/>
        <v>7.6926332939396938</v>
      </c>
      <c r="Q29" s="151">
        <v>-5.8611673777863388E-2</v>
      </c>
      <c r="R29" s="141">
        <f t="shared" si="8"/>
        <v>-0.79263374635538864</v>
      </c>
      <c r="T29" s="11"/>
    </row>
    <row r="30" spans="1:20" x14ac:dyDescent="0.2">
      <c r="A30" s="10" t="str">
        <f>name!$D26</f>
        <v>81 Process, plant and machine operatives</v>
      </c>
      <c r="B30" s="151">
        <v>23.617997881207213</v>
      </c>
      <c r="C30" s="141">
        <f t="shared" si="0"/>
        <v>4.7084853383054774</v>
      </c>
      <c r="E30" s="151">
        <v>20.051531770214691</v>
      </c>
      <c r="F30" s="141">
        <f t="shared" si="1"/>
        <v>3.8946734978905675</v>
      </c>
      <c r="H30" s="151">
        <f t="shared" si="3"/>
        <v>-3.566466110992522</v>
      </c>
      <c r="I30" s="141">
        <f t="shared" si="4"/>
        <v>-15.100628465338083</v>
      </c>
      <c r="K30" s="207">
        <f t="shared" si="2"/>
        <v>0.62340345879161763</v>
      </c>
      <c r="L30" s="141">
        <f t="shared" si="5"/>
        <v>2.6395271179512565</v>
      </c>
      <c r="N30" s="151">
        <f t="shared" si="6"/>
        <v>-3.6899954021868755</v>
      </c>
      <c r="O30" s="141">
        <f t="shared" si="7"/>
        <v>-15.623658790836782</v>
      </c>
      <c r="Q30" s="151">
        <v>-0.49987416759726433</v>
      </c>
      <c r="R30" s="141">
        <f t="shared" si="8"/>
        <v>-2.1164967924525606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21.103814233060543</v>
      </c>
      <c r="C31" s="141">
        <f t="shared" si="0"/>
        <v>4.2072575498769993</v>
      </c>
      <c r="E31" s="151">
        <v>21.391692121588051</v>
      </c>
      <c r="F31" s="141">
        <f t="shared" si="1"/>
        <v>4.1549771526552757</v>
      </c>
      <c r="H31" s="151">
        <f t="shared" si="3"/>
        <v>0.28787788852750751</v>
      </c>
      <c r="I31" s="141">
        <f t="shared" si="4"/>
        <v>1.3641035944892188</v>
      </c>
      <c r="K31" s="207">
        <f t="shared" si="2"/>
        <v>0.55704089960369008</v>
      </c>
      <c r="L31" s="141">
        <f t="shared" si="5"/>
        <v>2.6395271179512565</v>
      </c>
      <c r="N31" s="151">
        <f t="shared" si="6"/>
        <v>-0.65795954230041764</v>
      </c>
      <c r="O31" s="141">
        <f t="shared" si="7"/>
        <v>-3.1177280800248885</v>
      </c>
      <c r="Q31" s="151">
        <v>0.38879653122423502</v>
      </c>
      <c r="R31" s="141">
        <f t="shared" si="8"/>
        <v>1.8423045565628564</v>
      </c>
      <c r="T31" s="11"/>
    </row>
    <row r="32" spans="1:20" x14ac:dyDescent="0.2">
      <c r="A32" s="10" t="str">
        <f>name!$D28</f>
        <v>91 Elementary trades and related occupations</v>
      </c>
      <c r="B32" s="151">
        <v>13.037691425580576</v>
      </c>
      <c r="C32" s="141">
        <f t="shared" si="0"/>
        <v>2.5991948695847458</v>
      </c>
      <c r="E32" s="151">
        <v>10.671468998485794</v>
      </c>
      <c r="F32" s="141">
        <f t="shared" si="1"/>
        <v>2.0727537411232113</v>
      </c>
      <c r="H32" s="151">
        <f t="shared" si="3"/>
        <v>-2.3662224270947814</v>
      </c>
      <c r="I32" s="141">
        <f t="shared" si="4"/>
        <v>-18.149090585562867</v>
      </c>
      <c r="K32" s="207">
        <f t="shared" si="2"/>
        <v>0.34413340073300513</v>
      </c>
      <c r="L32" s="141">
        <f t="shared" si="5"/>
        <v>2.6395271179512569</v>
      </c>
      <c r="N32" s="151">
        <f>H32-(K32+Q32)</f>
        <v>-2.7665732645877656</v>
      </c>
      <c r="O32" s="141">
        <f t="shared" si="7"/>
        <v>-21.219809353361562</v>
      </c>
      <c r="Q32" s="151">
        <v>5.6217436759979256E-2</v>
      </c>
      <c r="R32" s="141">
        <f t="shared" si="8"/>
        <v>0.43119164984744118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51.51223000784293</v>
      </c>
      <c r="C33" s="141">
        <f t="shared" si="0"/>
        <v>10.26948096766238</v>
      </c>
      <c r="E33" s="151">
        <v>46.29243779716861</v>
      </c>
      <c r="F33" s="141">
        <f t="shared" si="1"/>
        <v>8.991529061594969</v>
      </c>
      <c r="H33" s="151">
        <f t="shared" ref="H33" si="9">E33-B33</f>
        <v>-5.2197922106743206</v>
      </c>
      <c r="I33" s="141">
        <f>IF(B33&lt;&gt;0,((E33/B33)-1)*100,0)</f>
        <v>-10.133112485869056</v>
      </c>
      <c r="K33" s="207">
        <f t="shared" si="2"/>
        <v>1.359679280118439</v>
      </c>
      <c r="L33" s="141">
        <f t="shared" ref="L33" si="10">IF(B33&lt;&gt;0,K33/B33*100,0)</f>
        <v>2.6395271179512569</v>
      </c>
      <c r="N33" s="151">
        <f>H33-(K33+Q33)</f>
        <v>-6.5347824102962013</v>
      </c>
      <c r="O33" s="141">
        <f t="shared" ref="O33" si="11">IF(B33&lt;&gt;0,N33/B33*100,0)</f>
        <v>-12.68588529229128</v>
      </c>
      <c r="Q33" s="151">
        <v>-4.468908049655796E-2</v>
      </c>
      <c r="R33" s="141">
        <f t="shared" ref="R33" si="12">IF(B33&lt;&gt;0,Q33/B33*100,0)</f>
        <v>-8.6754311529036662E-2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501.60500000000047</v>
      </c>
      <c r="C35" s="147">
        <f>B35/B$35*100</f>
        <v>100</v>
      </c>
      <c r="D35" s="145"/>
      <c r="E35" s="152">
        <f>SUM(E8:E33)</f>
        <v>514.84499999999991</v>
      </c>
      <c r="F35" s="147">
        <f t="shared" ref="F35" si="13">E35/E$35*100</f>
        <v>100</v>
      </c>
      <c r="G35" s="145"/>
      <c r="H35" s="152">
        <f>E35-B35</f>
        <v>13.239999999999441</v>
      </c>
      <c r="I35" s="147">
        <f>IF(B35&lt;&gt;0,((E35/B35)-1)*100,0)</f>
        <v>2.6395271179512569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Lincolnshire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37.179334381053707</v>
      </c>
      <c r="C44" s="141">
        <f t="shared" ref="C44:C68" si="15">B44/B$71*100</f>
        <v>7.22146167896235</v>
      </c>
      <c r="E44" s="151">
        <v>37.159492786377278</v>
      </c>
      <c r="F44" s="141">
        <f t="shared" ref="F44:F68" si="16">E44/E$71*100</f>
        <v>6.9729134991100379</v>
      </c>
      <c r="H44" s="151">
        <f>E44-B44</f>
        <v>-1.9841594676428542E-2</v>
      </c>
      <c r="I44" s="141">
        <f>IF(B44&gt;0,((E44/B44)-1)*100,0)</f>
        <v>-5.336726707657613E-2</v>
      </c>
      <c r="K44" s="151">
        <f>(($E$71/$B$71)-1)*B44</f>
        <v>1.3047014815381313</v>
      </c>
      <c r="L44" s="141">
        <f>IF(B44&gt;0,K44/B44*100,0)</f>
        <v>3.5092115102603794</v>
      </c>
      <c r="N44" s="151">
        <f>H44-(K44+Q44)</f>
        <v>-1.080272579488806</v>
      </c>
      <c r="O44" s="141">
        <f>IF(B44&gt;0,N44/B44*100,0)</f>
        <v>-2.905572672218963</v>
      </c>
      <c r="Q44" s="151">
        <v>-0.24427049672575377</v>
      </c>
      <c r="R44" s="141">
        <f>IF(B44&gt;0,Q44/B44*100,0)</f>
        <v>-0.65700610511798752</v>
      </c>
      <c r="T44" s="151"/>
    </row>
    <row r="45" spans="1:20" x14ac:dyDescent="0.2">
      <c r="A45" s="135" t="str">
        <f t="shared" si="14"/>
        <v>12 Other managers and proprietors</v>
      </c>
      <c r="B45" s="151">
        <v>17.588280403184715</v>
      </c>
      <c r="C45" s="141">
        <f t="shared" si="15"/>
        <v>3.4162282634938124</v>
      </c>
      <c r="E45" s="151">
        <v>24.787517867194438</v>
      </c>
      <c r="F45" s="141">
        <f t="shared" si="16"/>
        <v>4.6513341540806818</v>
      </c>
      <c r="H45" s="151">
        <f t="shared" ref="H45:H71" si="17">E45-B45</f>
        <v>7.1992374640097232</v>
      </c>
      <c r="I45" s="141">
        <f t="shared" ref="I45:I71" si="18">IF(B45&gt;0,((E45/B45)-1)*100,0)</f>
        <v>40.932014381042926</v>
      </c>
      <c r="K45" s="151">
        <f t="shared" ref="K45:K68" si="19">(($E$71/$B$71)-1)*B45</f>
        <v>0.61720996036542863</v>
      </c>
      <c r="L45" s="141">
        <f t="shared" ref="L45:L68" si="20">IF(B45&gt;0,K45/B45*100,0)</f>
        <v>3.5092115102603794</v>
      </c>
      <c r="N45" s="151">
        <f t="shared" ref="N45:N68" si="21">H45-(K45+Q45)</f>
        <v>6.4476064837767151</v>
      </c>
      <c r="O45" s="141">
        <f t="shared" ref="O45:O68" si="22">IF(B45&gt;0,N45/B45*100,0)</f>
        <v>36.658538162771414</v>
      </c>
      <c r="Q45" s="151">
        <v>0.13442101986757968</v>
      </c>
      <c r="R45" s="141">
        <f>IF(B45&gt;0,Q45/B45*100,0)</f>
        <v>0.76426470801113688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28.097407851867654</v>
      </c>
      <c r="C46" s="141">
        <f t="shared" si="15"/>
        <v>5.4574498833372491</v>
      </c>
      <c r="E46" s="151">
        <v>32.945886342618572</v>
      </c>
      <c r="F46" s="141">
        <f t="shared" si="16"/>
        <v>6.1822376569900053</v>
      </c>
      <c r="H46" s="151">
        <f t="shared" si="17"/>
        <v>4.8484784907509173</v>
      </c>
      <c r="I46" s="141">
        <f t="shared" si="18"/>
        <v>17.255963668650786</v>
      </c>
      <c r="K46" s="151">
        <f t="shared" si="19"/>
        <v>0.98599747042254338</v>
      </c>
      <c r="L46" s="141">
        <f t="shared" si="20"/>
        <v>3.5092115102603794</v>
      </c>
      <c r="N46" s="151">
        <f t="shared" si="21"/>
        <v>4.1422869982965524</v>
      </c>
      <c r="O46" s="141">
        <f t="shared" si="22"/>
        <v>14.742594833427711</v>
      </c>
      <c r="Q46" s="151">
        <v>-0.27980597796817863</v>
      </c>
      <c r="R46" s="141">
        <f t="shared" ref="R46:R68" si="23">IF(B46&gt;0,Q46/B46*100,0)</f>
        <v>-0.99584267503729784</v>
      </c>
      <c r="T46" s="151"/>
    </row>
    <row r="47" spans="1:20" x14ac:dyDescent="0.2">
      <c r="A47" s="135" t="str">
        <f t="shared" si="14"/>
        <v>22 Health professionals</v>
      </c>
      <c r="B47" s="151">
        <v>22.170877754844323</v>
      </c>
      <c r="C47" s="141">
        <f t="shared" si="15"/>
        <v>4.3063208839251281</v>
      </c>
      <c r="E47" s="151">
        <v>25.613816597172381</v>
      </c>
      <c r="F47" s="141">
        <f t="shared" si="16"/>
        <v>4.8063876582198155</v>
      </c>
      <c r="H47" s="151">
        <f t="shared" si="17"/>
        <v>3.4429388423280578</v>
      </c>
      <c r="I47" s="141">
        <f t="shared" si="18"/>
        <v>15.529104803150062</v>
      </c>
      <c r="K47" s="151">
        <f t="shared" si="19"/>
        <v>0.77802299409875497</v>
      </c>
      <c r="L47" s="141">
        <f t="shared" si="20"/>
        <v>3.5092115102603794</v>
      </c>
      <c r="N47" s="151">
        <f t="shared" si="21"/>
        <v>1.4938259644845466</v>
      </c>
      <c r="O47" s="141">
        <f t="shared" si="22"/>
        <v>6.737784498217021</v>
      </c>
      <c r="Q47" s="151">
        <v>1.1710898837447561</v>
      </c>
      <c r="R47" s="141">
        <f t="shared" si="23"/>
        <v>5.2821087946726593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19.378547683492076</v>
      </c>
      <c r="C48" s="141">
        <f t="shared" si="15"/>
        <v>3.7639576345292429</v>
      </c>
      <c r="E48" s="151">
        <v>20.081137428014749</v>
      </c>
      <c r="F48" s="141">
        <f t="shared" si="16"/>
        <v>3.7681901379617555</v>
      </c>
      <c r="H48" s="151">
        <f t="shared" si="17"/>
        <v>0.70258974452267253</v>
      </c>
      <c r="I48" s="141">
        <f t="shared" si="18"/>
        <v>3.6256057780903017</v>
      </c>
      <c r="K48" s="151">
        <f t="shared" si="19"/>
        <v>0.68003422583040007</v>
      </c>
      <c r="L48" s="141">
        <f t="shared" si="20"/>
        <v>3.5092115102603794</v>
      </c>
      <c r="N48" s="151">
        <f t="shared" si="21"/>
        <v>0.73603992087583192</v>
      </c>
      <c r="O48" s="141">
        <f t="shared" si="22"/>
        <v>3.7982202428040526</v>
      </c>
      <c r="Q48" s="151">
        <v>-0.71348440218355946</v>
      </c>
      <c r="R48" s="141">
        <f t="shared" si="23"/>
        <v>-3.6818259749741329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30.962198970577031</v>
      </c>
      <c r="C49" s="141">
        <f t="shared" si="15"/>
        <v>6.0138874749831572</v>
      </c>
      <c r="E49" s="151">
        <v>38.624221051944275</v>
      </c>
      <c r="F49" s="141">
        <f t="shared" si="16"/>
        <v>7.2477671833143713</v>
      </c>
      <c r="H49" s="151">
        <f t="shared" si="17"/>
        <v>7.6620220813672439</v>
      </c>
      <c r="I49" s="141">
        <f t="shared" si="18"/>
        <v>24.746375697179523</v>
      </c>
      <c r="K49" s="151">
        <f t="shared" si="19"/>
        <v>1.0865290501052098</v>
      </c>
      <c r="L49" s="141">
        <f t="shared" si="20"/>
        <v>3.5092115102603794</v>
      </c>
      <c r="N49" s="151">
        <f t="shared" si="21"/>
        <v>6.3698088428136757</v>
      </c>
      <c r="O49" s="141">
        <f t="shared" si="22"/>
        <v>20.572856756287951</v>
      </c>
      <c r="Q49" s="151">
        <v>0.20568418844835806</v>
      </c>
      <c r="R49" s="141">
        <f t="shared" si="23"/>
        <v>0.66430743063119335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10.265791929967877</v>
      </c>
      <c r="C50" s="141">
        <f t="shared" si="15"/>
        <v>1.9939577795196377</v>
      </c>
      <c r="E50" s="151">
        <v>9.3265099675353262</v>
      </c>
      <c r="F50" s="141">
        <f t="shared" si="16"/>
        <v>1.7501032004412225</v>
      </c>
      <c r="H50" s="151">
        <f t="shared" si="17"/>
        <v>-0.9392819624325508</v>
      </c>
      <c r="I50" s="141">
        <f t="shared" si="18"/>
        <v>-9.1496298467788062</v>
      </c>
      <c r="K50" s="151">
        <f t="shared" si="19"/>
        <v>0.3602483520258139</v>
      </c>
      <c r="L50" s="141">
        <f t="shared" si="20"/>
        <v>3.5092115102603794</v>
      </c>
      <c r="N50" s="151">
        <f t="shared" si="21"/>
        <v>-1.1647766197216574</v>
      </c>
      <c r="O50" s="141">
        <f t="shared" si="22"/>
        <v>-11.346193529614057</v>
      </c>
      <c r="Q50" s="151">
        <v>-0.13475369473670723</v>
      </c>
      <c r="R50" s="141">
        <f t="shared" si="23"/>
        <v>-1.3126478274251259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9.8608306777174661</v>
      </c>
      <c r="C51" s="141">
        <f t="shared" si="15"/>
        <v>1.9153008532116398</v>
      </c>
      <c r="E51" s="151">
        <v>10.800512807356405</v>
      </c>
      <c r="F51" s="141">
        <f t="shared" si="16"/>
        <v>2.0266972422006648</v>
      </c>
      <c r="H51" s="151">
        <f t="shared" si="17"/>
        <v>0.93968212963893905</v>
      </c>
      <c r="I51" s="141">
        <f t="shared" si="18"/>
        <v>9.5294418933928213</v>
      </c>
      <c r="K51" s="151">
        <f t="shared" si="19"/>
        <v>0.3460374051497479</v>
      </c>
      <c r="L51" s="141">
        <f t="shared" si="20"/>
        <v>3.5092115102603794</v>
      </c>
      <c r="N51" s="151">
        <f t="shared" si="21"/>
        <v>0.12754756378172782</v>
      </c>
      <c r="O51" s="141">
        <f t="shared" si="22"/>
        <v>1.2934768677242094</v>
      </c>
      <c r="Q51" s="151">
        <v>0.46609716070746332</v>
      </c>
      <c r="R51" s="141">
        <f t="shared" si="23"/>
        <v>4.7267535154082285</v>
      </c>
      <c r="T51" s="151"/>
    </row>
    <row r="52" spans="1:20" x14ac:dyDescent="0.2">
      <c r="A52" s="135" t="str">
        <f t="shared" si="14"/>
        <v>33 Protective service occupations</v>
      </c>
      <c r="B52" s="151">
        <v>5.7392343900142118</v>
      </c>
      <c r="C52" s="141">
        <f t="shared" si="15"/>
        <v>1.1147499519300397</v>
      </c>
      <c r="E52" s="151">
        <v>7.6234909847854579</v>
      </c>
      <c r="F52" s="141">
        <f t="shared" si="16"/>
        <v>1.43053468204609</v>
      </c>
      <c r="H52" s="151">
        <f t="shared" si="17"/>
        <v>1.8842565947712462</v>
      </c>
      <c r="I52" s="141">
        <f t="shared" si="18"/>
        <v>32.83114901265742</v>
      </c>
      <c r="K52" s="151">
        <f t="shared" si="19"/>
        <v>0.2014018738152008</v>
      </c>
      <c r="L52" s="141">
        <f t="shared" si="20"/>
        <v>3.5092115102603794</v>
      </c>
      <c r="N52" s="151">
        <f t="shared" si="21"/>
        <v>1.5686141713190298</v>
      </c>
      <c r="O52" s="141">
        <f t="shared" si="22"/>
        <v>27.331418525932438</v>
      </c>
      <c r="Q52" s="151">
        <v>0.11424054963701565</v>
      </c>
      <c r="R52" s="141">
        <f t="shared" si="23"/>
        <v>1.9905189764646076</v>
      </c>
      <c r="T52" s="151"/>
    </row>
    <row r="53" spans="1:20" x14ac:dyDescent="0.2">
      <c r="A53" s="135" t="str">
        <f t="shared" si="14"/>
        <v>34 Culture, media and sports occupations</v>
      </c>
      <c r="B53" s="151">
        <v>6.6148989100187512</v>
      </c>
      <c r="C53" s="141">
        <f t="shared" si="15"/>
        <v>1.2848330876319576</v>
      </c>
      <c r="E53" s="151">
        <v>6.5370534710994805</v>
      </c>
      <c r="F53" s="141">
        <f t="shared" si="16"/>
        <v>1.2266665924391797</v>
      </c>
      <c r="H53" s="151">
        <f t="shared" si="17"/>
        <v>-7.7845438919270649E-2</v>
      </c>
      <c r="I53" s="141">
        <f t="shared" si="18"/>
        <v>-1.1768197818014747</v>
      </c>
      <c r="K53" s="151">
        <f t="shared" si="19"/>
        <v>0.23213079394246638</v>
      </c>
      <c r="L53" s="141">
        <f t="shared" si="20"/>
        <v>3.5092115102603794</v>
      </c>
      <c r="N53" s="151">
        <f t="shared" si="21"/>
        <v>-0.17127293840657762</v>
      </c>
      <c r="O53" s="141">
        <f t="shared" si="22"/>
        <v>-2.5891996345880983</v>
      </c>
      <c r="Q53" s="151">
        <v>-0.13870329445515941</v>
      </c>
      <c r="R53" s="141">
        <f t="shared" si="23"/>
        <v>-2.0968316574737531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29.030092663719383</v>
      </c>
      <c r="C54" s="141">
        <f t="shared" si="15"/>
        <v>5.6386082536917685</v>
      </c>
      <c r="E54" s="151">
        <v>28.611238775478704</v>
      </c>
      <c r="F54" s="141">
        <f t="shared" si="16"/>
        <v>5.3688486608443249</v>
      </c>
      <c r="H54" s="151">
        <f t="shared" si="17"/>
        <v>-0.41885388824067959</v>
      </c>
      <c r="I54" s="141">
        <f t="shared" si="18"/>
        <v>-1.4428265630861969</v>
      </c>
      <c r="K54" s="151">
        <f t="shared" si="19"/>
        <v>1.0187273531944945</v>
      </c>
      <c r="L54" s="141">
        <f t="shared" si="20"/>
        <v>3.5092115102603794</v>
      </c>
      <c r="N54" s="151">
        <f t="shared" si="21"/>
        <v>-1.4242214942102676</v>
      </c>
      <c r="O54" s="141">
        <f t="shared" si="22"/>
        <v>-4.9060177337642497</v>
      </c>
      <c r="Q54" s="151">
        <v>-1.3359747224906567E-2</v>
      </c>
      <c r="R54" s="141">
        <f t="shared" si="23"/>
        <v>-4.6020339582322559E-2</v>
      </c>
      <c r="T54" s="151"/>
    </row>
    <row r="55" spans="1:20" x14ac:dyDescent="0.2">
      <c r="A55" s="135" t="str">
        <f t="shared" si="14"/>
        <v>41 Administrative occupations</v>
      </c>
      <c r="B55" s="151">
        <v>42.117028772500085</v>
      </c>
      <c r="C55" s="141">
        <f t="shared" si="15"/>
        <v>8.1805259393604093</v>
      </c>
      <c r="E55" s="151">
        <v>36.333646035337374</v>
      </c>
      <c r="F55" s="141">
        <f t="shared" si="16"/>
        <v>6.8179448080240972</v>
      </c>
      <c r="H55" s="151">
        <f t="shared" si="17"/>
        <v>-5.7833827371627109</v>
      </c>
      <c r="I55" s="141">
        <f t="shared" si="18"/>
        <v>-13.73169690673649</v>
      </c>
      <c r="K55" s="151">
        <f t="shared" si="19"/>
        <v>1.4779756214642488</v>
      </c>
      <c r="L55" s="141">
        <f t="shared" si="20"/>
        <v>3.5092115102603794</v>
      </c>
      <c r="N55" s="151">
        <f t="shared" si="21"/>
        <v>-7.2553045881606373</v>
      </c>
      <c r="O55" s="141">
        <f t="shared" si="22"/>
        <v>-17.2265347286272</v>
      </c>
      <c r="Q55" s="151">
        <v>-6.05377046632274E-3</v>
      </c>
      <c r="R55" s="141">
        <f t="shared" si="23"/>
        <v>-1.4373688369668404E-2</v>
      </c>
      <c r="T55" s="151"/>
    </row>
    <row r="56" spans="1:20" x14ac:dyDescent="0.2">
      <c r="A56" s="135" t="str">
        <f t="shared" si="14"/>
        <v>42 Secretarial and related occupations</v>
      </c>
      <c r="B56" s="151">
        <v>9.1454501701486777</v>
      </c>
      <c r="C56" s="141">
        <f t="shared" si="15"/>
        <v>1.7763501966900095</v>
      </c>
      <c r="E56" s="151">
        <v>7.5860326028375207</v>
      </c>
      <c r="F56" s="141">
        <f t="shared" si="16"/>
        <v>1.4235056825212271</v>
      </c>
      <c r="H56" s="151">
        <f t="shared" si="17"/>
        <v>-1.559417567311157</v>
      </c>
      <c r="I56" s="141">
        <f t="shared" si="18"/>
        <v>-17.051293684822578</v>
      </c>
      <c r="K56" s="151">
        <f t="shared" si="19"/>
        <v>0.32093319003598486</v>
      </c>
      <c r="L56" s="141">
        <f t="shared" si="20"/>
        <v>3.5092115102603794</v>
      </c>
      <c r="N56" s="151">
        <f t="shared" si="21"/>
        <v>-2.0245913012004255</v>
      </c>
      <c r="O56" s="141">
        <f t="shared" si="22"/>
        <v>-22.137688834704043</v>
      </c>
      <c r="Q56" s="151">
        <v>0.14424054385328355</v>
      </c>
      <c r="R56" s="141">
        <f t="shared" si="23"/>
        <v>1.5771836396210843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10.010867047246153</v>
      </c>
      <c r="C57" s="141">
        <f t="shared" si="15"/>
        <v>1.9444428997554903</v>
      </c>
      <c r="E57" s="151">
        <v>9.4302096496398402</v>
      </c>
      <c r="F57" s="141">
        <f t="shared" si="16"/>
        <v>1.7695622634956318</v>
      </c>
      <c r="H57" s="151">
        <f t="shared" si="17"/>
        <v>-0.58065739760631274</v>
      </c>
      <c r="I57" s="141">
        <f t="shared" si="18"/>
        <v>-5.8002707943868188</v>
      </c>
      <c r="K57" s="151">
        <f t="shared" si="19"/>
        <v>0.35130249869882535</v>
      </c>
      <c r="L57" s="141">
        <f t="shared" si="20"/>
        <v>3.5092115102603794</v>
      </c>
      <c r="N57" s="151">
        <f t="shared" si="21"/>
        <v>-0.3334362707690175</v>
      </c>
      <c r="O57" s="141">
        <f t="shared" si="22"/>
        <v>-3.3307431733472184</v>
      </c>
      <c r="Q57" s="151">
        <v>-0.5985236255361206</v>
      </c>
      <c r="R57" s="141">
        <f t="shared" si="23"/>
        <v>-5.9787391312999798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18.33772676883218</v>
      </c>
      <c r="C58" s="141">
        <f t="shared" si="15"/>
        <v>3.561795641179808</v>
      </c>
      <c r="E58" s="151">
        <v>16.50361297478867</v>
      </c>
      <c r="F58" s="141">
        <f t="shared" si="16"/>
        <v>3.0968739632038069</v>
      </c>
      <c r="H58" s="151">
        <f t="shared" si="17"/>
        <v>-1.8341137940435104</v>
      </c>
      <c r="I58" s="141">
        <f t="shared" si="18"/>
        <v>-10.001860193275824</v>
      </c>
      <c r="K58" s="151">
        <f t="shared" si="19"/>
        <v>0.64350961849195765</v>
      </c>
      <c r="L58" s="141">
        <f t="shared" si="20"/>
        <v>3.5092115102603794</v>
      </c>
      <c r="N58" s="151">
        <f t="shared" si="21"/>
        <v>-1.4881632618156295</v>
      </c>
      <c r="O58" s="141">
        <f t="shared" si="22"/>
        <v>-8.1153093869028226</v>
      </c>
      <c r="Q58" s="151">
        <v>-0.9894601507198385</v>
      </c>
      <c r="R58" s="141">
        <f t="shared" si="23"/>
        <v>-5.3957623166333786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11.136619097129653</v>
      </c>
      <c r="C59" s="141">
        <f t="shared" si="15"/>
        <v>2.163101340622839</v>
      </c>
      <c r="E59" s="151">
        <v>9.7739090739963004</v>
      </c>
      <c r="F59" s="141">
        <f t="shared" si="16"/>
        <v>1.8340568562907764</v>
      </c>
      <c r="H59" s="151">
        <f t="shared" si="17"/>
        <v>-1.3627100231333529</v>
      </c>
      <c r="I59" s="141">
        <f t="shared" si="18"/>
        <v>-12.23629910701154</v>
      </c>
      <c r="K59" s="151">
        <f t="shared" si="19"/>
        <v>0.39080751921032936</v>
      </c>
      <c r="L59" s="141">
        <f t="shared" si="20"/>
        <v>3.5092115102603794</v>
      </c>
      <c r="N59" s="151">
        <f t="shared" si="21"/>
        <v>-1.6185194742481608</v>
      </c>
      <c r="O59" s="141">
        <f t="shared" si="22"/>
        <v>-14.533310874081321</v>
      </c>
      <c r="Q59" s="151">
        <v>-0.13499806809552159</v>
      </c>
      <c r="R59" s="141">
        <f t="shared" si="23"/>
        <v>-1.2121997431906055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9.0739551288799039</v>
      </c>
      <c r="C60" s="141">
        <f t="shared" si="15"/>
        <v>1.7624634849090319</v>
      </c>
      <c r="E60" s="151">
        <v>7.9161405499224022</v>
      </c>
      <c r="F60" s="141">
        <f t="shared" si="16"/>
        <v>1.4854498584986646</v>
      </c>
      <c r="H60" s="151">
        <f t="shared" si="17"/>
        <v>-1.1578145789575016</v>
      </c>
      <c r="I60" s="141">
        <f t="shared" si="18"/>
        <v>-12.75975649551645</v>
      </c>
      <c r="K60" s="151">
        <f t="shared" si="19"/>
        <v>0.31842427781851562</v>
      </c>
      <c r="L60" s="141">
        <f t="shared" si="20"/>
        <v>3.5092115102603794</v>
      </c>
      <c r="N60" s="151">
        <f t="shared" si="21"/>
        <v>-1.4052989390431505</v>
      </c>
      <c r="O60" s="141">
        <f t="shared" si="22"/>
        <v>-15.487170909303602</v>
      </c>
      <c r="Q60" s="151">
        <v>-7.0939917732866856E-2</v>
      </c>
      <c r="R60" s="141">
        <f t="shared" si="23"/>
        <v>-0.78179709647323037</v>
      </c>
      <c r="T60" s="151"/>
    </row>
    <row r="61" spans="1:20" x14ac:dyDescent="0.2">
      <c r="A61" s="135" t="str">
        <f t="shared" si="14"/>
        <v>61 Caring personal service occupations</v>
      </c>
      <c r="B61" s="151">
        <v>43.415612404492016</v>
      </c>
      <c r="C61" s="141">
        <f t="shared" si="15"/>
        <v>8.4327540142163215</v>
      </c>
      <c r="E61" s="151">
        <v>50.60980432394868</v>
      </c>
      <c r="F61" s="141">
        <f t="shared" si="16"/>
        <v>9.4968408149842176</v>
      </c>
      <c r="H61" s="151">
        <f t="shared" si="17"/>
        <v>7.1941919194566637</v>
      </c>
      <c r="I61" s="141">
        <f t="shared" si="18"/>
        <v>16.570518117837985</v>
      </c>
      <c r="K61" s="151">
        <f t="shared" si="19"/>
        <v>1.5235456677484669</v>
      </c>
      <c r="L61" s="141">
        <f t="shared" si="20"/>
        <v>3.5092115102603794</v>
      </c>
      <c r="N61" s="151">
        <f t="shared" si="21"/>
        <v>4.0815767146490538</v>
      </c>
      <c r="O61" s="141">
        <f t="shared" si="22"/>
        <v>9.4011727316479163</v>
      </c>
      <c r="Q61" s="151">
        <v>1.5890695370591432</v>
      </c>
      <c r="R61" s="141">
        <f t="shared" si="23"/>
        <v>3.6601338759296858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12.954942519583058</v>
      </c>
      <c r="C62" s="141">
        <f t="shared" si="15"/>
        <v>2.5162801463708613</v>
      </c>
      <c r="E62" s="151">
        <v>13.034748586385913</v>
      </c>
      <c r="F62" s="141">
        <f t="shared" si="16"/>
        <v>2.445947658597651</v>
      </c>
      <c r="H62" s="151">
        <f t="shared" si="17"/>
        <v>7.9806066802854403E-2</v>
      </c>
      <c r="I62" s="141">
        <f t="shared" si="18"/>
        <v>0.61602794981310272</v>
      </c>
      <c r="K62" s="151">
        <f t="shared" si="19"/>
        <v>0.45461633404482471</v>
      </c>
      <c r="L62" s="141">
        <f t="shared" si="20"/>
        <v>3.5092115102603794</v>
      </c>
      <c r="N62" s="151">
        <f t="shared" si="21"/>
        <v>0.29472248023083347</v>
      </c>
      <c r="O62" s="141">
        <f t="shared" si="22"/>
        <v>2.2749809949779602</v>
      </c>
      <c r="Q62" s="151">
        <v>-0.66953274747280378</v>
      </c>
      <c r="R62" s="141">
        <f t="shared" si="23"/>
        <v>-5.1681645554252293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0.56793571961165534</v>
      </c>
      <c r="C63" s="141">
        <f t="shared" si="15"/>
        <v>0.11031198120048859</v>
      </c>
      <c r="E63" s="151">
        <v>0.50879394329564109</v>
      </c>
      <c r="F63" s="141">
        <f t="shared" si="16"/>
        <v>9.5474289056287187E-2</v>
      </c>
      <c r="H63" s="151">
        <f t="shared" si="17"/>
        <v>-5.914177631601425E-2</v>
      </c>
      <c r="I63" s="141">
        <f t="shared" si="18"/>
        <v>-10.413463051145012</v>
      </c>
      <c r="K63" s="151">
        <f t="shared" si="19"/>
        <v>1.9930065643492326E-2</v>
      </c>
      <c r="L63" s="141">
        <f t="shared" si="20"/>
        <v>3.5092115102603794</v>
      </c>
      <c r="N63" s="151">
        <f t="shared" si="21"/>
        <v>-9.4932018980276783E-2</v>
      </c>
      <c r="O63" s="141">
        <f t="shared" si="22"/>
        <v>-16.715275285940752</v>
      </c>
      <c r="Q63" s="151">
        <v>1.5860177020770201E-2</v>
      </c>
      <c r="R63" s="141">
        <f t="shared" si="23"/>
        <v>2.7926007245353603</v>
      </c>
      <c r="T63" s="151"/>
    </row>
    <row r="64" spans="1:20" x14ac:dyDescent="0.2">
      <c r="A64" s="135" t="str">
        <f t="shared" si="14"/>
        <v>71 Sales occupations</v>
      </c>
      <c r="B64" s="151">
        <v>34.690284441550801</v>
      </c>
      <c r="C64" s="141">
        <f t="shared" si="15"/>
        <v>6.7380055048705545</v>
      </c>
      <c r="E64" s="151">
        <v>30.385137066096732</v>
      </c>
      <c r="F64" s="141">
        <f t="shared" si="16"/>
        <v>5.701717556762981</v>
      </c>
      <c r="H64" s="151">
        <f t="shared" si="17"/>
        <v>-4.3051473754540694</v>
      </c>
      <c r="I64" s="141">
        <f t="shared" si="18"/>
        <v>-12.410239479897477</v>
      </c>
      <c r="K64" s="151">
        <f t="shared" si="19"/>
        <v>1.2173554545649663</v>
      </c>
      <c r="L64" s="141">
        <f t="shared" si="20"/>
        <v>3.5092115102603794</v>
      </c>
      <c r="N64" s="151">
        <f t="shared" si="21"/>
        <v>-5.4794414899111672</v>
      </c>
      <c r="O64" s="141">
        <f t="shared" si="22"/>
        <v>-15.795320154100798</v>
      </c>
      <c r="Q64" s="151">
        <v>-4.3061340107868981E-2</v>
      </c>
      <c r="R64" s="141">
        <f t="shared" si="23"/>
        <v>-0.12413083605705931</v>
      </c>
      <c r="T64" s="151"/>
    </row>
    <row r="65" spans="1:20" x14ac:dyDescent="0.2">
      <c r="A65" s="135" t="str">
        <f t="shared" si="14"/>
        <v>72 Customer service occupations</v>
      </c>
      <c r="B65" s="151">
        <v>8.0999516261111939</v>
      </c>
      <c r="C65" s="141">
        <f t="shared" si="15"/>
        <v>1.5732796523441415</v>
      </c>
      <c r="E65" s="151">
        <v>11.735833220709413</v>
      </c>
      <c r="F65" s="141">
        <f t="shared" si="16"/>
        <v>2.2022084735771412</v>
      </c>
      <c r="H65" s="151">
        <f t="shared" si="17"/>
        <v>3.635881594598219</v>
      </c>
      <c r="I65" s="141">
        <f t="shared" si="18"/>
        <v>44.887695166937867</v>
      </c>
      <c r="K65" s="151">
        <f t="shared" si="19"/>
        <v>0.28424443478901679</v>
      </c>
      <c r="L65" s="141">
        <f t="shared" si="20"/>
        <v>3.5092115102603794</v>
      </c>
      <c r="N65" s="151">
        <f t="shared" si="21"/>
        <v>3.2738168918826975</v>
      </c>
      <c r="O65" s="141">
        <f t="shared" si="22"/>
        <v>40.417733870522696</v>
      </c>
      <c r="Q65" s="151">
        <v>7.7820267926504913E-2</v>
      </c>
      <c r="R65" s="141">
        <f t="shared" si="23"/>
        <v>0.96074978615479223</v>
      </c>
      <c r="T65" s="151"/>
    </row>
    <row r="66" spans="1:20" x14ac:dyDescent="0.2">
      <c r="A66" s="135" t="str">
        <f t="shared" si="14"/>
        <v>81 Process, plant and machine operatives</v>
      </c>
      <c r="B66" s="151">
        <v>20.051531770214691</v>
      </c>
      <c r="C66" s="141">
        <f t="shared" si="15"/>
        <v>3.8946734978905675</v>
      </c>
      <c r="E66" s="151">
        <v>23.273758012658199</v>
      </c>
      <c r="F66" s="141">
        <f t="shared" si="16"/>
        <v>4.3672797783983475</v>
      </c>
      <c r="H66" s="151">
        <f t="shared" si="17"/>
        <v>3.222226242443508</v>
      </c>
      <c r="I66" s="141">
        <f t="shared" si="18"/>
        <v>16.06972614047335</v>
      </c>
      <c r="K66" s="151">
        <f t="shared" si="19"/>
        <v>0.70365066086389072</v>
      </c>
      <c r="L66" s="141">
        <f t="shared" si="20"/>
        <v>3.5092115102603794</v>
      </c>
      <c r="N66" s="151">
        <f t="shared" si="21"/>
        <v>3.6843677528665117</v>
      </c>
      <c r="O66" s="141">
        <f t="shared" si="22"/>
        <v>18.374495250978342</v>
      </c>
      <c r="Q66" s="151">
        <v>-1.1657921712868946</v>
      </c>
      <c r="R66" s="141">
        <f t="shared" si="23"/>
        <v>-5.8139806207653759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21.391692121588051</v>
      </c>
      <c r="C67" s="141">
        <f t="shared" si="15"/>
        <v>4.1549771526552757</v>
      </c>
      <c r="E67" s="151">
        <v>21.82260470157026</v>
      </c>
      <c r="F67" s="141">
        <f t="shared" si="16"/>
        <v>4.0949734105387501</v>
      </c>
      <c r="H67" s="151">
        <f t="shared" si="17"/>
        <v>0.43091257998220911</v>
      </c>
      <c r="I67" s="141">
        <f t="shared" si="18"/>
        <v>2.0143922113919244</v>
      </c>
      <c r="K67" s="151">
        <f t="shared" si="19"/>
        <v>0.7506797221702306</v>
      </c>
      <c r="L67" s="141">
        <f t="shared" si="20"/>
        <v>3.5092115102603794</v>
      </c>
      <c r="N67" s="151">
        <f t="shared" si="21"/>
        <v>-0.38568118327519985</v>
      </c>
      <c r="O67" s="141">
        <f t="shared" si="22"/>
        <v>-1.8029484581351956</v>
      </c>
      <c r="Q67" s="151">
        <v>6.5914041087178368E-2</v>
      </c>
      <c r="R67" s="141">
        <f t="shared" si="23"/>
        <v>0.30812915926673839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10.671468998485794</v>
      </c>
      <c r="C68" s="141">
        <f t="shared" si="15"/>
        <v>2.0727537411232113</v>
      </c>
      <c r="E68" s="151">
        <v>8.407422445525393</v>
      </c>
      <c r="F68" s="141">
        <f t="shared" si="16"/>
        <v>1.577638042589657</v>
      </c>
      <c r="H68" s="151">
        <f t="shared" si="17"/>
        <v>-2.2640465529604015</v>
      </c>
      <c r="I68" s="141">
        <f t="shared" si="18"/>
        <v>-21.215884647949157</v>
      </c>
      <c r="K68" s="151">
        <f t="shared" si="19"/>
        <v>0.37448441840873153</v>
      </c>
      <c r="L68" s="141">
        <f t="shared" si="20"/>
        <v>3.5092115102603794</v>
      </c>
      <c r="N68" s="151">
        <f t="shared" si="21"/>
        <v>-2.3349341276136695</v>
      </c>
      <c r="O68" s="141">
        <f t="shared" si="22"/>
        <v>-21.880156592733201</v>
      </c>
      <c r="Q68" s="151">
        <v>-0.30359684375546353</v>
      </c>
      <c r="R68" s="141">
        <f t="shared" si="23"/>
        <v>-2.8449395654763348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46.29243779716861</v>
      </c>
      <c r="C69" s="141">
        <f t="shared" ref="C69" si="25">B69/B$71*100</f>
        <v>8.991529061594969</v>
      </c>
      <c r="E69" s="151">
        <v>43.479468733710497</v>
      </c>
      <c r="F69" s="141">
        <f t="shared" ref="F69" si="26">E69/E$71*100</f>
        <v>8.1588458758126112</v>
      </c>
      <c r="H69" s="151">
        <f t="shared" ref="H69" si="27">E69-B69</f>
        <v>-2.8129690634581124</v>
      </c>
      <c r="I69" s="141">
        <f t="shared" ref="I69" si="28">IF(B69&gt;0,((E69/B69)-1)*100,0)</f>
        <v>-6.076519615975295</v>
      </c>
      <c r="K69" s="151">
        <f t="shared" ref="K69" si="29">(($E$71/$B$71)-1)*B69</f>
        <v>1.6244995555583672</v>
      </c>
      <c r="L69" s="141">
        <f t="shared" ref="L69" si="30">IF(B69&gt;0,K69/B69*100,0)</f>
        <v>3.5092115102603794</v>
      </c>
      <c r="N69" s="151">
        <f t="shared" ref="N69" si="31">H69-(K69+Q69)</f>
        <v>-5.9593674981349016</v>
      </c>
      <c r="O69" s="141">
        <f t="shared" ref="O69" si="32">IF(B69&gt;0,N69/B69*100,0)</f>
        <v>-12.8733067034534</v>
      </c>
      <c r="Q69" s="151">
        <v>1.5218988791184218</v>
      </c>
      <c r="R69" s="141">
        <f t="shared" ref="R69" si="33">IF(B69&gt;0,Q69/B69*100,0)</f>
        <v>3.2875755772177238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514.84499999999991</v>
      </c>
      <c r="C71" s="147">
        <f>B71/B$71*100</f>
        <v>100</v>
      </c>
      <c r="D71" s="145"/>
      <c r="E71" s="152">
        <f>SUM(E44:E69)</f>
        <v>532.91199999999992</v>
      </c>
      <c r="F71" s="147">
        <f>E71/E$71*100</f>
        <v>100</v>
      </c>
      <c r="G71" s="145"/>
      <c r="H71" s="152">
        <f t="shared" si="17"/>
        <v>18.067000000000007</v>
      </c>
      <c r="I71" s="147">
        <f t="shared" si="18"/>
        <v>3.5092115102603794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Lincolnshire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Lincolnshire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Lincolnshire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Lincolnshire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37.179334381053756</v>
      </c>
      <c r="C7" s="11">
        <f t="shared" si="2"/>
        <v>37.159492786377363</v>
      </c>
      <c r="D7" s="11">
        <f t="shared" si="2"/>
        <v>-1.9841594676390573E-2</v>
      </c>
      <c r="E7" s="11">
        <f t="shared" si="2"/>
        <v>17.878706919398677</v>
      </c>
      <c r="F7" s="11">
        <f t="shared" si="2"/>
        <v>17.858865324722284</v>
      </c>
      <c r="G7" s="200">
        <f>IF(B7&gt;0,(1+(E7/B7))^(1/($C$6-$B$6))-1,0)</f>
        <v>2.6521247640218348E-2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25.741779055399533</v>
      </c>
      <c r="R7" s="11">
        <v>24.016033267336532</v>
      </c>
      <c r="S7" s="345">
        <f>R7-Q7</f>
        <v>-1.7257457880630014</v>
      </c>
      <c r="T7" s="345">
        <v>10.919622301809493</v>
      </c>
      <c r="U7" s="345">
        <f>SUM(S7:T7)</f>
        <v>9.193876513746492</v>
      </c>
      <c r="V7" s="346">
        <f>IF(Q7&gt;0,(1+(T7/Q7))^(1/($C$6-$B$6))-1,0)</f>
        <v>2.3854005215294682E-2</v>
      </c>
      <c r="X7" s="10" t="str">
        <f>name!B4</f>
        <v>Agriculture</v>
      </c>
      <c r="Y7" s="11">
        <v>14.335000000000006</v>
      </c>
      <c r="Z7" s="11">
        <v>13.883999999999951</v>
      </c>
      <c r="AA7" s="345">
        <f>Z7-Y7</f>
        <v>-0.45100000000005558</v>
      </c>
      <c r="AB7" s="11">
        <v>6.9454305706257067</v>
      </c>
      <c r="AC7" s="345">
        <f>SUM(AA7:AB7)</f>
        <v>6.4944305706256511</v>
      </c>
      <c r="AD7" s="348">
        <f>IF(Y7&gt;0,(1+(AB7/Y7))^(1/($C$6-$B$6))-1,0)</f>
        <v>2.6688854798980088E-2</v>
      </c>
    </row>
    <row r="8" spans="1:30" x14ac:dyDescent="0.2">
      <c r="A8" s="10" t="str">
        <f>name!D5</f>
        <v>12 Other managers and proprietors</v>
      </c>
      <c r="B8" s="11">
        <f t="shared" si="2"/>
        <v>17.588280403184701</v>
      </c>
      <c r="C8" s="11">
        <f t="shared" si="2"/>
        <v>24.787517867194428</v>
      </c>
      <c r="D8" s="11">
        <f t="shared" si="2"/>
        <v>7.1992374640097268</v>
      </c>
      <c r="E8" s="11">
        <f t="shared" si="2"/>
        <v>11.868398376320458</v>
      </c>
      <c r="F8" s="11">
        <f t="shared" si="2"/>
        <v>19.067635840330183</v>
      </c>
      <c r="G8" s="200">
        <f t="shared" ref="G8:G33" si="3">IF(B8&gt;0,(1+(E8/B8))^(1/($C$6-$B$6))-1,0)</f>
        <v>3.4976986910080665E-2</v>
      </c>
      <c r="H8" s="11"/>
      <c r="I8" s="10" t="str">
        <f>name!E4</f>
        <v>Managers, directors and senior officials</v>
      </c>
      <c r="J8" s="11">
        <f t="array" ref="J8:J16">MMULT(aggregation!$B$13:$AA$21,B7:B32)</f>
        <v>54.767614784238461</v>
      </c>
      <c r="K8" s="11">
        <f t="array" ref="K8:K16">MMULT(aggregation!$B$13:$AA$21,C7:C32)</f>
        <v>61.947010653571795</v>
      </c>
      <c r="L8" s="11">
        <f t="array" ref="L8:L16">MMULT(aggregation!$B$13:$AA$21,D7:D32)</f>
        <v>7.1793958693333364</v>
      </c>
      <c r="M8" s="11">
        <f t="array" ref="M8:M16">MMULT(aggregation!$B$13:$AA$21,E7:E32)</f>
        <v>29.747105295719138</v>
      </c>
      <c r="N8" s="11">
        <f t="array" ref="N8:N16">MMULT(aggregation!$B$13:$AA$21,F7:F32)</f>
        <v>36.926501165052471</v>
      </c>
      <c r="O8" s="11"/>
      <c r="P8" s="10" t="str">
        <f>name!D5</f>
        <v>12 Other managers and proprietors</v>
      </c>
      <c r="Q8" s="11">
        <v>11.257373926555202</v>
      </c>
      <c r="R8" s="11">
        <v>16.379691635021519</v>
      </c>
      <c r="S8" s="345">
        <f t="shared" ref="S8:S31" si="4">R8-Q8</f>
        <v>5.1223177084663174</v>
      </c>
      <c r="T8" s="345">
        <v>7.1317316605652765</v>
      </c>
      <c r="U8" s="345">
        <f t="shared" ref="U8:U31" si="5">SUM(S8:T8)</f>
        <v>12.254049369031595</v>
      </c>
      <c r="V8" s="346">
        <f t="shared" ref="V8:V33" si="6">IF(Q8&gt;0,(1+(T8/Q8))^(1/($C$6-$B$6))-1,0)</f>
        <v>3.3256710043122695E-2</v>
      </c>
      <c r="X8" s="10" t="str">
        <f>name!B5</f>
        <v>Mining and quarrying</v>
      </c>
      <c r="Y8" s="11">
        <v>0.92200000000000037</v>
      </c>
      <c r="Z8" s="11">
        <v>0.54100000000000203</v>
      </c>
      <c r="AA8" s="345">
        <f t="shared" ref="AA8:AA29" si="7">Z8-Y8</f>
        <v>-0.38099999999999834</v>
      </c>
      <c r="AB8" s="11">
        <v>0.28335827312495188</v>
      </c>
      <c r="AC8" s="345">
        <f t="shared" ref="AC8:AC29" si="8">SUM(AA8:AB8)</f>
        <v>-9.7641726875046464E-2</v>
      </c>
      <c r="AD8" s="348">
        <f t="shared" ref="AD8:AD29" si="9">IF(Y8&gt;0,(1+(AB8/Y8))^(1/($C$6-$B$6))-1,0)</f>
        <v>1.8026341317951333E-2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28.09740785186764</v>
      </c>
      <c r="C9" s="11">
        <f t="shared" si="2"/>
        <v>32.945886342618543</v>
      </c>
      <c r="D9" s="11">
        <f t="shared" si="2"/>
        <v>4.8484784907509049</v>
      </c>
      <c r="E9" s="11">
        <f t="shared" si="2"/>
        <v>11.116034013491834</v>
      </c>
      <c r="F9" s="11">
        <f t="shared" si="2"/>
        <v>15.964512504242741</v>
      </c>
      <c r="G9" s="200">
        <f t="shared" si="3"/>
        <v>2.2471584022655033E-2</v>
      </c>
      <c r="H9" s="11"/>
      <c r="I9" s="10" t="str">
        <f>name!E5</f>
        <v>Professional occupations</v>
      </c>
      <c r="J9" s="11">
        <v>100.60903226078113</v>
      </c>
      <c r="K9" s="11">
        <v>117.26506141974988</v>
      </c>
      <c r="L9" s="11">
        <v>16.656029158968757</v>
      </c>
      <c r="M9" s="11">
        <v>50.062014024269033</v>
      </c>
      <c r="N9" s="11">
        <v>66.718043183237782</v>
      </c>
      <c r="O9" s="11"/>
      <c r="P9" s="10" t="str">
        <f>name!D6</f>
        <v>21 Science, research, engineering and technology professionals</v>
      </c>
      <c r="Q9" s="11">
        <v>22.506826894668688</v>
      </c>
      <c r="R9" s="11">
        <v>25.031495948047279</v>
      </c>
      <c r="S9" s="345">
        <f t="shared" si="4"/>
        <v>2.5246690533785916</v>
      </c>
      <c r="T9" s="345">
        <v>7.6361841857502739</v>
      </c>
      <c r="U9" s="345">
        <f t="shared" si="5"/>
        <v>10.160853239128866</v>
      </c>
      <c r="V9" s="346">
        <f t="shared" si="6"/>
        <v>1.9666514607307839E-2</v>
      </c>
      <c r="X9" s="10" t="str">
        <f>name!B6</f>
        <v>Food drink and tobacco</v>
      </c>
      <c r="Y9" s="11">
        <v>24.152000000000008</v>
      </c>
      <c r="Z9" s="11">
        <v>25.192000000000014</v>
      </c>
      <c r="AA9" s="345">
        <f t="shared" si="7"/>
        <v>1.0400000000000063</v>
      </c>
      <c r="AB9" s="11">
        <v>10.809169470879377</v>
      </c>
      <c r="AC9" s="345">
        <f t="shared" si="8"/>
        <v>11.849169470879383</v>
      </c>
      <c r="AD9" s="348">
        <f t="shared" si="9"/>
        <v>2.4964578023285666E-2</v>
      </c>
    </row>
    <row r="10" spans="1:30" x14ac:dyDescent="0.2">
      <c r="A10" s="10" t="str">
        <f>name!D7</f>
        <v>22 Health professionals</v>
      </c>
      <c r="B10" s="11">
        <f t="shared" si="2"/>
        <v>22.17087775484433</v>
      </c>
      <c r="C10" s="11">
        <f t="shared" si="2"/>
        <v>25.613816597172374</v>
      </c>
      <c r="D10" s="11">
        <f t="shared" si="2"/>
        <v>3.4429388423280494</v>
      </c>
      <c r="E10" s="11">
        <f t="shared" si="2"/>
        <v>12.645009598772125</v>
      </c>
      <c r="F10" s="11">
        <f t="shared" si="2"/>
        <v>16.087948441100171</v>
      </c>
      <c r="G10" s="200">
        <f t="shared" si="3"/>
        <v>3.0543445467923425E-2</v>
      </c>
      <c r="H10" s="11"/>
      <c r="I10" s="10" t="str">
        <f>name!E6</f>
        <v>Associate professional occupations</v>
      </c>
      <c r="J10" s="11">
        <v>61.51084857143762</v>
      </c>
      <c r="K10" s="11">
        <v>62.898806006255356</v>
      </c>
      <c r="L10" s="11">
        <v>1.3879574348177326</v>
      </c>
      <c r="M10" s="11">
        <v>27.284572093531864</v>
      </c>
      <c r="N10" s="11">
        <v>28.6725295283496</v>
      </c>
      <c r="O10" s="11"/>
      <c r="P10" s="10" t="str">
        <f>name!D7</f>
        <v>22 Health professionals</v>
      </c>
      <c r="Q10" s="11">
        <v>5.9378753138820821</v>
      </c>
      <c r="R10" s="11">
        <v>6.5785348631164045</v>
      </c>
      <c r="S10" s="345">
        <f t="shared" si="4"/>
        <v>0.64065954923432233</v>
      </c>
      <c r="T10" s="345">
        <v>2.3825059218372466</v>
      </c>
      <c r="U10" s="345">
        <f t="shared" si="5"/>
        <v>3.023165471071569</v>
      </c>
      <c r="V10" s="346">
        <f t="shared" si="6"/>
        <v>2.274526330467852E-2</v>
      </c>
      <c r="X10" s="10" t="str">
        <f>name!B7</f>
        <v>Engineering</v>
      </c>
      <c r="Y10" s="11">
        <v>5.2780000000000049</v>
      </c>
      <c r="Z10" s="11">
        <v>4.7119999999999962</v>
      </c>
      <c r="AA10" s="345">
        <f t="shared" si="7"/>
        <v>-0.56600000000000872</v>
      </c>
      <c r="AB10" s="11">
        <v>2.0790211570114794</v>
      </c>
      <c r="AC10" s="345">
        <f t="shared" si="8"/>
        <v>1.5130211570114707</v>
      </c>
      <c r="AD10" s="348">
        <f t="shared" si="9"/>
        <v>2.2387445619474367E-2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19.378547683492062</v>
      </c>
      <c r="C11" s="11">
        <f t="shared" si="2"/>
        <v>20.081137428014738</v>
      </c>
      <c r="D11" s="11">
        <f t="shared" si="2"/>
        <v>0.7025897445226793</v>
      </c>
      <c r="E11" s="11">
        <f t="shared" si="2"/>
        <v>9.4532481110887865</v>
      </c>
      <c r="F11" s="11">
        <f t="shared" si="2"/>
        <v>10.155837855611468</v>
      </c>
      <c r="G11" s="200">
        <f t="shared" si="3"/>
        <v>2.6841386614510521E-2</v>
      </c>
      <c r="H11" s="11"/>
      <c r="I11" s="10" t="str">
        <f>name!E7</f>
        <v>Administrative and secretarial occupations</v>
      </c>
      <c r="J11" s="11">
        <v>51.262478942648841</v>
      </c>
      <c r="K11" s="11">
        <v>43.919678638174929</v>
      </c>
      <c r="L11" s="11">
        <v>-7.3428003044739141</v>
      </c>
      <c r="M11" s="11">
        <v>23.756265931479135</v>
      </c>
      <c r="N11" s="11">
        <v>16.413465627005216</v>
      </c>
      <c r="O11" s="11"/>
      <c r="P11" s="10" t="str">
        <f>name!D8</f>
        <v>23 Teaching and other educational professionals</v>
      </c>
      <c r="Q11" s="11">
        <v>7.2027880568304523</v>
      </c>
      <c r="R11" s="11">
        <v>7.674311229759085</v>
      </c>
      <c r="S11" s="345">
        <f t="shared" si="4"/>
        <v>0.47152317292863266</v>
      </c>
      <c r="T11" s="345">
        <v>3.1260751425413473</v>
      </c>
      <c r="U11" s="345">
        <f t="shared" si="5"/>
        <v>3.59759831546998</v>
      </c>
      <c r="V11" s="346">
        <f t="shared" si="6"/>
        <v>2.4322689214928861E-2</v>
      </c>
      <c r="X11" s="10" t="str">
        <f>name!B8</f>
        <v>Rest of manufacturing</v>
      </c>
      <c r="Y11" s="11">
        <v>38.603999999999949</v>
      </c>
      <c r="Z11" s="11">
        <v>32.257000000000055</v>
      </c>
      <c r="AA11" s="345">
        <f t="shared" si="7"/>
        <v>-6.3469999999998947</v>
      </c>
      <c r="AB11" s="11">
        <v>14.619575871063201</v>
      </c>
      <c r="AC11" s="345">
        <f t="shared" si="8"/>
        <v>8.2725758710633066</v>
      </c>
      <c r="AD11" s="348">
        <f t="shared" si="9"/>
        <v>2.1640535819463347E-2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30.962198970577109</v>
      </c>
      <c r="C12" s="11">
        <f t="shared" si="2"/>
        <v>38.624221051944239</v>
      </c>
      <c r="D12" s="11">
        <f t="shared" si="2"/>
        <v>7.662022081367124</v>
      </c>
      <c r="E12" s="11">
        <f t="shared" si="2"/>
        <v>16.847722300916285</v>
      </c>
      <c r="F12" s="11">
        <f t="shared" si="2"/>
        <v>24.509744382283404</v>
      </c>
      <c r="G12" s="200">
        <f t="shared" si="3"/>
        <v>2.938795471881761E-2</v>
      </c>
      <c r="H12" s="11"/>
      <c r="I12" s="10" t="str">
        <f>name!E8</f>
        <v>Skilled trades occupations</v>
      </c>
      <c r="J12" s="11">
        <v>48.559168042087855</v>
      </c>
      <c r="K12" s="11">
        <v>43.623872248347197</v>
      </c>
      <c r="L12" s="11">
        <v>-4.9352957937406527</v>
      </c>
      <c r="M12" s="11">
        <v>19.775495926758353</v>
      </c>
      <c r="N12" s="11">
        <v>14.840200133017703</v>
      </c>
      <c r="O12" s="11"/>
      <c r="P12" s="10" t="str">
        <f>name!D9</f>
        <v>24 Business, media and public service professionals</v>
      </c>
      <c r="Q12" s="11">
        <v>16.500942999568775</v>
      </c>
      <c r="R12" s="11">
        <v>20.05798910902692</v>
      </c>
      <c r="S12" s="345">
        <f t="shared" si="4"/>
        <v>3.5570461094581454</v>
      </c>
      <c r="T12" s="345">
        <v>7.809562407835319</v>
      </c>
      <c r="U12" s="345">
        <f t="shared" si="5"/>
        <v>11.366608517293464</v>
      </c>
      <c r="V12" s="346">
        <f t="shared" si="6"/>
        <v>2.6169293447165121E-2</v>
      </c>
      <c r="X12" s="10" t="str">
        <f>name!B9</f>
        <v>Electricity and gas</v>
      </c>
      <c r="Y12" s="11">
        <v>1.3190000000000015</v>
      </c>
      <c r="Z12" s="11">
        <v>1.2659999999999993</v>
      </c>
      <c r="AA12" s="345">
        <f t="shared" si="7"/>
        <v>-5.3000000000002156E-2</v>
      </c>
      <c r="AB12" s="11">
        <v>0.54752685836446047</v>
      </c>
      <c r="AC12" s="345">
        <f t="shared" si="8"/>
        <v>0.49452685836445831</v>
      </c>
      <c r="AD12" s="348">
        <f t="shared" si="9"/>
        <v>2.3417007302392712E-2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10.265791929967888</v>
      </c>
      <c r="C13" s="11">
        <f t="shared" si="2"/>
        <v>9.3265099675353085</v>
      </c>
      <c r="D13" s="11">
        <f t="shared" si="2"/>
        <v>-0.93928196243257955</v>
      </c>
      <c r="E13" s="11">
        <f t="shared" si="2"/>
        <v>3.6411344505673595</v>
      </c>
      <c r="F13" s="11">
        <f t="shared" si="2"/>
        <v>2.7018524881347803</v>
      </c>
      <c r="G13" s="200">
        <f t="shared" si="3"/>
        <v>2.0444164646375995E-2</v>
      </c>
      <c r="H13" s="11"/>
      <c r="I13" s="10" t="str">
        <f>name!E9</f>
        <v>Caring, leisure and other service occupations</v>
      </c>
      <c r="J13" s="11">
        <v>56.938490643686798</v>
      </c>
      <c r="K13" s="11">
        <v>64.153346853630225</v>
      </c>
      <c r="L13" s="11">
        <v>7.2148562099434423</v>
      </c>
      <c r="M13" s="11">
        <v>33.178065167133255</v>
      </c>
      <c r="N13" s="11">
        <v>40.392921377076703</v>
      </c>
      <c r="O13" s="11"/>
      <c r="P13" s="10" t="str">
        <f>name!D10</f>
        <v>31 Science, engineering and technology associate professionals</v>
      </c>
      <c r="Q13" s="11">
        <v>7.6422359371964736</v>
      </c>
      <c r="R13" s="11">
        <v>6.1920510211660069</v>
      </c>
      <c r="S13" s="345">
        <f t="shared" si="4"/>
        <v>-1.4501849160304667</v>
      </c>
      <c r="T13" s="345">
        <v>2.2386890473215533</v>
      </c>
      <c r="U13" s="345">
        <f t="shared" si="5"/>
        <v>0.78850413129108654</v>
      </c>
      <c r="V13" s="346">
        <f t="shared" si="6"/>
        <v>1.7275247678378625E-2</v>
      </c>
      <c r="X13" s="10" t="str">
        <f>name!B10</f>
        <v>Water and sewerage</v>
      </c>
      <c r="Y13" s="11">
        <v>4.7859999999999978</v>
      </c>
      <c r="Z13" s="11">
        <v>5.3039999999999896</v>
      </c>
      <c r="AA13" s="345">
        <f t="shared" si="7"/>
        <v>0.5179999999999918</v>
      </c>
      <c r="AB13" s="11">
        <v>2.2060392673145821</v>
      </c>
      <c r="AC13" s="345">
        <f t="shared" si="8"/>
        <v>2.7240392673145739</v>
      </c>
      <c r="AD13" s="348">
        <f t="shared" si="9"/>
        <v>2.5593857161347877E-2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9.8608306777174519</v>
      </c>
      <c r="C14" s="11">
        <f t="shared" si="2"/>
        <v>10.800512807356405</v>
      </c>
      <c r="D14" s="11">
        <f t="shared" si="2"/>
        <v>0.93968212963895281</v>
      </c>
      <c r="E14" s="11">
        <f t="shared" si="2"/>
        <v>5.8035050716071392</v>
      </c>
      <c r="F14" s="11">
        <f t="shared" si="2"/>
        <v>6.7431872012460925</v>
      </c>
      <c r="G14" s="200">
        <f t="shared" si="3"/>
        <v>3.1335337936120533E-2</v>
      </c>
      <c r="H14" s="11"/>
      <c r="I14" s="10" t="str">
        <f>name!E10</f>
        <v>Sales and customer service occupations</v>
      </c>
      <c r="J14" s="11">
        <v>42.790236067661972</v>
      </c>
      <c r="K14" s="11">
        <v>42.120970286806184</v>
      </c>
      <c r="L14" s="11">
        <v>-0.66926578085578914</v>
      </c>
      <c r="M14" s="11">
        <v>19.918530570991503</v>
      </c>
      <c r="N14" s="11">
        <v>19.249264790135715</v>
      </c>
      <c r="O14" s="11"/>
      <c r="P14" s="10" t="str">
        <f>name!D11</f>
        <v>32 Health and social care associate professionals</v>
      </c>
      <c r="Q14" s="11">
        <v>2.071042528436613</v>
      </c>
      <c r="R14" s="11">
        <v>1.9485046133322956</v>
      </c>
      <c r="S14" s="345">
        <f t="shared" si="4"/>
        <v>-0.12253791510431733</v>
      </c>
      <c r="T14" s="345">
        <v>0.89031286576441759</v>
      </c>
      <c r="U14" s="345">
        <f t="shared" si="5"/>
        <v>0.76777495066010026</v>
      </c>
      <c r="V14" s="346">
        <f t="shared" si="6"/>
        <v>2.4126099730470196E-2</v>
      </c>
      <c r="X14" s="10" t="str">
        <f>name!B11</f>
        <v>Construction</v>
      </c>
      <c r="Y14" s="11">
        <v>34.021000000000015</v>
      </c>
      <c r="Z14" s="11">
        <v>35.626999999999988</v>
      </c>
      <c r="AA14" s="345">
        <f t="shared" si="7"/>
        <v>1.6059999999999732</v>
      </c>
      <c r="AB14" s="11">
        <v>14.124366481051176</v>
      </c>
      <c r="AC14" s="345">
        <f t="shared" si="8"/>
        <v>15.730366481051149</v>
      </c>
      <c r="AD14" s="348">
        <f t="shared" si="9"/>
        <v>2.3419831012935655E-2</v>
      </c>
    </row>
    <row r="15" spans="1:30" x14ac:dyDescent="0.2">
      <c r="A15" s="10" t="str">
        <f>name!D12</f>
        <v>33 Protective service occupations</v>
      </c>
      <c r="B15" s="11">
        <f t="shared" si="2"/>
        <v>5.7392343900142162</v>
      </c>
      <c r="C15" s="11">
        <f t="shared" si="2"/>
        <v>7.6234909847854535</v>
      </c>
      <c r="D15" s="11">
        <f t="shared" si="2"/>
        <v>1.8842565947712373</v>
      </c>
      <c r="E15" s="11">
        <f t="shared" si="2"/>
        <v>2.2800009668450101</v>
      </c>
      <c r="F15" s="11">
        <f t="shared" si="2"/>
        <v>4.1642575616162469</v>
      </c>
      <c r="G15" s="200">
        <f t="shared" si="3"/>
        <v>2.2551679912599321E-2</v>
      </c>
      <c r="H15" s="11"/>
      <c r="I15" s="10" t="str">
        <f>name!E11</f>
        <v>Process, plant and machine operatives</v>
      </c>
      <c r="J15" s="11">
        <v>41.443223891802774</v>
      </c>
      <c r="K15" s="11">
        <v>45.096362714228476</v>
      </c>
      <c r="L15" s="11">
        <v>3.65313882242571</v>
      </c>
      <c r="M15" s="11">
        <v>20.851658154265554</v>
      </c>
      <c r="N15" s="11">
        <v>24.50479697669126</v>
      </c>
      <c r="O15" s="11"/>
      <c r="P15" s="10" t="str">
        <f>name!D12</f>
        <v>33 Protective service occupations</v>
      </c>
      <c r="Q15" s="11">
        <v>4.5101760025194624</v>
      </c>
      <c r="R15" s="11">
        <v>5.4738722422306711</v>
      </c>
      <c r="S15" s="345">
        <f t="shared" si="4"/>
        <v>0.96369623971120877</v>
      </c>
      <c r="T15" s="345">
        <v>1.4379112039776922</v>
      </c>
      <c r="U15" s="345">
        <f t="shared" si="5"/>
        <v>2.401607443688901</v>
      </c>
      <c r="V15" s="346">
        <f t="shared" si="6"/>
        <v>1.8620133184158449E-2</v>
      </c>
      <c r="X15" s="10" t="str">
        <f>name!B12</f>
        <v>Wholesale and retail trade</v>
      </c>
      <c r="Y15" s="11">
        <v>81.490000000000009</v>
      </c>
      <c r="Z15" s="11">
        <v>84.031999999999783</v>
      </c>
      <c r="AA15" s="345">
        <f t="shared" si="7"/>
        <v>2.5419999999997742</v>
      </c>
      <c r="AB15" s="11">
        <v>38.276033135222434</v>
      </c>
      <c r="AC15" s="345">
        <f t="shared" si="8"/>
        <v>40.818033135222208</v>
      </c>
      <c r="AD15" s="348">
        <f t="shared" si="9"/>
        <v>2.6002982323837021E-2</v>
      </c>
    </row>
    <row r="16" spans="1:30" x14ac:dyDescent="0.2">
      <c r="A16" s="10" t="str">
        <f>name!D13</f>
        <v>34 Culture, media and sports occupations</v>
      </c>
      <c r="B16" s="11">
        <f t="shared" si="2"/>
        <v>6.6148989100187574</v>
      </c>
      <c r="C16" s="11">
        <f t="shared" si="2"/>
        <v>6.5370534710994841</v>
      </c>
      <c r="D16" s="11">
        <f t="shared" si="2"/>
        <v>-7.7845438919273119E-2</v>
      </c>
      <c r="E16" s="11">
        <f t="shared" si="2"/>
        <v>2.8287987695747394</v>
      </c>
      <c r="F16" s="11">
        <f t="shared" si="2"/>
        <v>2.7509533306554661</v>
      </c>
      <c r="G16" s="200">
        <f t="shared" si="3"/>
        <v>2.4018786614960819E-2</v>
      </c>
      <c r="H16" s="11"/>
      <c r="I16" s="10" t="str">
        <f>name!E12</f>
        <v>Elementary occupations</v>
      </c>
      <c r="J16" s="11">
        <v>56.963906795654381</v>
      </c>
      <c r="K16" s="11">
        <v>51.886891179235867</v>
      </c>
      <c r="L16" s="11">
        <v>-5.0770156164185192</v>
      </c>
      <c r="M16" s="11">
        <v>24.999617125047951</v>
      </c>
      <c r="N16" s="11">
        <v>19.922601508629427</v>
      </c>
      <c r="O16" s="11"/>
      <c r="P16" s="10" t="str">
        <f>name!D13</f>
        <v>34 Culture, media and sports occupations</v>
      </c>
      <c r="Q16" s="11">
        <v>3.349851938627384</v>
      </c>
      <c r="R16" s="11">
        <v>3.2919963913444175</v>
      </c>
      <c r="S16" s="345">
        <f t="shared" si="4"/>
        <v>-5.7855547282966491E-2</v>
      </c>
      <c r="T16" s="345">
        <v>1.2438794043703481</v>
      </c>
      <c r="U16" s="345">
        <f t="shared" si="5"/>
        <v>1.1860238570873816</v>
      </c>
      <c r="V16" s="346">
        <f t="shared" si="6"/>
        <v>2.127491657530034E-2</v>
      </c>
      <c r="X16" s="10" t="str">
        <f>name!B13</f>
        <v>Transport and storage</v>
      </c>
      <c r="Y16" s="11">
        <v>28.585000000000033</v>
      </c>
      <c r="Z16" s="11">
        <v>29.984000000000073</v>
      </c>
      <c r="AA16" s="345">
        <f t="shared" si="7"/>
        <v>1.39900000000004</v>
      </c>
      <c r="AB16" s="11">
        <v>13.846337056277278</v>
      </c>
      <c r="AC16" s="345">
        <f t="shared" si="8"/>
        <v>15.245337056277318</v>
      </c>
      <c r="AD16" s="348">
        <f t="shared" si="9"/>
        <v>2.6683465896920389E-2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29.030092663719305</v>
      </c>
      <c r="C17" s="11">
        <f t="shared" si="10"/>
        <v>28.6112387754787</v>
      </c>
      <c r="D17" s="11">
        <f t="shared" si="10"/>
        <v>-0.41885388824060488</v>
      </c>
      <c r="E17" s="11">
        <f t="shared" si="10"/>
        <v>12.731132834937615</v>
      </c>
      <c r="F17" s="11">
        <f t="shared" si="10"/>
        <v>12.312278946697012</v>
      </c>
      <c r="G17" s="200">
        <f t="shared" si="3"/>
        <v>2.4538589468188654E-2</v>
      </c>
      <c r="H17" s="11"/>
      <c r="O17" s="11"/>
      <c r="P17" s="10" t="str">
        <f>name!D14</f>
        <v>35 Business and public service associate professionals</v>
      </c>
      <c r="Q17" s="11">
        <v>15.882702143844964</v>
      </c>
      <c r="R17" s="11">
        <v>14.392199109641359</v>
      </c>
      <c r="S17" s="345">
        <f t="shared" si="4"/>
        <v>-1.4905030342036056</v>
      </c>
      <c r="T17" s="345">
        <v>5.5583820059160143</v>
      </c>
      <c r="U17" s="345">
        <f t="shared" si="5"/>
        <v>4.0678789717124086</v>
      </c>
      <c r="V17" s="346">
        <f t="shared" si="6"/>
        <v>2.0206665496793841E-2</v>
      </c>
      <c r="X17" s="10" t="str">
        <f>name!B14</f>
        <v>Accommodation and food</v>
      </c>
      <c r="Y17" s="11">
        <v>34.062999999999946</v>
      </c>
      <c r="Z17" s="11">
        <v>37.443999999999917</v>
      </c>
      <c r="AA17" s="345">
        <f t="shared" si="7"/>
        <v>3.3809999999999718</v>
      </c>
      <c r="AB17" s="11">
        <v>17.600291554118339</v>
      </c>
      <c r="AC17" s="345">
        <f t="shared" si="8"/>
        <v>20.981291554118311</v>
      </c>
      <c r="AD17" s="348">
        <f t="shared" si="9"/>
        <v>2.8158203872072018E-2</v>
      </c>
    </row>
    <row r="18" spans="1:30" x14ac:dyDescent="0.2">
      <c r="A18" s="10" t="str">
        <f>name!D15</f>
        <v>41 Administrative occupations</v>
      </c>
      <c r="B18" s="11">
        <f t="shared" si="10"/>
        <v>42.117028772500149</v>
      </c>
      <c r="C18" s="11">
        <f t="shared" si="10"/>
        <v>36.333646035337409</v>
      </c>
      <c r="D18" s="11">
        <f t="shared" si="10"/>
        <v>-5.7833827371627411</v>
      </c>
      <c r="E18" s="11">
        <f t="shared" si="10"/>
        <v>19.116432944715484</v>
      </c>
      <c r="F18" s="11">
        <f t="shared" si="10"/>
        <v>13.333050207552741</v>
      </c>
      <c r="G18" s="200">
        <f t="shared" si="3"/>
        <v>2.5263285823753145E-2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11.215561885691843</v>
      </c>
      <c r="R18" s="11">
        <v>11.098279925252168</v>
      </c>
      <c r="S18" s="345">
        <f t="shared" si="4"/>
        <v>-0.11728196043967465</v>
      </c>
      <c r="T18" s="345">
        <v>3.9012056464764231</v>
      </c>
      <c r="U18" s="345">
        <f t="shared" si="5"/>
        <v>3.7839236860367484</v>
      </c>
      <c r="V18" s="346">
        <f t="shared" si="6"/>
        <v>2.0099480889123722E-2</v>
      </c>
      <c r="X18" s="10" t="str">
        <f>name!B15</f>
        <v>Media</v>
      </c>
      <c r="Y18" s="11">
        <v>2.202</v>
      </c>
      <c r="Z18" s="11">
        <v>2.2050000000000018</v>
      </c>
      <c r="AA18" s="345">
        <f t="shared" si="7"/>
        <v>3.00000000000189E-3</v>
      </c>
      <c r="AB18" s="11">
        <v>1.0375483060082431</v>
      </c>
      <c r="AC18" s="345">
        <f t="shared" si="8"/>
        <v>1.040548306008245</v>
      </c>
      <c r="AD18" s="348">
        <f t="shared" si="9"/>
        <v>2.6071936669762819E-2</v>
      </c>
    </row>
    <row r="19" spans="1:30" x14ac:dyDescent="0.2">
      <c r="A19" s="10" t="str">
        <f>name!D16</f>
        <v>42 Secretarial and related occupations</v>
      </c>
      <c r="B19" s="11">
        <f t="shared" si="10"/>
        <v>9.1454501701486937</v>
      </c>
      <c r="C19" s="11">
        <f t="shared" si="10"/>
        <v>7.5860326028375216</v>
      </c>
      <c r="D19" s="11">
        <f t="shared" si="10"/>
        <v>-1.5594175673111728</v>
      </c>
      <c r="E19" s="11">
        <f t="shared" si="10"/>
        <v>4.6398329867636487</v>
      </c>
      <c r="F19" s="11">
        <f t="shared" si="10"/>
        <v>3.0804154194524762</v>
      </c>
      <c r="G19" s="200">
        <f t="shared" si="3"/>
        <v>2.7733958785098878E-2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0.58177343511851598</v>
      </c>
      <c r="K19" s="11">
        <f t="array" ref="K19:K27">MMULT(aggregation!$B$13:$AA$21,C36:C61)</f>
        <v>0.97941961389795806</v>
      </c>
      <c r="L19" s="11">
        <f t="array" ref="L19:L27">MMULT(aggregation!$B$13:$AA$21,D36:D61)</f>
        <v>0.39764617877944208</v>
      </c>
      <c r="M19" s="11">
        <f t="array" ref="M19:M27">MMULT(aggregation!$B$13:$AA$21,E36:E61)</f>
        <v>0.41356969489292583</v>
      </c>
      <c r="N19" s="11">
        <f t="array" ref="N19:N27">MMULT(aggregation!$B$13:$AA$21,F36:F61)</f>
        <v>0.81121587367236792</v>
      </c>
      <c r="O19" s="11"/>
      <c r="P19" s="10" t="str">
        <f>name!D16</f>
        <v>42 Secretarial and related occupations</v>
      </c>
      <c r="Q19" s="11">
        <v>0.65655384885957024</v>
      </c>
      <c r="R19" s="11">
        <v>0.98213301221856875</v>
      </c>
      <c r="S19" s="345">
        <f t="shared" si="4"/>
        <v>0.3255791633589985</v>
      </c>
      <c r="T19" s="345">
        <v>0.27485931386378404</v>
      </c>
      <c r="U19" s="345">
        <f t="shared" si="5"/>
        <v>0.60043847722278254</v>
      </c>
      <c r="V19" s="346">
        <f t="shared" si="6"/>
        <v>2.3587093751276766E-2</v>
      </c>
      <c r="X19" s="10" t="str">
        <f>name!B16</f>
        <v>Information technology</v>
      </c>
      <c r="Y19" s="11">
        <v>5.4689999999999905</v>
      </c>
      <c r="Z19" s="11">
        <v>6.3659999999999863</v>
      </c>
      <c r="AA19" s="345">
        <f t="shared" si="7"/>
        <v>0.8969999999999958</v>
      </c>
      <c r="AB19" s="11">
        <v>2.5570516693053644</v>
      </c>
      <c r="AC19" s="345">
        <f t="shared" si="8"/>
        <v>3.4540516693053602</v>
      </c>
      <c r="AD19" s="348">
        <f t="shared" si="9"/>
        <v>2.5902926112191471E-2</v>
      </c>
    </row>
    <row r="20" spans="1:30" x14ac:dyDescent="0.2">
      <c r="A20" s="10" t="str">
        <f>name!D17</f>
        <v>51 Skilled agricultural and related trades</v>
      </c>
      <c r="B20" s="11">
        <f t="shared" si="10"/>
        <v>10.010867047246141</v>
      </c>
      <c r="C20" s="11">
        <f t="shared" si="10"/>
        <v>9.4302096496398367</v>
      </c>
      <c r="D20" s="11">
        <f t="shared" si="10"/>
        <v>-0.58065739760630319</v>
      </c>
      <c r="E20" s="11">
        <f t="shared" si="10"/>
        <v>5.2514097734653165</v>
      </c>
      <c r="F20" s="11">
        <f t="shared" si="10"/>
        <v>4.6707523758590144</v>
      </c>
      <c r="G20" s="200">
        <f t="shared" si="3"/>
        <v>2.8513134526844341E-2</v>
      </c>
      <c r="H20" s="11"/>
      <c r="I20" s="11" t="str">
        <f t="shared" si="11"/>
        <v>Professional occupations</v>
      </c>
      <c r="J20" s="11">
        <v>4.5824134778038088</v>
      </c>
      <c r="K20" s="11">
        <v>6.9221239250835875</v>
      </c>
      <c r="L20" s="11">
        <v>2.3397104472797787</v>
      </c>
      <c r="M20" s="11">
        <v>2.5727499554540407</v>
      </c>
      <c r="N20" s="11">
        <v>4.912460402733819</v>
      </c>
      <c r="O20" s="11"/>
      <c r="P20" s="10" t="str">
        <f>name!D17</f>
        <v>51 Skilled agricultural and related trades</v>
      </c>
      <c r="Q20" s="11">
        <v>7.7100813620007607</v>
      </c>
      <c r="R20" s="11">
        <v>6.8146592303657512</v>
      </c>
      <c r="S20" s="345">
        <f t="shared" si="4"/>
        <v>-0.8954221316350095</v>
      </c>
      <c r="T20" s="345">
        <v>3.5218936781594645</v>
      </c>
      <c r="U20" s="345">
        <f t="shared" si="5"/>
        <v>2.626471546524455</v>
      </c>
      <c r="V20" s="346">
        <f t="shared" si="6"/>
        <v>2.539960209380121E-2</v>
      </c>
      <c r="X20" s="10" t="str">
        <f>name!B17</f>
        <v>Finance and insurance</v>
      </c>
      <c r="Y20" s="11">
        <v>4.9529999999999887</v>
      </c>
      <c r="Z20" s="11">
        <v>4.6360000000000046</v>
      </c>
      <c r="AA20" s="345">
        <f t="shared" si="7"/>
        <v>-0.31699999999998418</v>
      </c>
      <c r="AB20" s="11">
        <v>2.3478518411777909</v>
      </c>
      <c r="AC20" s="345">
        <f t="shared" si="8"/>
        <v>2.0308518411778067</v>
      </c>
      <c r="AD20" s="348">
        <f t="shared" si="9"/>
        <v>2.6203946459921967E-2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18.337726768832184</v>
      </c>
      <c r="C21" s="11">
        <f t="shared" si="10"/>
        <v>16.503612974788687</v>
      </c>
      <c r="D21" s="11">
        <f t="shared" si="10"/>
        <v>-1.8341137940434973</v>
      </c>
      <c r="E21" s="11">
        <f t="shared" si="10"/>
        <v>6.5737393264130191</v>
      </c>
      <c r="F21" s="11">
        <f t="shared" si="10"/>
        <v>4.7396255323695211</v>
      </c>
      <c r="G21" s="200">
        <f t="shared" si="3"/>
        <v>2.063451923022086E-2</v>
      </c>
      <c r="H21" s="11"/>
      <c r="I21" s="11" t="str">
        <f t="shared" si="11"/>
        <v>Associate professional occupations</v>
      </c>
      <c r="J21" s="11">
        <v>0.58991834698209522</v>
      </c>
      <c r="K21" s="11">
        <v>0.97406062340238364</v>
      </c>
      <c r="L21" s="11">
        <v>0.38414227642028836</v>
      </c>
      <c r="M21" s="11">
        <v>0.35154536178473239</v>
      </c>
      <c r="N21" s="11">
        <v>0.7356876382050207</v>
      </c>
      <c r="O21" s="11"/>
      <c r="P21" s="10" t="str">
        <f>name!D18</f>
        <v>52 Skilled metal, electrical and electronic trades</v>
      </c>
      <c r="Q21" s="11">
        <v>17.973371012228412</v>
      </c>
      <c r="R21" s="11">
        <v>15.443463985154379</v>
      </c>
      <c r="S21" s="345">
        <f t="shared" si="4"/>
        <v>-2.5299070270740334</v>
      </c>
      <c r="T21" s="345">
        <v>6.1031384252986527</v>
      </c>
      <c r="U21" s="345">
        <f t="shared" si="5"/>
        <v>3.5732313982246193</v>
      </c>
      <c r="V21" s="346">
        <f t="shared" si="6"/>
        <v>1.9680855848433598E-2</v>
      </c>
      <c r="X21" s="10" t="str">
        <f>name!B18</f>
        <v>Real estate</v>
      </c>
      <c r="Y21" s="11">
        <v>7.6729999999999787</v>
      </c>
      <c r="Z21" s="11">
        <v>7.7679999999999971</v>
      </c>
      <c r="AA21" s="345">
        <f t="shared" si="7"/>
        <v>9.5000000000018403E-2</v>
      </c>
      <c r="AB21" s="11">
        <v>3.5907019376362599</v>
      </c>
      <c r="AC21" s="345">
        <f t="shared" si="8"/>
        <v>3.6857019376362783</v>
      </c>
      <c r="AD21" s="348">
        <f t="shared" si="9"/>
        <v>2.5922127034114117E-2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11.136619097129635</v>
      </c>
      <c r="C22" s="11">
        <f t="shared" si="10"/>
        <v>9.7739090739962791</v>
      </c>
      <c r="D22" s="11">
        <f t="shared" si="10"/>
        <v>-1.3627100231333578</v>
      </c>
      <c r="E22" s="11">
        <f t="shared" si="10"/>
        <v>4.4011493693293611</v>
      </c>
      <c r="F22" s="11">
        <f t="shared" si="10"/>
        <v>3.0384393461960029</v>
      </c>
      <c r="G22" s="200">
        <f t="shared" si="3"/>
        <v>2.245064205030145E-2</v>
      </c>
      <c r="H22" s="11"/>
      <c r="I22" s="11" t="str">
        <f t="shared" si="11"/>
        <v>Administrative and secretarial occupations</v>
      </c>
      <c r="J22" s="11">
        <v>0.21226312429354771</v>
      </c>
      <c r="K22" s="11">
        <v>0.364031627579813</v>
      </c>
      <c r="L22" s="11">
        <v>0.15176850328626529</v>
      </c>
      <c r="M22" s="11">
        <v>0.14000193805274072</v>
      </c>
      <c r="N22" s="11">
        <v>0.29177044133900604</v>
      </c>
      <c r="O22" s="11"/>
      <c r="P22" s="10" t="str">
        <f>name!D19</f>
        <v>53 Skilled construction and building trades</v>
      </c>
      <c r="Q22" s="11">
        <v>10.984786470243316</v>
      </c>
      <c r="R22" s="11">
        <v>9.6069411187195115</v>
      </c>
      <c r="S22" s="345">
        <f t="shared" si="4"/>
        <v>-1.3778453515238045</v>
      </c>
      <c r="T22" s="345">
        <v>4.3190114691707109</v>
      </c>
      <c r="U22" s="345">
        <f t="shared" si="5"/>
        <v>2.9411661176469064</v>
      </c>
      <c r="V22" s="346">
        <f t="shared" si="6"/>
        <v>2.2352131805054798E-2</v>
      </c>
      <c r="X22" s="10" t="str">
        <f>name!B19</f>
        <v>Professional services</v>
      </c>
      <c r="Y22" s="11">
        <v>31.242000000000004</v>
      </c>
      <c r="Z22" s="11">
        <v>34.318999999999988</v>
      </c>
      <c r="AA22" s="345">
        <f t="shared" si="7"/>
        <v>3.076999999999984</v>
      </c>
      <c r="AB22" s="11">
        <v>16.148109852745147</v>
      </c>
      <c r="AC22" s="345">
        <f t="shared" si="8"/>
        <v>19.225109852745131</v>
      </c>
      <c r="AD22" s="348">
        <f t="shared" si="9"/>
        <v>2.8166049467573062E-2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9.073955128879895</v>
      </c>
      <c r="C23" s="11">
        <f t="shared" si="10"/>
        <v>7.9161405499223996</v>
      </c>
      <c r="D23" s="11">
        <f t="shared" si="10"/>
        <v>-1.1578145789574943</v>
      </c>
      <c r="E23" s="11">
        <f t="shared" si="10"/>
        <v>3.5491974575506564</v>
      </c>
      <c r="F23" s="11">
        <f t="shared" si="10"/>
        <v>2.3913828785931619</v>
      </c>
      <c r="G23" s="200">
        <f t="shared" si="3"/>
        <v>2.2252262208951379E-2</v>
      </c>
      <c r="H23" s="11"/>
      <c r="I23" s="11" t="str">
        <f t="shared" si="11"/>
        <v>Skilled trades occupations</v>
      </c>
      <c r="J23" s="11">
        <v>6.7767050822637773E-2</v>
      </c>
      <c r="K23" s="11">
        <v>0.11452399468301995</v>
      </c>
      <c r="L23" s="11">
        <v>4.6756943860382177E-2</v>
      </c>
      <c r="M23" s="11">
        <v>4.6841888429829656E-2</v>
      </c>
      <c r="N23" s="11">
        <v>9.3598832290211834E-2</v>
      </c>
      <c r="O23" s="11"/>
      <c r="P23" s="10" t="str">
        <f>name!D20</f>
        <v>54 Textiles, printing and other skilled trades</v>
      </c>
      <c r="Q23" s="11">
        <v>4.9141311627348747</v>
      </c>
      <c r="R23" s="11">
        <v>4.273372855794686</v>
      </c>
      <c r="S23" s="345">
        <f t="shared" si="4"/>
        <v>-0.64075830694018876</v>
      </c>
      <c r="T23" s="345">
        <v>1.425751717622421</v>
      </c>
      <c r="U23" s="345">
        <f t="shared" si="5"/>
        <v>0.78499341068223227</v>
      </c>
      <c r="V23" s="346">
        <f t="shared" si="6"/>
        <v>1.7128053362465812E-2</v>
      </c>
      <c r="X23" s="10" t="str">
        <f>name!B20</f>
        <v>Support services</v>
      </c>
      <c r="Y23" s="11">
        <v>41.575000000000003</v>
      </c>
      <c r="Z23" s="11">
        <v>47.442</v>
      </c>
      <c r="AA23" s="345">
        <f t="shared" si="7"/>
        <v>5.8669999999999973</v>
      </c>
      <c r="AB23" s="11">
        <v>20.889977558181805</v>
      </c>
      <c r="AC23" s="345">
        <f t="shared" si="8"/>
        <v>26.756977558181802</v>
      </c>
      <c r="AD23" s="348">
        <f t="shared" si="9"/>
        <v>2.751212489421917E-2</v>
      </c>
    </row>
    <row r="24" spans="1:30" x14ac:dyDescent="0.2">
      <c r="A24" s="10" t="str">
        <f>name!D21</f>
        <v>61 Caring personal service occupations</v>
      </c>
      <c r="B24" s="11">
        <f t="shared" si="10"/>
        <v>43.415612404492073</v>
      </c>
      <c r="C24" s="11">
        <f t="shared" si="10"/>
        <v>50.609804323948687</v>
      </c>
      <c r="D24" s="11">
        <f t="shared" si="10"/>
        <v>7.1941919194566255</v>
      </c>
      <c r="E24" s="11">
        <f t="shared" si="10"/>
        <v>26.474425477020478</v>
      </c>
      <c r="F24" s="11">
        <f t="shared" si="10"/>
        <v>33.66861739647711</v>
      </c>
      <c r="G24" s="200">
        <f t="shared" si="3"/>
        <v>3.2249361622646244E-2</v>
      </c>
      <c r="H24" s="11"/>
      <c r="I24" s="11" t="str">
        <f t="shared" si="11"/>
        <v>Caring, leisure and other service occupations</v>
      </c>
      <c r="J24" s="11">
        <v>3.9942444717470639E-2</v>
      </c>
      <c r="K24" s="11">
        <v>8.6293046414857966E-2</v>
      </c>
      <c r="L24" s="11">
        <v>4.6350601697387334E-2</v>
      </c>
      <c r="M24" s="11">
        <v>3.253609170394238E-2</v>
      </c>
      <c r="N24" s="11">
        <v>7.8886693401329699E-2</v>
      </c>
      <c r="O24" s="11"/>
      <c r="P24" s="10" t="str">
        <f>name!D21</f>
        <v>61 Caring personal service occupations</v>
      </c>
      <c r="Q24" s="11">
        <v>6.7181030867913893</v>
      </c>
      <c r="R24" s="11">
        <v>9.5547142229768891</v>
      </c>
      <c r="S24" s="345">
        <f t="shared" si="4"/>
        <v>2.8366111361854998</v>
      </c>
      <c r="T24" s="345">
        <v>3.6998733656228264</v>
      </c>
      <c r="U24" s="345">
        <f t="shared" si="5"/>
        <v>6.5364845018083262</v>
      </c>
      <c r="V24" s="346">
        <f t="shared" si="6"/>
        <v>2.9680402791750771E-2</v>
      </c>
      <c r="X24" s="10" t="str">
        <f>name!B21</f>
        <v>Public admin. and defence</v>
      </c>
      <c r="Y24" s="11">
        <v>18.050999999999981</v>
      </c>
      <c r="Z24" s="11">
        <v>19.090999999999951</v>
      </c>
      <c r="AA24" s="345">
        <f t="shared" si="7"/>
        <v>1.0399999999999707</v>
      </c>
      <c r="AB24" s="11">
        <v>8.8290312410654437</v>
      </c>
      <c r="AC24" s="345">
        <f t="shared" si="8"/>
        <v>9.8690312410654144</v>
      </c>
      <c r="AD24" s="348">
        <f t="shared" si="9"/>
        <v>2.6900976558970502E-2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12.954942519583073</v>
      </c>
      <c r="C25" s="11">
        <f t="shared" si="10"/>
        <v>13.034748586385904</v>
      </c>
      <c r="D25" s="11">
        <f t="shared" si="10"/>
        <v>7.9806066802832532E-2</v>
      </c>
      <c r="E25" s="11">
        <f t="shared" si="10"/>
        <v>6.4843325175452655</v>
      </c>
      <c r="F25" s="11">
        <f t="shared" si="10"/>
        <v>6.5641385843480977</v>
      </c>
      <c r="G25" s="200">
        <f t="shared" si="3"/>
        <v>2.7423838913255727E-2</v>
      </c>
      <c r="H25" s="11"/>
      <c r="I25" s="11" t="str">
        <f t="shared" si="11"/>
        <v>Sales and customer service occupations</v>
      </c>
      <c r="J25" s="11">
        <v>8.0994885517065907E-2</v>
      </c>
      <c r="K25" s="11">
        <v>0.14390649909505768</v>
      </c>
      <c r="L25" s="11">
        <v>6.2911613577991757E-2</v>
      </c>
      <c r="M25" s="11">
        <v>4.8506989934988386E-2</v>
      </c>
      <c r="N25" s="11">
        <v>0.11141860351298014</v>
      </c>
      <c r="O25" s="11"/>
      <c r="P25" s="10" t="str">
        <f>name!D22</f>
        <v>62 Leisure, travel and related personal service occupations</v>
      </c>
      <c r="Q25" s="11">
        <v>3.6317167049527681</v>
      </c>
      <c r="R25" s="11">
        <v>3.9207371145070229</v>
      </c>
      <c r="S25" s="345">
        <f t="shared" si="4"/>
        <v>0.28902040955425479</v>
      </c>
      <c r="T25" s="345">
        <v>1.5844414767032347</v>
      </c>
      <c r="U25" s="345">
        <f t="shared" si="5"/>
        <v>1.8734618862574894</v>
      </c>
      <c r="V25" s="346">
        <f t="shared" si="6"/>
        <v>2.4430702567721951E-2</v>
      </c>
      <c r="X25" s="10" t="str">
        <f>name!B22</f>
        <v>Education</v>
      </c>
      <c r="Y25" s="11">
        <v>43.084999999999972</v>
      </c>
      <c r="Z25" s="11">
        <v>42.527000000000022</v>
      </c>
      <c r="AA25" s="345">
        <f t="shared" si="7"/>
        <v>-0.55799999999995009</v>
      </c>
      <c r="AB25" s="11">
        <v>21.990232351641065</v>
      </c>
      <c r="AC25" s="345">
        <f t="shared" si="8"/>
        <v>21.432232351641115</v>
      </c>
      <c r="AD25" s="348">
        <f t="shared" si="9"/>
        <v>2.7872646036656956E-2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0.56793571961165623</v>
      </c>
      <c r="C26" s="11">
        <f t="shared" si="10"/>
        <v>0.50879394329564087</v>
      </c>
      <c r="D26" s="11">
        <f t="shared" si="10"/>
        <v>-5.9141776316015415E-2</v>
      </c>
      <c r="E26" s="11">
        <f t="shared" si="10"/>
        <v>0.21930717256751089</v>
      </c>
      <c r="F26" s="11">
        <f t="shared" si="10"/>
        <v>0.16016539625149548</v>
      </c>
      <c r="G26" s="200">
        <f t="shared" si="3"/>
        <v>2.200723659831616E-2</v>
      </c>
      <c r="H26" s="11"/>
      <c r="I26" s="11" t="str">
        <f t="shared" si="11"/>
        <v>Process, plant and machine operatives</v>
      </c>
      <c r="J26" s="11">
        <v>6.5385992321777664E-2</v>
      </c>
      <c r="K26" s="11">
        <v>0.17803716951629336</v>
      </c>
      <c r="L26" s="11">
        <v>0.1126511771945157</v>
      </c>
      <c r="M26" s="11">
        <v>6.8427693370056164E-2</v>
      </c>
      <c r="N26" s="11">
        <v>0.18107887056457186</v>
      </c>
      <c r="O26" s="11"/>
      <c r="P26" s="10" t="str">
        <f>name!D23</f>
        <v>63 Community and civil enforcement occupations</v>
      </c>
      <c r="Q26" s="11">
        <v>0.45775550506370033</v>
      </c>
      <c r="R26" s="11">
        <v>0.3695418000376503</v>
      </c>
      <c r="S26" s="345">
        <f t="shared" si="4"/>
        <v>-8.8213705026050027E-2</v>
      </c>
      <c r="T26" s="345">
        <v>0.13750586602981127</v>
      </c>
      <c r="U26" s="345">
        <f t="shared" si="5"/>
        <v>4.9292161003761242E-2</v>
      </c>
      <c r="V26" s="346">
        <f t="shared" si="6"/>
        <v>1.7665242079072163E-2</v>
      </c>
      <c r="X26" s="10" t="str">
        <f>name!B23</f>
        <v>Health and social work</v>
      </c>
      <c r="Y26" s="11">
        <v>65.409999999999826</v>
      </c>
      <c r="Z26" s="11">
        <v>73.017000000000152</v>
      </c>
      <c r="AA26" s="345">
        <f t="shared" si="7"/>
        <v>7.6070000000003262</v>
      </c>
      <c r="AB26" s="11">
        <v>38.23731907385995</v>
      </c>
      <c r="AC26" s="345">
        <f t="shared" si="8"/>
        <v>45.844319073860277</v>
      </c>
      <c r="AD26" s="348">
        <f t="shared" si="9"/>
        <v>3.1163649586027242E-2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34.690284441550773</v>
      </c>
      <c r="C27" s="11">
        <f t="shared" si="12"/>
        <v>30.385137066096771</v>
      </c>
      <c r="D27" s="11">
        <f t="shared" si="12"/>
        <v>-4.3051473754540091</v>
      </c>
      <c r="E27" s="11">
        <f t="shared" si="12"/>
        <v>14.936331356493872</v>
      </c>
      <c r="F27" s="11">
        <f t="shared" si="12"/>
        <v>10.631183981039865</v>
      </c>
      <c r="G27" s="200">
        <f t="shared" si="3"/>
        <v>2.4158373088460028E-2</v>
      </c>
      <c r="H27" s="11"/>
      <c r="I27" s="11" t="str">
        <f t="shared" si="11"/>
        <v>Elementary occupations</v>
      </c>
      <c r="J27" s="11">
        <v>3.0777584293062835E-2</v>
      </c>
      <c r="K27" s="11">
        <v>6.3810362421421213E-2</v>
      </c>
      <c r="L27" s="11">
        <v>3.3032778128358371E-2</v>
      </c>
      <c r="M27" s="11">
        <v>2.4612889722473202E-2</v>
      </c>
      <c r="N27" s="11">
        <v>5.764566785083157E-2</v>
      </c>
      <c r="O27" s="11"/>
      <c r="P27" s="10" t="str">
        <f>name!D24</f>
        <v>71 Sales occupations</v>
      </c>
      <c r="Q27" s="11">
        <v>13.204987934313744</v>
      </c>
      <c r="R27" s="11">
        <v>11.833074758846992</v>
      </c>
      <c r="S27" s="345">
        <f t="shared" si="4"/>
        <v>-1.3719131754667515</v>
      </c>
      <c r="T27" s="345">
        <v>4.0207489645733689</v>
      </c>
      <c r="U27" s="345">
        <f t="shared" si="5"/>
        <v>2.6488357891066174</v>
      </c>
      <c r="V27" s="346">
        <f t="shared" si="6"/>
        <v>1.7878606857094637E-2</v>
      </c>
      <c r="X27" s="10" t="str">
        <f>name!B24</f>
        <v>Arts and entertainment</v>
      </c>
      <c r="Y27" s="11">
        <v>11.482000000000021</v>
      </c>
      <c r="Z27" s="11">
        <v>10.762999999999995</v>
      </c>
      <c r="AA27" s="345">
        <f t="shared" si="7"/>
        <v>-0.71900000000002606</v>
      </c>
      <c r="AB27" s="11">
        <v>5.2526678808631075</v>
      </c>
      <c r="AC27" s="345">
        <f t="shared" si="8"/>
        <v>4.5336678808630815</v>
      </c>
      <c r="AD27" s="348">
        <f t="shared" si="9"/>
        <v>2.5431459168621329E-2</v>
      </c>
    </row>
    <row r="28" spans="1:30" x14ac:dyDescent="0.2">
      <c r="A28" s="10" t="str">
        <f>name!D25</f>
        <v>72 Customer service occupations</v>
      </c>
      <c r="B28" s="11">
        <f t="shared" si="12"/>
        <v>8.0999516261111975</v>
      </c>
      <c r="C28" s="11">
        <f t="shared" si="12"/>
        <v>11.735833220709416</v>
      </c>
      <c r="D28" s="11">
        <f t="shared" si="12"/>
        <v>3.6358815945982199</v>
      </c>
      <c r="E28" s="11">
        <f t="shared" si="12"/>
        <v>4.9821992144976308</v>
      </c>
      <c r="F28" s="11">
        <f t="shared" si="12"/>
        <v>8.6180808090958507</v>
      </c>
      <c r="G28" s="200">
        <f t="shared" si="3"/>
        <v>3.2475563939229124E-2</v>
      </c>
      <c r="H28" s="11"/>
      <c r="O28" s="11"/>
      <c r="P28" s="10" t="str">
        <f>name!D25</f>
        <v>72 Customer service occupations</v>
      </c>
      <c r="Q28" s="11">
        <v>2.6941483390984562</v>
      </c>
      <c r="R28" s="11">
        <v>4.2342079110847077</v>
      </c>
      <c r="S28" s="345">
        <f t="shared" si="4"/>
        <v>1.5400595719862515</v>
      </c>
      <c r="T28" s="345">
        <v>1.2585138179075686</v>
      </c>
      <c r="U28" s="345">
        <f t="shared" si="5"/>
        <v>2.7985733898938201</v>
      </c>
      <c r="V28" s="346">
        <f t="shared" si="6"/>
        <v>2.5883109364888579E-2</v>
      </c>
      <c r="X28" s="10" t="str">
        <f>name!B25</f>
        <v>Other services</v>
      </c>
      <c r="Y28" s="11">
        <v>16.147999999999993</v>
      </c>
      <c r="Z28" s="11">
        <v>14.534999999999989</v>
      </c>
      <c r="AA28" s="345">
        <f t="shared" si="7"/>
        <v>-1.6130000000000031</v>
      </c>
      <c r="AB28" s="11">
        <v>7.3556828816586091</v>
      </c>
      <c r="AC28" s="345">
        <f t="shared" si="8"/>
        <v>5.742682881658606</v>
      </c>
      <c r="AD28" s="348">
        <f t="shared" si="9"/>
        <v>2.533979156055266E-2</v>
      </c>
    </row>
    <row r="29" spans="1:30" x14ac:dyDescent="0.2">
      <c r="A29" s="10" t="str">
        <f>name!D26</f>
        <v>81 Process, plant and machine operatives</v>
      </c>
      <c r="B29" s="11">
        <f t="shared" si="12"/>
        <v>20.051531770214666</v>
      </c>
      <c r="C29" s="11">
        <f t="shared" si="12"/>
        <v>23.273758012658227</v>
      </c>
      <c r="D29" s="11">
        <f t="shared" si="12"/>
        <v>3.2222262424435657</v>
      </c>
      <c r="E29" s="11">
        <f t="shared" si="12"/>
        <v>9.2627057277007498</v>
      </c>
      <c r="F29" s="11">
        <f t="shared" si="12"/>
        <v>12.484931970144315</v>
      </c>
      <c r="G29" s="200">
        <f t="shared" si="3"/>
        <v>2.5641070175472347E-2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14.971387335861539</v>
      </c>
      <c r="R29" s="11">
        <v>16.547250477338494</v>
      </c>
      <c r="S29" s="345">
        <f t="shared" si="4"/>
        <v>1.5758631414769546</v>
      </c>
      <c r="T29" s="345">
        <v>6.225671060400364</v>
      </c>
      <c r="U29" s="345">
        <f t="shared" si="5"/>
        <v>7.8015342018773186</v>
      </c>
      <c r="V29" s="346">
        <f t="shared" si="6"/>
        <v>2.345221436627476E-2</v>
      </c>
      <c r="X29" s="231" t="str">
        <f>name!B3</f>
        <v>All industries</v>
      </c>
      <c r="Y29" s="34">
        <f>SUM(Y7:Y28)</f>
        <v>514.84499999999969</v>
      </c>
      <c r="Z29" s="34">
        <f>SUM(Z7:Z28)</f>
        <v>532.91199999999981</v>
      </c>
      <c r="AA29" s="349">
        <f t="shared" si="7"/>
        <v>18.067000000000121</v>
      </c>
      <c r="AB29" s="34">
        <f>SUM(AB7:AB28)</f>
        <v>249.57332428919574</v>
      </c>
      <c r="AC29" s="349">
        <f t="shared" si="8"/>
        <v>267.64032428919586</v>
      </c>
      <c r="AD29" s="350">
        <f t="shared" si="9"/>
        <v>2.6700182743636613E-2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21.391692121588104</v>
      </c>
      <c r="C30" s="11">
        <f t="shared" si="12"/>
        <v>21.822604701570249</v>
      </c>
      <c r="D30" s="11">
        <f t="shared" si="12"/>
        <v>0.43091257998214405</v>
      </c>
      <c r="E30" s="11">
        <f t="shared" si="12"/>
        <v>11.588952426564804</v>
      </c>
      <c r="F30" s="11">
        <f t="shared" si="12"/>
        <v>12.019865006546947</v>
      </c>
      <c r="G30" s="200">
        <f t="shared" si="3"/>
        <v>2.9281736211892229E-2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5.1598794971551554</v>
      </c>
      <c r="K30" s="11">
        <f t="array" ref="K30:K38">MMULT(aggregation!$B$13:$AA$21,C65:C90)</f>
        <v>8.467737822432122</v>
      </c>
      <c r="L30" s="11">
        <f t="array" ref="L30:L38">MMULT(aggregation!$B$13:$AA$21,D65:D90)</f>
        <v>3.3078583252769667</v>
      </c>
      <c r="M30" s="11">
        <f t="array" ref="M30:M38">MMULT(aggregation!$B$13:$AA$21,E65:E90)</f>
        <v>3.5403675318349883</v>
      </c>
      <c r="N30" s="11">
        <f t="array" ref="N30:N38">MMULT(aggregation!$B$13:$AA$21,F65:F90)</f>
        <v>6.848225857111955</v>
      </c>
      <c r="O30" s="11"/>
      <c r="P30" s="10" t="str">
        <f>name!D27</f>
        <v>82 Transport and mobile machine drivers and operatives</v>
      </c>
      <c r="Q30" s="11">
        <v>20.337839076414689</v>
      </c>
      <c r="R30" s="11">
        <v>20.176553482645691</v>
      </c>
      <c r="S30" s="345">
        <f t="shared" si="4"/>
        <v>-0.16128559376899787</v>
      </c>
      <c r="T30" s="345">
        <v>10.670412363020915</v>
      </c>
      <c r="U30" s="345">
        <f t="shared" si="5"/>
        <v>10.509126769251917</v>
      </c>
      <c r="V30" s="346">
        <f t="shared" si="6"/>
        <v>2.8517055961959636E-2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10.671468998485773</v>
      </c>
      <c r="C31" s="11">
        <f t="shared" si="12"/>
        <v>8.4074224455253894</v>
      </c>
      <c r="D31" s="11">
        <f t="shared" si="12"/>
        <v>-2.2640465529603846</v>
      </c>
      <c r="E31" s="11">
        <f t="shared" si="12"/>
        <v>3.6656614871682249</v>
      </c>
      <c r="F31" s="11">
        <f t="shared" si="12"/>
        <v>1.4016149342078401</v>
      </c>
      <c r="G31" s="200">
        <f t="shared" si="3"/>
        <v>1.988029769465971E-2</v>
      </c>
      <c r="H31" s="11"/>
      <c r="I31" s="11" t="str">
        <f>I20</f>
        <v>Professional occupations</v>
      </c>
      <c r="J31" s="11">
        <v>23.282229594487475</v>
      </c>
      <c r="K31" s="11">
        <v>34.213328084330449</v>
      </c>
      <c r="L31" s="11">
        <v>10.931098489842974</v>
      </c>
      <c r="M31" s="11">
        <v>13.276894935248073</v>
      </c>
      <c r="N31" s="11">
        <v>24.207993425091047</v>
      </c>
      <c r="O31" s="11"/>
      <c r="P31" s="10" t="str">
        <f>name!D28</f>
        <v>91 Elementary trades and related occupations</v>
      </c>
      <c r="Q31" s="11">
        <v>8.0856574202768545</v>
      </c>
      <c r="R31" s="11">
        <v>6.3036071635195574</v>
      </c>
      <c r="S31" s="345">
        <f t="shared" si="4"/>
        <v>-1.7820502567572971</v>
      </c>
      <c r="T31" s="345">
        <v>2.2490254537493977</v>
      </c>
      <c r="U31" s="345">
        <f t="shared" si="5"/>
        <v>0.46697519699210055</v>
      </c>
      <c r="V31" s="346">
        <f t="shared" si="6"/>
        <v>1.649548630320985E-2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46.29243779716861</v>
      </c>
      <c r="C32" s="11">
        <f t="shared" si="12"/>
        <v>43.479468733710476</v>
      </c>
      <c r="D32" s="11">
        <f t="shared" si="12"/>
        <v>-2.8129690634581346</v>
      </c>
      <c r="E32" s="11">
        <f t="shared" si="12"/>
        <v>21.333955637879725</v>
      </c>
      <c r="F32" s="11">
        <f t="shared" si="12"/>
        <v>18.520986574421588</v>
      </c>
      <c r="G32" s="200">
        <f t="shared" ref="G32" si="13">IF(B32&gt;0,(1+(E32/B32))^(1/($C$6-$B$6))-1,0)</f>
        <v>2.5589923001453796E-2</v>
      </c>
      <c r="H32" s="11"/>
      <c r="I32" s="11" t="str">
        <f>I21</f>
        <v>Associate professional occupations</v>
      </c>
      <c r="J32" s="11">
        <v>6.4385001656601828</v>
      </c>
      <c r="K32" s="11">
        <v>9.8558678002155773</v>
      </c>
      <c r="L32" s="11">
        <v>3.4173676345553945</v>
      </c>
      <c r="M32" s="11">
        <v>3.6515913505680118</v>
      </c>
      <c r="N32" s="11">
        <v>7.0689589851234063</v>
      </c>
      <c r="O32" s="11"/>
      <c r="P32" s="10" t="str">
        <f>name!D29</f>
        <v>92 Elementary administration and service occupations</v>
      </c>
      <c r="Q32" s="11">
        <v>23.320872141422193</v>
      </c>
      <c r="R32" s="11">
        <v>22.681909273013289</v>
      </c>
      <c r="S32" s="345">
        <f t="shared" ref="S32" si="14">R32-Q32</f>
        <v>-0.63896286840890326</v>
      </c>
      <c r="T32" s="345">
        <v>9.3307068275128717</v>
      </c>
      <c r="U32" s="345">
        <f>SUM(S32:T32)</f>
        <v>8.6917439591039685</v>
      </c>
      <c r="V32" s="346">
        <f t="shared" ref="V32" si="15">IF(Q32&gt;0,(1+(T32/Q32))^(1/($C$6-$B$6))-1,0)</f>
        <v>2.2689883700707458E-2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514.84499999999991</v>
      </c>
      <c r="C33" s="11">
        <f>SUM(C62,C91,C120,C149,C178,C207,C236,C265,C294)</f>
        <v>532.91199999999992</v>
      </c>
      <c r="D33" s="11">
        <f t="shared" si="12"/>
        <v>18.067000000000117</v>
      </c>
      <c r="E33" s="11">
        <f t="shared" si="12"/>
        <v>249.5733242891958</v>
      </c>
      <c r="F33" s="11">
        <f t="shared" si="12"/>
        <v>267.64032428919586</v>
      </c>
      <c r="G33" s="200">
        <f t="shared" si="3"/>
        <v>2.6700182743636613E-2</v>
      </c>
      <c r="H33" s="11"/>
      <c r="I33" s="11" t="str">
        <f>I22</f>
        <v>Administrative and secretarial occupations</v>
      </c>
      <c r="J33" s="11">
        <v>2.7282612771781829</v>
      </c>
      <c r="K33" s="11">
        <v>4.5441289812638983</v>
      </c>
      <c r="L33" s="11">
        <v>1.8158677040857154</v>
      </c>
      <c r="M33" s="11">
        <v>1.8055587376472633</v>
      </c>
      <c r="N33" s="11">
        <v>3.6214264417329787</v>
      </c>
      <c r="O33" s="11"/>
      <c r="P33" s="10" t="str">
        <f>name!D3</f>
        <v>All occupations</v>
      </c>
      <c r="Q33" s="11">
        <f>SUM(Q7:Q32)</f>
        <v>269.48054808348371</v>
      </c>
      <c r="R33" s="11">
        <f>SUM(R7:R32)</f>
        <v>274.87712576149784</v>
      </c>
      <c r="S33" s="345">
        <f>R33-Q33</f>
        <v>5.3965776780141255</v>
      </c>
      <c r="T33" s="11">
        <f>SUM(T7:T32)</f>
        <v>109.09761559380077</v>
      </c>
      <c r="U33" s="345">
        <f>SUM(S33:T33)</f>
        <v>114.49419327181489</v>
      </c>
      <c r="V33" s="346">
        <f t="shared" si="6"/>
        <v>2.2920485036038496E-2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0.77837278484429884</v>
      </c>
      <c r="K34" s="11">
        <v>1.4503185521206186</v>
      </c>
      <c r="L34" s="11">
        <v>0.67194576727631961</v>
      </c>
      <c r="M34" s="11">
        <v>0.54871335198007287</v>
      </c>
      <c r="N34" s="11">
        <v>1.2206591192563925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1.8638399796557725</v>
      </c>
      <c r="K35" s="11">
        <v>3.7064966381572471</v>
      </c>
      <c r="L35" s="11">
        <v>1.8426566585014745</v>
      </c>
      <c r="M35" s="11">
        <v>1.4879702298244122</v>
      </c>
      <c r="N35" s="11">
        <v>3.3306268883258867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0.4169620452826398</v>
      </c>
      <c r="C36" s="11">
        <v>0.61918037301453432</v>
      </c>
      <c r="D36" s="11">
        <f>C36-B36</f>
        <v>0.20221832773189452</v>
      </c>
      <c r="E36" s="11">
        <v>0.25757375588554798</v>
      </c>
      <c r="F36" s="11">
        <f>SUM(D36:E36)</f>
        <v>0.4597920836174425</v>
      </c>
      <c r="G36" s="200">
        <f>IF(B36&gt;0,(1+(E36/B36))^(1/($C$6-$B$6))-1,0)</f>
        <v>3.2588376515634065E-2</v>
      </c>
      <c r="I36" s="11" t="str">
        <f t="shared" si="17"/>
        <v>Sales and customer service occupations</v>
      </c>
      <c r="J36" s="11">
        <v>1.2219390564722103</v>
      </c>
      <c r="K36" s="11">
        <v>2.3676152324326392</v>
      </c>
      <c r="L36" s="11">
        <v>1.1456761759604288</v>
      </c>
      <c r="M36" s="11">
        <v>0.80251633368049602</v>
      </c>
      <c r="N36" s="11">
        <v>1.9481925096409247</v>
      </c>
      <c r="P36" s="10" t="str">
        <f>name!D4</f>
        <v>11 Corporate managers and directors</v>
      </c>
      <c r="Q36" s="11">
        <v>11.437555325654213</v>
      </c>
      <c r="R36" s="11">
        <v>13.143459519040816</v>
      </c>
      <c r="S36" s="345">
        <f>R36-Q36</f>
        <v>1.705904193386603</v>
      </c>
      <c r="T36" s="345">
        <v>6.9590846175891832</v>
      </c>
      <c r="U36" s="345">
        <f>SUM(S36:T36)</f>
        <v>8.6649888109757853</v>
      </c>
      <c r="V36" s="346">
        <f>IF(Q36&gt;0,(1+(T36/Q36))^(1/($C$6-$B$6))-1,0)</f>
        <v>3.21916782559033E-2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0.16481138983587615</v>
      </c>
      <c r="C37" s="11">
        <v>0.36023924088342374</v>
      </c>
      <c r="D37" s="11">
        <f t="shared" ref="D37:D60" si="25">C37-B37</f>
        <v>0.19542785104754759</v>
      </c>
      <c r="E37" s="11">
        <v>0.15599593900737785</v>
      </c>
      <c r="F37" s="11">
        <f t="shared" ref="F37:F60" si="26">SUM(D37:E37)</f>
        <v>0.35142379005492541</v>
      </c>
      <c r="G37" s="200">
        <f t="shared" ref="G37:G62" si="27">IF(B37&gt;0,(1+(E37/B37))^(1/($C$6-$B$6))-1,0)</f>
        <v>4.5403149002777532E-2</v>
      </c>
      <c r="I37" s="11" t="str">
        <f t="shared" si="17"/>
        <v>Process, plant and machine operatives</v>
      </c>
      <c r="J37" s="11">
        <v>0.52886984781447666</v>
      </c>
      <c r="K37" s="11">
        <v>1.49757994378524</v>
      </c>
      <c r="L37" s="11">
        <v>0.9687100959707633</v>
      </c>
      <c r="M37" s="11">
        <v>0.53914629140481596</v>
      </c>
      <c r="N37" s="11">
        <v>1.507856387375579</v>
      </c>
      <c r="P37" s="10" t="str">
        <f>name!D5</f>
        <v>12 Other managers and proprietors</v>
      </c>
      <c r="Q37" s="11">
        <v>6.3309064766295089</v>
      </c>
      <c r="R37" s="11">
        <v>8.4078262321729103</v>
      </c>
      <c r="S37" s="345">
        <f t="shared" ref="S37:S60" si="28">R37-Q37</f>
        <v>2.0769197555434014</v>
      </c>
      <c r="T37" s="345">
        <v>4.7366667157551809</v>
      </c>
      <c r="U37" s="345">
        <f t="shared" ref="U37:U60" si="29">SUM(S37:T37)</f>
        <v>6.8135864712985823</v>
      </c>
      <c r="V37" s="346">
        <f t="shared" ref="V37:V62" si="30">IF(Q37&gt;0,(1+(T37/Q37))^(1/($C$6-$B$6))-1,0)</f>
        <v>3.7940441168841987E-2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1.1802756520327951</v>
      </c>
      <c r="C38" s="11">
        <v>1.9122170875861468</v>
      </c>
      <c r="D38" s="11">
        <f t="shared" si="25"/>
        <v>0.73194143555335178</v>
      </c>
      <c r="E38" s="11">
        <v>0.58218951960156173</v>
      </c>
      <c r="F38" s="11">
        <f t="shared" si="26"/>
        <v>1.3141309551549134</v>
      </c>
      <c r="G38" s="200">
        <f t="shared" si="27"/>
        <v>2.7091510867041313E-2</v>
      </c>
      <c r="I38" s="11" t="str">
        <f t="shared" si="17"/>
        <v>Elementary occupations</v>
      </c>
      <c r="J38" s="11">
        <v>0.91236337261670819</v>
      </c>
      <c r="K38" s="11">
        <v>1.8887839967090896</v>
      </c>
      <c r="L38" s="11">
        <v>0.9764206240923814</v>
      </c>
      <c r="M38" s="11">
        <v>0.71696724496124675</v>
      </c>
      <c r="N38" s="11">
        <v>1.6933878690536281</v>
      </c>
      <c r="P38" s="10" t="str">
        <f>name!D6</f>
        <v>21 Science, research, engineering and technology professionals</v>
      </c>
      <c r="Q38" s="11">
        <v>5.5905809571989433</v>
      </c>
      <c r="R38" s="11">
        <v>7.9143903945712681</v>
      </c>
      <c r="S38" s="345">
        <f t="shared" si="28"/>
        <v>2.3238094373723248</v>
      </c>
      <c r="T38" s="345">
        <v>3.4798498277415595</v>
      </c>
      <c r="U38" s="345">
        <f t="shared" si="29"/>
        <v>5.8036592651138843</v>
      </c>
      <c r="V38" s="346">
        <f t="shared" si="30"/>
        <v>3.2788511239292273E-2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1.2943107553261926</v>
      </c>
      <c r="C39" s="11">
        <v>2.102256538798652</v>
      </c>
      <c r="D39" s="11">
        <f t="shared" si="25"/>
        <v>0.80794578347245949</v>
      </c>
      <c r="E39" s="11">
        <v>0.80355173455487983</v>
      </c>
      <c r="F39" s="11">
        <f t="shared" si="26"/>
        <v>1.6114975180273392</v>
      </c>
      <c r="G39" s="200">
        <f t="shared" si="27"/>
        <v>3.2719943059626333E-2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16.233002440962235</v>
      </c>
      <c r="R39" s="11">
        <v>19.035281734055982</v>
      </c>
      <c r="S39" s="345">
        <f t="shared" si="28"/>
        <v>2.802279293093747</v>
      </c>
      <c r="T39" s="345">
        <v>10.262503676934877</v>
      </c>
      <c r="U39" s="345">
        <f t="shared" si="29"/>
        <v>13.064782970028624</v>
      </c>
      <c r="V39" s="346">
        <f t="shared" si="30"/>
        <v>3.3201174188575377E-2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1.6570308929115265</v>
      </c>
      <c r="C40" s="11">
        <v>2.0886791555577959</v>
      </c>
      <c r="D40" s="11">
        <f>C40-B40</f>
        <v>0.43164826264626943</v>
      </c>
      <c r="E40" s="11">
        <v>0.87518018495819683</v>
      </c>
      <c r="F40" s="11">
        <f>SUM(D40:E40)</f>
        <v>1.3068284476044663</v>
      </c>
      <c r="G40" s="200">
        <f>IF(B40&gt;0,(1+(E40/B40))^(1/($C$6-$B$6))-1,0)</f>
        <v>2.8674450524200035E-2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12.175759626661595</v>
      </c>
      <c r="R40" s="11">
        <v>12.406826198255649</v>
      </c>
      <c r="S40" s="345">
        <f t="shared" si="28"/>
        <v>0.23106657159405408</v>
      </c>
      <c r="T40" s="345">
        <v>6.3271729685474405</v>
      </c>
      <c r="U40" s="345">
        <f t="shared" si="29"/>
        <v>6.5582395401414946</v>
      </c>
      <c r="V40" s="346">
        <f t="shared" si="30"/>
        <v>2.8291628303097172E-2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0.45079617753329432</v>
      </c>
      <c r="C41" s="11">
        <v>0.81897114314099251</v>
      </c>
      <c r="D41" s="11">
        <f t="shared" si="25"/>
        <v>0.36817496560769819</v>
      </c>
      <c r="E41" s="11">
        <v>0.31182851633940195</v>
      </c>
      <c r="F41" s="11">
        <f t="shared" si="26"/>
        <v>0.68000348194710014</v>
      </c>
      <c r="G41" s="200">
        <f t="shared" si="27"/>
        <v>3.5671541152655806E-2</v>
      </c>
      <c r="I41" s="11" t="str">
        <f>I30</f>
        <v>Managers, directors and senior officials</v>
      </c>
      <c r="J41" s="11">
        <f t="array" ref="J41:J49">MMULT(aggregation!$B$13:$AA$21,B94:B119)</f>
        <v>13.773778839671756</v>
      </c>
      <c r="K41" s="11">
        <f t="array" ref="K41:K49">MMULT(aggregation!$B$13:$AA$21,C94:C119)</f>
        <v>18.490898983703094</v>
      </c>
      <c r="L41" s="11">
        <f t="array" ref="L41:L49">MMULT(aggregation!$B$13:$AA$21,D94:D119)</f>
        <v>4.7171201440313375</v>
      </c>
      <c r="M41" s="11">
        <f t="array" ref="M41:M49">MMULT(aggregation!$B$13:$AA$21,E94:E119)</f>
        <v>9.3413193890357054</v>
      </c>
      <c r="N41" s="11">
        <f t="array" ref="N41:N49">MMULT(aggregation!$B$13:$AA$21,F94:F119)</f>
        <v>14.058439533067043</v>
      </c>
      <c r="P41" s="10" t="str">
        <f>name!D9</f>
        <v>24 Business, media and public service professionals</v>
      </c>
      <c r="Q41" s="11">
        <v>14.461255971008327</v>
      </c>
      <c r="R41" s="11">
        <v>18.566231942917319</v>
      </c>
      <c r="S41" s="345">
        <f t="shared" si="28"/>
        <v>4.104975971908992</v>
      </c>
      <c r="T41" s="345">
        <v>9.0381598930809606</v>
      </c>
      <c r="U41" s="345">
        <f t="shared" si="29"/>
        <v>13.143135864989953</v>
      </c>
      <c r="V41" s="346">
        <f t="shared" si="30"/>
        <v>3.2896336122841596E-2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0.15301585936116771</v>
      </c>
      <c r="C42" s="11">
        <v>0.25068290766458889</v>
      </c>
      <c r="D42" s="11">
        <f t="shared" si="25"/>
        <v>9.7667048303421183E-2</v>
      </c>
      <c r="E42" s="11">
        <v>8.6230275871639978E-2</v>
      </c>
      <c r="F42" s="11">
        <f t="shared" si="26"/>
        <v>0.18389732417506116</v>
      </c>
      <c r="G42" s="200">
        <f t="shared" si="27"/>
        <v>3.0245119099024498E-2</v>
      </c>
      <c r="I42" s="11" t="str">
        <f>I31</f>
        <v>Professional occupations</v>
      </c>
      <c r="J42" s="11">
        <v>33.652311751424925</v>
      </c>
      <c r="K42" s="11">
        <v>39.682126763053034</v>
      </c>
      <c r="L42" s="11">
        <v>6.029815011628112</v>
      </c>
      <c r="M42" s="11">
        <v>18.996907719285424</v>
      </c>
      <c r="N42" s="11">
        <v>25.026722730913534</v>
      </c>
      <c r="P42" s="10" t="str">
        <f>name!D10</f>
        <v>31 Science, engineering and technology associate professionals</v>
      </c>
      <c r="Q42" s="11">
        <v>2.6235559927714149</v>
      </c>
      <c r="R42" s="11">
        <v>3.1344589463693056</v>
      </c>
      <c r="S42" s="345">
        <f t="shared" si="28"/>
        <v>0.51090295359789062</v>
      </c>
      <c r="T42" s="345">
        <v>1.4024454032458069</v>
      </c>
      <c r="U42" s="345">
        <f t="shared" si="29"/>
        <v>1.9133483568436975</v>
      </c>
      <c r="V42" s="346">
        <f t="shared" si="30"/>
        <v>2.8960979310360457E-2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3.9520580215569479E-2</v>
      </c>
      <c r="C43" s="11">
        <v>7.5178001846982104E-2</v>
      </c>
      <c r="D43" s="11">
        <f t="shared" si="25"/>
        <v>3.5657421631412625E-2</v>
      </c>
      <c r="E43" s="11">
        <v>3.1702887716455352E-2</v>
      </c>
      <c r="F43" s="11">
        <f t="shared" si="26"/>
        <v>6.7360309347867978E-2</v>
      </c>
      <c r="G43" s="200">
        <f t="shared" si="27"/>
        <v>4.0047849299905902E-2</v>
      </c>
      <c r="I43" s="11" t="str">
        <f>I32</f>
        <v>Associate professional occupations</v>
      </c>
      <c r="J43" s="11">
        <v>16.011904106575063</v>
      </c>
      <c r="K43" s="11">
        <v>19.617875320023359</v>
      </c>
      <c r="L43" s="11">
        <v>3.6059712134482953</v>
      </c>
      <c r="M43" s="11">
        <v>9.0402658437607997</v>
      </c>
      <c r="N43" s="11">
        <v>12.646237057209095</v>
      </c>
      <c r="P43" s="10" t="str">
        <f>name!D11</f>
        <v>32 Health and social care associate professionals</v>
      </c>
      <c r="Q43" s="11">
        <v>7.7897881492808381</v>
      </c>
      <c r="R43" s="11">
        <v>8.8520081940241173</v>
      </c>
      <c r="S43" s="345">
        <f t="shared" si="28"/>
        <v>1.0622200447432792</v>
      </c>
      <c r="T43" s="345">
        <v>4.9131922058427238</v>
      </c>
      <c r="U43" s="345">
        <f t="shared" si="29"/>
        <v>5.975412250586003</v>
      </c>
      <c r="V43" s="346">
        <f t="shared" si="30"/>
        <v>3.3138784139987942E-2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1.912237897109215E-2</v>
      </c>
      <c r="C44" s="11">
        <v>5.0923659270434511E-2</v>
      </c>
      <c r="D44" s="11">
        <f t="shared" si="25"/>
        <v>3.1801280299342358E-2</v>
      </c>
      <c r="E44" s="11">
        <v>1.384883859014978E-2</v>
      </c>
      <c r="F44" s="11">
        <f t="shared" si="26"/>
        <v>4.5650118889492136E-2</v>
      </c>
      <c r="G44" s="200">
        <f t="shared" si="27"/>
        <v>3.6985946947801107E-2</v>
      </c>
      <c r="I44" s="11" t="str">
        <f>I33</f>
        <v>Administrative and secretarial occupations</v>
      </c>
      <c r="J44" s="11">
        <v>8.9854993635668823</v>
      </c>
      <c r="K44" s="11">
        <v>12.255027769234728</v>
      </c>
      <c r="L44" s="11">
        <v>3.2695284056678453</v>
      </c>
      <c r="M44" s="11">
        <v>6.2010829863694283</v>
      </c>
      <c r="N44" s="11">
        <v>9.4706113920372736</v>
      </c>
      <c r="P44" s="10" t="str">
        <f>name!D12</f>
        <v>33 Protective service occupations</v>
      </c>
      <c r="Q44" s="11">
        <v>1.2290583874947489</v>
      </c>
      <c r="R44" s="11">
        <v>2.1496187425547775</v>
      </c>
      <c r="S44" s="345">
        <f t="shared" si="28"/>
        <v>0.92056035506002853</v>
      </c>
      <c r="T44" s="345">
        <v>0.84208976286731752</v>
      </c>
      <c r="U44" s="345">
        <f t="shared" si="29"/>
        <v>1.7626501179273459</v>
      </c>
      <c r="V44" s="346">
        <f t="shared" si="30"/>
        <v>3.5402581300079117E-2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8.8743302186232595E-2</v>
      </c>
      <c r="C45" s="11">
        <v>0.12670055434780048</v>
      </c>
      <c r="D45" s="11">
        <f t="shared" ref="D45:D46" si="31">C45-B45</f>
        <v>3.7957252161567881E-2</v>
      </c>
      <c r="E45" s="11">
        <v>4.8877471872041382E-2</v>
      </c>
      <c r="F45" s="11">
        <f t="shared" ref="F45:F46" si="32">SUM(D45:E45)</f>
        <v>8.6834724033609256E-2</v>
      </c>
      <c r="G45" s="200">
        <f t="shared" si="27"/>
        <v>2.9682252653733032E-2</v>
      </c>
      <c r="I45" s="11" t="str">
        <f t="shared" ref="I45:I49" si="33">I34</f>
        <v>Skilled trades occupations</v>
      </c>
      <c r="J45" s="11">
        <v>3.685337230004853</v>
      </c>
      <c r="K45" s="11">
        <v>5.5082634478943238</v>
      </c>
      <c r="L45" s="11">
        <v>1.8229262178894707</v>
      </c>
      <c r="M45" s="11">
        <v>2.6424817366230182</v>
      </c>
      <c r="N45" s="11">
        <v>4.4654079545124894</v>
      </c>
      <c r="P45" s="10" t="str">
        <f>name!D13</f>
        <v>34 Culture, media and sports occupations</v>
      </c>
      <c r="Q45" s="11">
        <v>3.2650469713913708</v>
      </c>
      <c r="R45" s="11">
        <v>3.2450570797550666</v>
      </c>
      <c r="S45" s="345">
        <f t="shared" si="28"/>
        <v>-1.9989891636304158E-2</v>
      </c>
      <c r="T45" s="345">
        <v>1.5849193652043911</v>
      </c>
      <c r="U45" s="345">
        <f t="shared" si="29"/>
        <v>1.564929473568087</v>
      </c>
      <c r="V45" s="346">
        <f t="shared" si="30"/>
        <v>2.6730868898607429E-2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0.2895162262480333</v>
      </c>
      <c r="C46" s="11">
        <v>0.47057550027257761</v>
      </c>
      <c r="D46" s="11">
        <f t="shared" si="31"/>
        <v>0.1810592740245443</v>
      </c>
      <c r="E46" s="11">
        <v>0.17088588773444588</v>
      </c>
      <c r="F46" s="11">
        <f t="shared" si="32"/>
        <v>0.35194516175899015</v>
      </c>
      <c r="G46" s="200">
        <f t="shared" si="27"/>
        <v>3.1409102783218845E-2</v>
      </c>
      <c r="I46" s="11" t="str">
        <f t="shared" si="33"/>
        <v>Caring, leisure and other service occupations</v>
      </c>
      <c r="J46" s="11">
        <v>6.6399885722440315</v>
      </c>
      <c r="K46" s="11">
        <v>11.128767996312764</v>
      </c>
      <c r="L46" s="11">
        <v>4.4887794240687322</v>
      </c>
      <c r="M46" s="11">
        <v>5.88307891892652</v>
      </c>
      <c r="N46" s="11">
        <v>10.371858342995253</v>
      </c>
      <c r="P46" s="10" t="str">
        <f>name!D14</f>
        <v>35 Business and public service associate professionals</v>
      </c>
      <c r="Q46" s="11">
        <v>13.147390519874351</v>
      </c>
      <c r="R46" s="11">
        <v>14.219039665837329</v>
      </c>
      <c r="S46" s="345">
        <f t="shared" si="28"/>
        <v>1.0716491459629776</v>
      </c>
      <c r="T46" s="345">
        <v>7.172750829021604</v>
      </c>
      <c r="U46" s="345">
        <f t="shared" si="29"/>
        <v>8.2443999749845815</v>
      </c>
      <c r="V46" s="346">
        <f t="shared" si="30"/>
        <v>2.9451310411384712E-2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0.19284049089327224</v>
      </c>
      <c r="C47" s="11">
        <v>0.31405324520654238</v>
      </c>
      <c r="D47" s="11">
        <f t="shared" si="25"/>
        <v>0.12121275431327014</v>
      </c>
      <c r="E47" s="11">
        <v>0.12107970699097244</v>
      </c>
      <c r="F47" s="11">
        <f t="shared" si="26"/>
        <v>0.24229246130424259</v>
      </c>
      <c r="G47" s="200">
        <f t="shared" si="27"/>
        <v>3.3018427475795642E-2</v>
      </c>
      <c r="I47" s="11" t="str">
        <f t="shared" si="33"/>
        <v>Sales and customer service occupations</v>
      </c>
      <c r="J47" s="11">
        <v>5.4434619879685844</v>
      </c>
      <c r="K47" s="11">
        <v>8.828362411977416</v>
      </c>
      <c r="L47" s="11">
        <v>3.3849004240088316</v>
      </c>
      <c r="M47" s="11">
        <v>3.9038537202179082</v>
      </c>
      <c r="N47" s="11">
        <v>7.288754144226739</v>
      </c>
      <c r="P47" s="10" t="str">
        <f>name!D15</f>
        <v>41 Administrative occupations</v>
      </c>
      <c r="Q47" s="11">
        <v>30.901466886808276</v>
      </c>
      <c r="R47" s="11">
        <v>25.235366110085195</v>
      </c>
      <c r="S47" s="345">
        <f t="shared" si="28"/>
        <v>-5.6661007767230807</v>
      </c>
      <c r="T47" s="345">
        <v>15.215227298239061</v>
      </c>
      <c r="U47" s="345">
        <f t="shared" si="29"/>
        <v>9.54912652151598</v>
      </c>
      <c r="V47" s="346">
        <f t="shared" si="30"/>
        <v>2.705083058520974E-2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1.9422633400275467E-2</v>
      </c>
      <c r="C48" s="11">
        <v>4.9978382373270618E-2</v>
      </c>
      <c r="D48" s="11">
        <f t="shared" si="25"/>
        <v>3.055574897299515E-2</v>
      </c>
      <c r="E48" s="11">
        <v>1.8922231061768276E-2</v>
      </c>
      <c r="F48" s="11">
        <f t="shared" si="26"/>
        <v>4.9477980034763426E-2</v>
      </c>
      <c r="G48" s="200">
        <f t="shared" si="27"/>
        <v>4.6389258727442595E-2</v>
      </c>
      <c r="I48" s="11" t="str">
        <f t="shared" si="33"/>
        <v>Process, plant and machine operatives</v>
      </c>
      <c r="J48" s="11">
        <v>1.7207814342989902</v>
      </c>
      <c r="K48" s="11">
        <v>3.598966103890894</v>
      </c>
      <c r="L48" s="11">
        <v>1.8781846695919038</v>
      </c>
      <c r="M48" s="11">
        <v>1.5574681667780079</v>
      </c>
      <c r="N48" s="11">
        <v>3.4356528363699117</v>
      </c>
      <c r="P48" s="10" t="str">
        <f>name!D16</f>
        <v>42 Secretarial and related occupations</v>
      </c>
      <c r="Q48" s="11">
        <v>8.4888963212891202</v>
      </c>
      <c r="R48" s="11">
        <v>6.6038995906189548</v>
      </c>
      <c r="S48" s="345">
        <f t="shared" si="28"/>
        <v>-1.8849967306701654</v>
      </c>
      <c r="T48" s="345">
        <v>4.3649736728998647</v>
      </c>
      <c r="U48" s="345">
        <f t="shared" si="29"/>
        <v>2.4799769422296993</v>
      </c>
      <c r="V48" s="346">
        <f t="shared" si="30"/>
        <v>2.8045125597812026E-2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1.8928212939427539E-2</v>
      </c>
      <c r="C49" s="11">
        <v>2.8107213006515867E-2</v>
      </c>
      <c r="D49" s="11">
        <f t="shared" si="25"/>
        <v>9.1790000670883276E-3</v>
      </c>
      <c r="E49" s="11">
        <v>1.5831366458859571E-2</v>
      </c>
      <c r="F49" s="11">
        <f t="shared" si="26"/>
        <v>2.5010366525947899E-2</v>
      </c>
      <c r="G49" s="200">
        <f t="shared" si="27"/>
        <v>4.135225060094494E-2</v>
      </c>
      <c r="I49" s="11" t="str">
        <f t="shared" si="33"/>
        <v>Elementary occupations</v>
      </c>
      <c r="J49" s="11">
        <v>3.9904430440037757</v>
      </c>
      <c r="K49" s="11">
        <v>6.3855830574408259</v>
      </c>
      <c r="L49" s="11">
        <v>2.3951400134370502</v>
      </c>
      <c r="M49" s="11">
        <v>3.1942117950311291</v>
      </c>
      <c r="N49" s="11">
        <v>5.5893518084681784</v>
      </c>
      <c r="P49" s="10" t="str">
        <f>name!D17</f>
        <v>51 Skilled agricultural and related trades</v>
      </c>
      <c r="Q49" s="11">
        <v>2.300785685245375</v>
      </c>
      <c r="R49" s="11">
        <v>2.6155504192740913</v>
      </c>
      <c r="S49" s="345">
        <f t="shared" si="28"/>
        <v>0.3147647340287163</v>
      </c>
      <c r="T49" s="345">
        <v>1.7295160953058528</v>
      </c>
      <c r="U49" s="345">
        <f t="shared" si="29"/>
        <v>2.0442808293345691</v>
      </c>
      <c r="V49" s="346">
        <f t="shared" si="30"/>
        <v>3.8079847319999249E-2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1.5294785085884192E-2</v>
      </c>
      <c r="C50" s="11">
        <v>2.7322963130383127E-2</v>
      </c>
      <c r="D50" s="11">
        <f t="shared" si="25"/>
        <v>1.2028178044498935E-2</v>
      </c>
      <c r="E50" s="11">
        <v>9.5496906008864547E-3</v>
      </c>
      <c r="F50" s="11">
        <f t="shared" si="26"/>
        <v>2.1577868645385391E-2</v>
      </c>
      <c r="G50" s="200">
        <f t="shared" si="27"/>
        <v>3.2870238776407934E-2</v>
      </c>
      <c r="O50" s="71"/>
      <c r="P50" s="10" t="str">
        <f>name!D18</f>
        <v>52 Skilled metal, electrical and electronic trades</v>
      </c>
      <c r="Q50" s="11">
        <v>0.36435575660374353</v>
      </c>
      <c r="R50" s="11">
        <v>1.0601489896343013</v>
      </c>
      <c r="S50" s="345">
        <f t="shared" si="28"/>
        <v>0.69579323303055773</v>
      </c>
      <c r="T50" s="345">
        <v>0.47060090111436514</v>
      </c>
      <c r="U50" s="345">
        <f t="shared" si="29"/>
        <v>1.1663941341449229</v>
      </c>
      <c r="V50" s="346">
        <f t="shared" si="30"/>
        <v>5.6839944944682586E-2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2.8533192768153961E-3</v>
      </c>
      <c r="C51" s="11">
        <v>4.870385425732926E-3</v>
      </c>
      <c r="D51" s="11">
        <f t="shared" ref="D51" si="34">C51-B51</f>
        <v>2.0170661489175299E-3</v>
      </c>
      <c r="E51" s="11">
        <v>2.1216576805103849E-3</v>
      </c>
      <c r="F51" s="11">
        <f t="shared" ref="F51" si="35">SUM(D51:E51)</f>
        <v>4.1387238294279148E-3</v>
      </c>
      <c r="G51" s="200">
        <f t="shared" si="27"/>
        <v>3.7757896928261925E-2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0.15183262688632759</v>
      </c>
      <c r="R51" s="11">
        <v>0.16696795527678213</v>
      </c>
      <c r="S51" s="345">
        <f t="shared" si="28"/>
        <v>1.5135328390454533E-2</v>
      </c>
      <c r="T51" s="345">
        <v>8.2137900158649024E-2</v>
      </c>
      <c r="U51" s="345">
        <f t="shared" si="29"/>
        <v>9.7273228549103558E-2</v>
      </c>
      <c r="V51" s="346">
        <f t="shared" si="30"/>
        <v>2.9247300237281282E-2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3.0690733520510643E-2</v>
      </c>
      <c r="C52" s="11">
        <v>5.4223433120388034E-2</v>
      </c>
      <c r="D52" s="11">
        <f t="shared" si="25"/>
        <v>2.3532699599877391E-2</v>
      </c>
      <c r="E52" s="11">
        <v>1.9339173689573247E-2</v>
      </c>
      <c r="F52" s="11">
        <f t="shared" si="26"/>
        <v>4.2871873289450635E-2</v>
      </c>
      <c r="G52" s="200">
        <f t="shared" si="27"/>
        <v>3.311379806598258E-2</v>
      </c>
      <c r="I52" s="11" t="str">
        <f>I41</f>
        <v>Managers, directors and senior officials</v>
      </c>
      <c r="J52" s="11">
        <f t="array" ref="J52:J60">MMULT(aggregation!$B$13:$AA$21,B123:B148)</f>
        <v>3.1019419268391362</v>
      </c>
      <c r="K52" s="11">
        <f t="array" ref="K52:K60">MMULT(aggregation!$B$13:$AA$21,C123:C148)</f>
        <v>3.7934467376510854</v>
      </c>
      <c r="L52" s="11">
        <f t="array" ref="L52:L60">MMULT(aggregation!$B$13:$AA$21,D123:D148)</f>
        <v>0.6915048108119497</v>
      </c>
      <c r="M52" s="11">
        <f t="array" ref="M52:M60">MMULT(aggregation!$B$13:$AA$21,E123:E148)</f>
        <v>1.9269920443478219</v>
      </c>
      <c r="N52" s="11">
        <f t="array" ref="N52:N60">MMULT(aggregation!$B$13:$AA$21,F123:F148)</f>
        <v>2.6184968551597718</v>
      </c>
      <c r="P52" s="10" t="str">
        <f>name!D20</f>
        <v>54 Textiles, printing and other skilled trades</v>
      </c>
      <c r="Q52" s="11">
        <v>4.1598239661450167</v>
      </c>
      <c r="R52" s="11">
        <v>3.6427676941277154</v>
      </c>
      <c r="S52" s="345">
        <f t="shared" si="28"/>
        <v>-0.51705627201730131</v>
      </c>
      <c r="T52" s="345">
        <v>2.1234457399282358</v>
      </c>
      <c r="U52" s="345">
        <f t="shared" si="29"/>
        <v>1.6063894679109345</v>
      </c>
      <c r="V52" s="346">
        <f t="shared" si="30"/>
        <v>2.7875978307160265E-2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2.8117105786153694E-2</v>
      </c>
      <c r="C53" s="11">
        <v>6.0230904606698464E-2</v>
      </c>
      <c r="D53" s="11">
        <f t="shared" si="25"/>
        <v>3.211379882054477E-2</v>
      </c>
      <c r="E53" s="11">
        <v>2.3213672122212758E-2</v>
      </c>
      <c r="F53" s="11">
        <f t="shared" si="26"/>
        <v>5.5327470942757528E-2</v>
      </c>
      <c r="G53" s="200">
        <f t="shared" si="27"/>
        <v>4.0943478637947228E-2</v>
      </c>
      <c r="I53" s="11" t="str">
        <f>I42</f>
        <v>Professional occupations</v>
      </c>
      <c r="J53" s="11">
        <v>5.3055078183557978</v>
      </c>
      <c r="K53" s="11">
        <v>3.456543601378296</v>
      </c>
      <c r="L53" s="11">
        <v>-1.8489642169775022</v>
      </c>
      <c r="M53" s="11">
        <v>1.5529339358579743</v>
      </c>
      <c r="N53" s="11">
        <v>-0.296030281119528</v>
      </c>
      <c r="P53" s="10" t="str">
        <f>name!D21</f>
        <v>61 Caring personal service occupations</v>
      </c>
      <c r="Q53" s="11">
        <v>36.697509317700636</v>
      </c>
      <c r="R53" s="11">
        <v>41.055090100971782</v>
      </c>
      <c r="S53" s="345">
        <f t="shared" si="28"/>
        <v>4.3575807832711462</v>
      </c>
      <c r="T53" s="345">
        <v>22.774552111397654</v>
      </c>
      <c r="U53" s="345">
        <f t="shared" si="29"/>
        <v>27.1321328946688</v>
      </c>
      <c r="V53" s="346">
        <f t="shared" si="30"/>
        <v>3.2710105657781652E-2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1.0633942122876185E-2</v>
      </c>
      <c r="C54" s="11">
        <v>2.340147001131062E-2</v>
      </c>
      <c r="D54" s="11">
        <f t="shared" ref="D54:D55" si="36">C54-B54</f>
        <v>1.2767527888434434E-2</v>
      </c>
      <c r="E54" s="11">
        <v>8.2592687381541196E-3</v>
      </c>
      <c r="F54" s="11">
        <f t="shared" ref="F54:F55" si="37">SUM(D54:E54)</f>
        <v>2.1026796626588552E-2</v>
      </c>
      <c r="G54" s="200">
        <f t="shared" si="27"/>
        <v>3.9060332301753098E-2</v>
      </c>
      <c r="I54" s="11" t="str">
        <f>I43</f>
        <v>Associate professional occupations</v>
      </c>
      <c r="J54" s="11">
        <v>4.7547336190493938</v>
      </c>
      <c r="K54" s="11">
        <v>4.897530436645642</v>
      </c>
      <c r="L54" s="11">
        <v>0.14279681759624829</v>
      </c>
      <c r="M54" s="11">
        <v>2.1566882706992745</v>
      </c>
      <c r="N54" s="11">
        <v>2.2994850882955222</v>
      </c>
      <c r="P54" s="10" t="str">
        <f>name!D22</f>
        <v>62 Leisure, travel and related personal service occupations</v>
      </c>
      <c r="Q54" s="11">
        <v>9.3232258146303071</v>
      </c>
      <c r="R54" s="11">
        <v>9.1140114718788805</v>
      </c>
      <c r="S54" s="345">
        <f t="shared" si="28"/>
        <v>-0.20921434275142659</v>
      </c>
      <c r="T54" s="345">
        <v>4.8998910408420313</v>
      </c>
      <c r="U54" s="345">
        <f t="shared" si="29"/>
        <v>4.6906766980906047</v>
      </c>
      <c r="V54" s="346">
        <f t="shared" si="30"/>
        <v>2.8557491368211396E-2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1.1913968084407633E-3</v>
      </c>
      <c r="C55" s="11">
        <v>2.6606717968488875E-3</v>
      </c>
      <c r="D55" s="11">
        <f t="shared" si="36"/>
        <v>1.4692749884081242E-3</v>
      </c>
      <c r="E55" s="11">
        <v>1.0631508435755012E-3</v>
      </c>
      <c r="F55" s="11">
        <f t="shared" si="37"/>
        <v>2.5324258319836257E-3</v>
      </c>
      <c r="G55" s="200">
        <f t="shared" si="27"/>
        <v>4.3438521201741409E-2</v>
      </c>
      <c r="I55" s="11" t="str">
        <f>I44</f>
        <v>Administrative and secretarial occupations</v>
      </c>
      <c r="J55" s="11">
        <v>3.7394837491034614</v>
      </c>
      <c r="K55" s="11">
        <v>4.8004240049035785</v>
      </c>
      <c r="L55" s="11">
        <v>1.0609402558001171</v>
      </c>
      <c r="M55" s="11">
        <v>2.5818966000312265</v>
      </c>
      <c r="N55" s="11">
        <v>3.6428368558313435</v>
      </c>
      <c r="P55" s="10" t="str">
        <f>name!D23</f>
        <v>63 Community and civil enforcement occupations</v>
      </c>
      <c r="Q55" s="11">
        <v>0.11018021454795621</v>
      </c>
      <c r="R55" s="11">
        <v>0.13925214325799065</v>
      </c>
      <c r="S55" s="345">
        <f t="shared" si="28"/>
        <v>2.9071928710034445E-2</v>
      </c>
      <c r="T55" s="345">
        <v>8.1801306537699597E-2</v>
      </c>
      <c r="U55" s="345">
        <f t="shared" si="29"/>
        <v>0.11087323524773404</v>
      </c>
      <c r="V55" s="346">
        <f t="shared" si="30"/>
        <v>3.7712514690544374E-2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5.8066203855378667E-2</v>
      </c>
      <c r="C56" s="11">
        <v>8.6976176684167447E-2</v>
      </c>
      <c r="D56" s="11">
        <f t="shared" si="25"/>
        <v>2.890997282878878E-2</v>
      </c>
      <c r="E56" s="11">
        <v>3.1060696843284014E-2</v>
      </c>
      <c r="F56" s="11">
        <f t="shared" si="26"/>
        <v>5.9970669672072791E-2</v>
      </c>
      <c r="G56" s="200">
        <f t="shared" si="27"/>
        <v>2.8977056750189467E-2</v>
      </c>
      <c r="I56" s="11" t="str">
        <f t="shared" ref="I56:I60" si="38">I45</f>
        <v>Skilled trades occupations</v>
      </c>
      <c r="J56" s="11">
        <v>1.4788237545577809</v>
      </c>
      <c r="K56" s="11">
        <v>1.9697923734856584</v>
      </c>
      <c r="L56" s="11">
        <v>0.49096861892787735</v>
      </c>
      <c r="M56" s="11">
        <v>0.96795951163869409</v>
      </c>
      <c r="N56" s="11">
        <v>1.4589281305665713</v>
      </c>
      <c r="P56" s="10" t="str">
        <f>name!D24</f>
        <v>71 Sales occupations</v>
      </c>
      <c r="Q56" s="11">
        <v>21.485296507236992</v>
      </c>
      <c r="R56" s="11">
        <v>18.552062307249745</v>
      </c>
      <c r="S56" s="345">
        <f t="shared" si="28"/>
        <v>-2.9332341999872469</v>
      </c>
      <c r="T56" s="345">
        <v>10.915582391920507</v>
      </c>
      <c r="U56" s="345">
        <f t="shared" si="29"/>
        <v>7.9823481919332604</v>
      </c>
      <c r="V56" s="346">
        <f t="shared" si="30"/>
        <v>2.7766274838935345E-2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2.2928681661687243E-2</v>
      </c>
      <c r="C57" s="11">
        <v>5.6930322410890223E-2</v>
      </c>
      <c r="D57" s="11">
        <f t="shared" si="25"/>
        <v>3.4001640749202977E-2</v>
      </c>
      <c r="E57" s="11">
        <v>1.7446293091704371E-2</v>
      </c>
      <c r="F57" s="11">
        <f t="shared" si="26"/>
        <v>5.1447933840907345E-2</v>
      </c>
      <c r="G57" s="200">
        <f t="shared" si="27"/>
        <v>3.8441921091988851E-2</v>
      </c>
      <c r="I57" s="11" t="str">
        <f t="shared" si="38"/>
        <v>Caring, leisure and other service occupations</v>
      </c>
      <c r="J57" s="11">
        <v>4.9805116979763602</v>
      </c>
      <c r="K57" s="11">
        <v>6.469177105482383</v>
      </c>
      <c r="L57" s="11">
        <v>1.4886654075060233</v>
      </c>
      <c r="M57" s="11">
        <v>3.4506528194604251</v>
      </c>
      <c r="N57" s="11">
        <v>4.9393182269664475</v>
      </c>
      <c r="P57" s="10" t="str">
        <f>name!D25</f>
        <v>72 Customer service occupations</v>
      </c>
      <c r="Q57" s="11">
        <v>5.4058032870127395</v>
      </c>
      <c r="R57" s="11">
        <v>7.5016253096247025</v>
      </c>
      <c r="S57" s="345">
        <f t="shared" si="28"/>
        <v>2.095822022611963</v>
      </c>
      <c r="T57" s="345">
        <v>3.7236853965900623</v>
      </c>
      <c r="U57" s="345">
        <f t="shared" si="29"/>
        <v>5.8195074192020257</v>
      </c>
      <c r="V57" s="346">
        <f t="shared" si="30"/>
        <v>3.5553198588271329E-2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3.0670652035982762E-2</v>
      </c>
      <c r="C58" s="11">
        <v>9.5236072471394165E-2</v>
      </c>
      <c r="D58" s="11">
        <f t="shared" ref="D58:D59" si="39">C58-B58</f>
        <v>6.45654204354114E-2</v>
      </c>
      <c r="E58" s="11">
        <v>3.1108084944362135E-2</v>
      </c>
      <c r="F58" s="11">
        <f t="shared" ref="F58:F59" si="40">SUM(D58:E58)</f>
        <v>9.5673505379773538E-2</v>
      </c>
      <c r="G58" s="200">
        <f t="shared" si="27"/>
        <v>4.7790366287629782E-2</v>
      </c>
      <c r="I58" s="11" t="str">
        <f t="shared" si="38"/>
        <v>Sales and customer service occupations</v>
      </c>
      <c r="J58" s="11">
        <v>1.9267161086236688</v>
      </c>
      <c r="K58" s="11">
        <v>3.0581665119280856</v>
      </c>
      <c r="L58" s="11">
        <v>1.1314504033044166</v>
      </c>
      <c r="M58" s="11">
        <v>1.4079863744844197</v>
      </c>
      <c r="N58" s="11">
        <v>2.5394367777888363</v>
      </c>
      <c r="P58" s="10" t="str">
        <f>name!D26</f>
        <v>81 Process, plant and machine operatives</v>
      </c>
      <c r="Q58" s="11">
        <v>5.0801444343531319</v>
      </c>
      <c r="R58" s="11">
        <v>6.7265075353197235</v>
      </c>
      <c r="S58" s="345">
        <f t="shared" si="28"/>
        <v>1.6463631009665916</v>
      </c>
      <c r="T58" s="345">
        <v>3.037034667300385</v>
      </c>
      <c r="U58" s="345">
        <f t="shared" si="29"/>
        <v>4.6833977682669765</v>
      </c>
      <c r="V58" s="346">
        <f t="shared" si="30"/>
        <v>3.1736047714174598E-2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3.4715340285794906E-2</v>
      </c>
      <c r="C59" s="11">
        <v>8.28010970448992E-2</v>
      </c>
      <c r="D59" s="11">
        <f t="shared" si="39"/>
        <v>4.8085756759104294E-2</v>
      </c>
      <c r="E59" s="11">
        <v>3.7319608425694026E-2</v>
      </c>
      <c r="F59" s="11">
        <f t="shared" si="40"/>
        <v>8.5405365184798326E-2</v>
      </c>
      <c r="G59" s="200">
        <f t="shared" si="27"/>
        <v>4.9868216824128675E-2</v>
      </c>
      <c r="I59" s="11" t="str">
        <f t="shared" si="38"/>
        <v>Process, plant and machine operatives</v>
      </c>
      <c r="J59" s="11">
        <v>0.84189188844984542</v>
      </c>
      <c r="K59" s="11">
        <v>1.4735181112666917</v>
      </c>
      <c r="L59" s="11">
        <v>0.63162622281684655</v>
      </c>
      <c r="M59" s="11">
        <v>0.67152558424369979</v>
      </c>
      <c r="N59" s="11">
        <v>1.3031518070605461</v>
      </c>
      <c r="P59" s="10" t="str">
        <f>name!D27</f>
        <v>82 Transport and mobile machine drivers and operatives</v>
      </c>
      <c r="Q59" s="11">
        <v>1.0538530451734089</v>
      </c>
      <c r="R59" s="11">
        <v>1.6460512189245615</v>
      </c>
      <c r="S59" s="345">
        <f t="shared" si="28"/>
        <v>0.59219817375115258</v>
      </c>
      <c r="T59" s="345">
        <v>0.91854006354388695</v>
      </c>
      <c r="U59" s="345">
        <f t="shared" si="29"/>
        <v>1.5107382372950395</v>
      </c>
      <c r="V59" s="346">
        <f t="shared" si="30"/>
        <v>4.2671640665230326E-2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3.5881148469190093E-4</v>
      </c>
      <c r="C60" s="11">
        <v>4.6039105713311691E-4</v>
      </c>
      <c r="D60" s="11">
        <f t="shared" si="25"/>
        <v>1.0157957244121598E-4</v>
      </c>
      <c r="E60" s="11">
        <v>2.1515199909826759E-4</v>
      </c>
      <c r="F60" s="11">
        <f t="shared" si="26"/>
        <v>3.167315715394836E-4</v>
      </c>
      <c r="G60" s="200">
        <f t="shared" si="27"/>
        <v>3.1813474810592268E-2</v>
      </c>
      <c r="I60" s="11" t="str">
        <f t="shared" si="38"/>
        <v>Elementary occupations</v>
      </c>
      <c r="J60" s="11">
        <v>2.0193693598302773</v>
      </c>
      <c r="K60" s="11">
        <v>3.1908013903296162</v>
      </c>
      <c r="L60" s="11">
        <v>1.1714320304993389</v>
      </c>
      <c r="M60" s="11">
        <v>1.5200783261817243</v>
      </c>
      <c r="N60" s="11">
        <v>2.691510356681063</v>
      </c>
      <c r="P60" s="10" t="str">
        <f>name!D28</f>
        <v>91 Elementary trades and related occupations</v>
      </c>
      <c r="Q60" s="11">
        <v>2.5858115782089159</v>
      </c>
      <c r="R60" s="11">
        <v>2.1038152820058285</v>
      </c>
      <c r="S60" s="345">
        <f t="shared" si="28"/>
        <v>-0.48199629620308748</v>
      </c>
      <c r="T60" s="345">
        <v>1.416636033418827</v>
      </c>
      <c r="U60" s="345">
        <f t="shared" si="29"/>
        <v>0.93463973721573956</v>
      </c>
      <c r="V60" s="346">
        <f t="shared" si="30"/>
        <v>2.9552708260238258E-2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3.0418772808370933E-2</v>
      </c>
      <c r="C61" s="11">
        <v>6.3349971364288091E-2</v>
      </c>
      <c r="D61" s="11">
        <f t="shared" ref="D61" si="41">C61-B61</f>
        <v>3.2931198555917154E-2</v>
      </c>
      <c r="E61" s="11">
        <v>2.4397737723374936E-2</v>
      </c>
      <c r="F61" s="11">
        <f t="shared" ref="F61" si="42">SUM(D61:E61)</f>
        <v>5.7328936279292086E-2</v>
      </c>
      <c r="G61" s="200">
        <f t="shared" ref="G61" si="43">IF(B61&gt;0,(1+(E61/B61))^(1/($C$6-$B$6))-1,0)</f>
        <v>4.0043042603876255E-2</v>
      </c>
      <c r="P61" s="10" t="str">
        <f>name!D29</f>
        <v>92 Elementary administration and service occupations</v>
      </c>
      <c r="Q61" s="11">
        <v>22.971565655746407</v>
      </c>
      <c r="R61" s="11">
        <v>20.797559460697197</v>
      </c>
      <c r="S61" s="345">
        <f t="shared" ref="S61" si="44">R61-Q61</f>
        <v>-2.1740061950492091</v>
      </c>
      <c r="T61" s="345">
        <v>12.003248810366856</v>
      </c>
      <c r="U61" s="345">
        <f t="shared" ref="U61" si="45">SUM(S61:T61)</f>
        <v>9.8292426153176464</v>
      </c>
      <c r="V61" s="346">
        <f t="shared" ref="V61" si="46">IF(Q61&gt;0,(1+(T61/Q61))^(1/($C$6-$B$6))-1,0)</f>
        <v>2.8421123166495921E-2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6.2512363418699843</v>
      </c>
      <c r="C62" s="11">
        <f t="shared" ref="C62:F62" si="47">SUM(C36:C61)</f>
        <v>9.8262068620943914</v>
      </c>
      <c r="D62" s="11">
        <f t="shared" si="47"/>
        <v>3.5749705202244093</v>
      </c>
      <c r="E62" s="11">
        <f t="shared" si="47"/>
        <v>3.6987925033457287</v>
      </c>
      <c r="F62" s="11">
        <f t="shared" si="47"/>
        <v>7.2737630235701394</v>
      </c>
      <c r="G62" s="200">
        <f t="shared" si="27"/>
        <v>3.1471488933636715E-2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245.36445191651592</v>
      </c>
      <c r="R62" s="11">
        <f>SUM(R36:R61)</f>
        <v>258.03487423850197</v>
      </c>
      <c r="S62" s="345">
        <f>R62-Q62</f>
        <v>12.670422321986052</v>
      </c>
      <c r="T62" s="11">
        <f>SUM(T36:T61)</f>
        <v>140.47570869539499</v>
      </c>
      <c r="U62" s="345">
        <f>SUM(S62:T62)</f>
        <v>153.14613101738104</v>
      </c>
      <c r="V62" s="346">
        <f t="shared" si="30"/>
        <v>3.0638557135325595E-2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4.2112896524051404</v>
      </c>
      <c r="K63" s="11">
        <f t="array" ref="K63:K71">MMULT(aggregation!$B$13:$AA$21,C152:C177)</f>
        <v>5.0398618405053819</v>
      </c>
      <c r="L63" s="11">
        <f t="array" ref="L63:L71">MMULT(aggregation!$B$13:$AA$21,D152:D177)</f>
        <v>0.8285721881002408</v>
      </c>
      <c r="M63" s="11">
        <f t="array" ref="M63:M71">MMULT(aggregation!$B$13:$AA$21,E152:E177)</f>
        <v>2.4724685661292041</v>
      </c>
      <c r="N63" s="11">
        <f t="array" ref="N63:N71">MMULT(aggregation!$B$13:$AA$21,F152:F177)</f>
        <v>3.3010407542294451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5.5240826321224716</v>
      </c>
      <c r="K64" s="11">
        <v>6.2465267670938545</v>
      </c>
      <c r="L64" s="11">
        <v>0.72244413497138238</v>
      </c>
      <c r="M64" s="11">
        <v>2.487395250251395</v>
      </c>
      <c r="N64" s="11">
        <v>3.2098393852227773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3.6988099598990072</v>
      </c>
      <c r="C65" s="11">
        <v>5.2935133995424932</v>
      </c>
      <c r="D65" s="11">
        <f>C65-B65</f>
        <v>1.594703439643486</v>
      </c>
      <c r="E65" s="11">
        <v>2.2151425327866856</v>
      </c>
      <c r="F65" s="11">
        <f>SUM(D65:E65)</f>
        <v>3.8098459724301716</v>
      </c>
      <c r="G65" s="200">
        <f>IF(B65&gt;0,(1+(E65/B65))^(1/($C$6-$B$6))-1,0)</f>
        <v>3.1781462537527894E-2</v>
      </c>
      <c r="I65" s="11" t="str">
        <f>I54</f>
        <v>Associate professional occupations</v>
      </c>
      <c r="J65" s="11">
        <v>4.1385398803215425</v>
      </c>
      <c r="K65" s="11">
        <v>4.3331890990501343</v>
      </c>
      <c r="L65" s="11">
        <v>0.19464921872859126</v>
      </c>
      <c r="M65" s="11">
        <v>1.8446053027551019</v>
      </c>
      <c r="N65" s="11">
        <v>2.0392545214836932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1.461069537256148</v>
      </c>
      <c r="C66" s="11">
        <v>3.1742244228896288</v>
      </c>
      <c r="D66" s="11">
        <f t="shared" ref="D66:D89" si="50">C66-B66</f>
        <v>1.7131548856334808</v>
      </c>
      <c r="E66" s="11">
        <v>1.3252249990483025</v>
      </c>
      <c r="F66" s="11">
        <f t="shared" ref="F66:F89" si="51">SUM(D66:E66)</f>
        <v>3.0383798846817833</v>
      </c>
      <c r="G66" s="200">
        <f t="shared" ref="G66:G89" si="52">IF(B66&gt;0,(1+(E66/B66))^(1/($C$6-$B$6))-1,0)</f>
        <v>4.3975746122949744E-2</v>
      </c>
      <c r="I66" s="11" t="str">
        <f>I55</f>
        <v>Administrative and secretarial occupations</v>
      </c>
      <c r="J66" s="11">
        <v>3.281772598190281</v>
      </c>
      <c r="K66" s="11">
        <v>3.897771859838485</v>
      </c>
      <c r="L66" s="11">
        <v>0.61599926164820396</v>
      </c>
      <c r="M66" s="11">
        <v>2.046872213921278</v>
      </c>
      <c r="N66" s="11">
        <v>2.662871475569482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4.4048697324558876</v>
      </c>
      <c r="C67" s="11">
        <v>7.4779303822537715</v>
      </c>
      <c r="D67" s="11">
        <f t="shared" si="50"/>
        <v>3.0730606497978838</v>
      </c>
      <c r="E67" s="11">
        <v>2.3648683152891392</v>
      </c>
      <c r="F67" s="11">
        <f t="shared" si="51"/>
        <v>5.4379289650870231</v>
      </c>
      <c r="G67" s="200">
        <f t="shared" si="52"/>
        <v>2.9064476004690754E-2</v>
      </c>
      <c r="I67" s="11" t="str">
        <f t="shared" ref="I67:I71" si="53">I56</f>
        <v>Skilled trades occupations</v>
      </c>
      <c r="J67" s="11">
        <v>2.9284410824480056</v>
      </c>
      <c r="K67" s="11">
        <v>3.7347974315806889</v>
      </c>
      <c r="L67" s="11">
        <v>0.80635634913268317</v>
      </c>
      <c r="M67" s="11">
        <v>1.6846426386817437</v>
      </c>
      <c r="N67" s="11">
        <v>2.4909989878144265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3.8084234019202441</v>
      </c>
      <c r="C68" s="11">
        <v>5.7575881444685422</v>
      </c>
      <c r="D68" s="11">
        <f t="shared" si="50"/>
        <v>1.9491647425482981</v>
      </c>
      <c r="E68" s="11">
        <v>2.2866617189476699</v>
      </c>
      <c r="F68" s="11">
        <f t="shared" si="51"/>
        <v>4.235826461495968</v>
      </c>
      <c r="G68" s="200">
        <f t="shared" si="52"/>
        <v>3.1847786025557268E-2</v>
      </c>
      <c r="I68" s="11" t="str">
        <f t="shared" si="53"/>
        <v>Caring, leisure and other service occupations</v>
      </c>
      <c r="J68" s="11">
        <v>3.4728175589778862</v>
      </c>
      <c r="K68" s="11">
        <v>5.0571130323597773</v>
      </c>
      <c r="L68" s="11">
        <v>1.584295473381891</v>
      </c>
      <c r="M68" s="11">
        <v>2.5702201793364186</v>
      </c>
      <c r="N68" s="11">
        <v>4.1545156527183096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9.041200393271474</v>
      </c>
      <c r="C69" s="11">
        <v>11.286955376904372</v>
      </c>
      <c r="D69" s="11">
        <f t="shared" ref="D69" si="54">C69-B69</f>
        <v>2.2457549836328976</v>
      </c>
      <c r="E69" s="11">
        <v>4.8540234634472643</v>
      </c>
      <c r="F69" s="11">
        <f t="shared" ref="F69" si="55">SUM(D69:E69)</f>
        <v>7.0997784470801619</v>
      </c>
      <c r="G69" s="200">
        <f t="shared" si="52"/>
        <v>2.9064579900457854E-2</v>
      </c>
      <c r="I69" s="11" t="str">
        <f t="shared" si="53"/>
        <v>Sales and customer service occupations</v>
      </c>
      <c r="J69" s="11">
        <v>1.7737333872947467</v>
      </c>
      <c r="K69" s="11">
        <v>2.4530011661721445</v>
      </c>
      <c r="L69" s="11">
        <v>0.67926777887739787</v>
      </c>
      <c r="M69" s="11">
        <v>1.0153054613344488</v>
      </c>
      <c r="N69" s="11">
        <v>1.6945732402118465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6.0277360668398714</v>
      </c>
      <c r="C70" s="11">
        <v>9.6908541807037647</v>
      </c>
      <c r="D70" s="11">
        <f t="shared" si="50"/>
        <v>3.6631181138638933</v>
      </c>
      <c r="E70" s="11">
        <v>3.7713414375640011</v>
      </c>
      <c r="F70" s="11">
        <f t="shared" si="51"/>
        <v>7.4344595514278939</v>
      </c>
      <c r="G70" s="200">
        <f t="shared" si="52"/>
        <v>3.2924862430277813E-2</v>
      </c>
      <c r="I70" s="11" t="str">
        <f t="shared" si="53"/>
        <v>Process, plant and machine operatives</v>
      </c>
      <c r="J70" s="11">
        <v>1.4828161452726181</v>
      </c>
      <c r="K70" s="11">
        <v>2.6213833078822706</v>
      </c>
      <c r="L70" s="11">
        <v>1.138567162609653</v>
      </c>
      <c r="M70" s="11">
        <v>1.1930923233476352</v>
      </c>
      <c r="N70" s="11">
        <v>2.3316594859572879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0.90106369192066194</v>
      </c>
      <c r="C71" s="11">
        <v>1.3169762502423277</v>
      </c>
      <c r="D71" s="11">
        <f t="shared" si="50"/>
        <v>0.41591255832166574</v>
      </c>
      <c r="E71" s="11">
        <v>0.44756371568432313</v>
      </c>
      <c r="F71" s="11">
        <f t="shared" si="51"/>
        <v>0.86347627400598892</v>
      </c>
      <c r="G71" s="200">
        <f t="shared" si="52"/>
        <v>2.7249092049235202E-2</v>
      </c>
      <c r="I71" s="11" t="str">
        <f t="shared" si="53"/>
        <v>Elementary occupations</v>
      </c>
      <c r="J71" s="11">
        <v>1.9632162902478334</v>
      </c>
      <c r="K71" s="11">
        <v>2.8789929398014191</v>
      </c>
      <c r="L71" s="11">
        <v>0.91577664955358551</v>
      </c>
      <c r="M71" s="11">
        <v>1.3737421043550158</v>
      </c>
      <c r="N71" s="11">
        <v>2.2895187539086015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0.94649847642977569</v>
      </c>
      <c r="C72" s="11">
        <v>1.6099611104148157</v>
      </c>
      <c r="D72" s="11">
        <f t="shared" si="50"/>
        <v>0.66346263398504002</v>
      </c>
      <c r="E72" s="11">
        <v>0.6525038174135297</v>
      </c>
      <c r="F72" s="11">
        <f t="shared" si="51"/>
        <v>1.3159664513985696</v>
      </c>
      <c r="G72" s="200">
        <f t="shared" si="52"/>
        <v>3.55759227865593E-2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0.28023215375785654</v>
      </c>
      <c r="C73" s="11">
        <v>0.68129586556845212</v>
      </c>
      <c r="D73" s="11">
        <f t="shared" si="50"/>
        <v>0.40106371181059558</v>
      </c>
      <c r="E73" s="11">
        <v>0.16227103766447767</v>
      </c>
      <c r="F73" s="11">
        <f t="shared" si="51"/>
        <v>0.56333474947507323</v>
      </c>
      <c r="G73" s="200">
        <f t="shared" si="52"/>
        <v>3.0923792736637701E-2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1.1458664695646483</v>
      </c>
      <c r="C74" s="11">
        <v>1.5498166268284346</v>
      </c>
      <c r="D74" s="11">
        <f t="shared" ref="D74:D75" si="56">C74-B74</f>
        <v>0.40395015726378625</v>
      </c>
      <c r="E74" s="11">
        <v>0.60393185058232546</v>
      </c>
      <c r="F74" s="11">
        <f t="shared" ref="F74:F75" si="57">SUM(D74:E74)</f>
        <v>1.0078820078461117</v>
      </c>
      <c r="G74" s="200">
        <f t="shared" si="52"/>
        <v>2.8624661150992159E-2</v>
      </c>
      <c r="I74" s="11" t="str">
        <f>I63</f>
        <v>Managers, directors and senior officials</v>
      </c>
      <c r="J74" s="11">
        <f t="array" ref="J74:J82">MMULT(aggregation!$B$13:$AA$21,B181:B206)</f>
        <v>11.343703057328376</v>
      </c>
      <c r="K74" s="11">
        <f t="array" ref="K74:K82">MMULT(aggregation!$B$13:$AA$21,C181:C206)</f>
        <v>12.43721384990873</v>
      </c>
      <c r="L74" s="11">
        <f t="array" ref="L74:L82">MMULT(aggregation!$B$13:$AA$21,D181:D206)</f>
        <v>1.0935107925803549</v>
      </c>
      <c r="M74" s="11">
        <f t="array" ref="M74:M82">MMULT(aggregation!$B$13:$AA$21,E181:E206)</f>
        <v>5.2077284191160356</v>
      </c>
      <c r="N74" s="11">
        <f t="array" ref="N74:N82">MMULT(aggregation!$B$13:$AA$21,F181:F206)</f>
        <v>6.3012392116963909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3.1648393739872405</v>
      </c>
      <c r="C75" s="11">
        <v>4.6978179471615471</v>
      </c>
      <c r="D75" s="11">
        <f t="shared" si="56"/>
        <v>1.5329785731743066</v>
      </c>
      <c r="E75" s="11">
        <v>1.7853209292233558</v>
      </c>
      <c r="F75" s="11">
        <f t="shared" si="57"/>
        <v>3.3182995023976627</v>
      </c>
      <c r="G75" s="200">
        <f t="shared" si="52"/>
        <v>3.0270281591101345E-2</v>
      </c>
      <c r="I75" s="11" t="str">
        <f>I64</f>
        <v>Professional occupations</v>
      </c>
      <c r="J75" s="11">
        <v>13.433156330930817</v>
      </c>
      <c r="K75" s="11">
        <v>15.447828752971724</v>
      </c>
      <c r="L75" s="11">
        <v>2.0146724220409089</v>
      </c>
      <c r="M75" s="11">
        <v>5.8376717915080842</v>
      </c>
      <c r="N75" s="11">
        <v>7.852344213548994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2.3451817589476502</v>
      </c>
      <c r="C76" s="11">
        <v>3.7383079938285899</v>
      </c>
      <c r="D76" s="11">
        <f t="shared" si="50"/>
        <v>1.3931262348809397</v>
      </c>
      <c r="E76" s="11">
        <v>1.4795953070983048</v>
      </c>
      <c r="F76" s="11">
        <f t="shared" si="51"/>
        <v>2.8727215419792445</v>
      </c>
      <c r="G76" s="200">
        <f t="shared" si="52"/>
        <v>3.3146656610817615E-2</v>
      </c>
      <c r="I76" s="11" t="str">
        <f>I65</f>
        <v>Associate professional occupations</v>
      </c>
      <c r="J76" s="11">
        <v>13.15895488231236</v>
      </c>
      <c r="K76" s="11">
        <v>12.438196965470214</v>
      </c>
      <c r="L76" s="11">
        <v>-0.72075791684214607</v>
      </c>
      <c r="M76" s="11">
        <v>5.1195861441291557</v>
      </c>
      <c r="N76" s="11">
        <v>4.3988282272870096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0.38307951823053249</v>
      </c>
      <c r="C77" s="11">
        <v>0.80582098743530828</v>
      </c>
      <c r="D77" s="11">
        <f t="shared" si="50"/>
        <v>0.42274146920477579</v>
      </c>
      <c r="E77" s="11">
        <v>0.32596343054895854</v>
      </c>
      <c r="F77" s="11">
        <f t="shared" si="51"/>
        <v>0.74870489975373433</v>
      </c>
      <c r="G77" s="200">
        <f t="shared" si="52"/>
        <v>4.1898886743201302E-2</v>
      </c>
      <c r="I77" s="11" t="str">
        <f>I66</f>
        <v>Administrative and secretarial occupations</v>
      </c>
      <c r="J77" s="11">
        <v>11.437884977111779</v>
      </c>
      <c r="K77" s="11">
        <v>8.5103034346746504</v>
      </c>
      <c r="L77" s="11">
        <v>-2.9275815424371272</v>
      </c>
      <c r="M77" s="11">
        <v>4.6944357981713178</v>
      </c>
      <c r="N77" s="11">
        <v>1.7668542557341906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0.10879211385242667</v>
      </c>
      <c r="C78" s="11">
        <v>0.14844429484935126</v>
      </c>
      <c r="D78" s="11">
        <f t="shared" si="50"/>
        <v>3.9652180996924594E-2</v>
      </c>
      <c r="E78" s="11">
        <v>6.4793999654308418E-2</v>
      </c>
      <c r="F78" s="11">
        <f t="shared" si="51"/>
        <v>0.10444618065123301</v>
      </c>
      <c r="G78" s="200">
        <f t="shared" si="52"/>
        <v>3.1639203849474162E-2</v>
      </c>
      <c r="I78" s="11" t="str">
        <f t="shared" ref="I78:I82" si="58">I67</f>
        <v>Skilled trades occupations</v>
      </c>
      <c r="J78" s="11">
        <v>15.504416438915626</v>
      </c>
      <c r="K78" s="11">
        <v>14.29957444993958</v>
      </c>
      <c r="L78" s="11">
        <v>-1.2048419889760458</v>
      </c>
      <c r="M78" s="11">
        <v>5.8322773822511325</v>
      </c>
      <c r="N78" s="11">
        <v>4.6274353932750856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0.27753093428003911</v>
      </c>
      <c r="C79" s="11">
        <v>0.63707869076668711</v>
      </c>
      <c r="D79" s="11">
        <f t="shared" si="50"/>
        <v>0.359547756486648</v>
      </c>
      <c r="E79" s="11">
        <v>0.21615444581032481</v>
      </c>
      <c r="F79" s="11">
        <f t="shared" si="51"/>
        <v>0.57570220229697278</v>
      </c>
      <c r="G79" s="200">
        <f t="shared" si="52"/>
        <v>3.914445516464915E-2</v>
      </c>
      <c r="I79" s="11" t="str">
        <f t="shared" si="58"/>
        <v>Caring, leisure and other service occupations</v>
      </c>
      <c r="J79" s="11">
        <v>19.836415684765143</v>
      </c>
      <c r="K79" s="11">
        <v>23.237698085355245</v>
      </c>
      <c r="L79" s="11">
        <v>3.4012824005901008</v>
      </c>
      <c r="M79" s="11">
        <v>11.539048748184403</v>
      </c>
      <c r="N79" s="11">
        <v>14.940331148774504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8.5223458134878971E-2</v>
      </c>
      <c r="C80" s="11">
        <v>0.15116334912246718</v>
      </c>
      <c r="D80" s="11">
        <f t="shared" ref="D80" si="59">C80-B80</f>
        <v>6.5939890987588207E-2</v>
      </c>
      <c r="E80" s="11">
        <v>6.0800676172319747E-2</v>
      </c>
      <c r="F80" s="11">
        <f t="shared" ref="F80" si="60">SUM(D80:E80)</f>
        <v>0.12674056715990795</v>
      </c>
      <c r="G80" s="200">
        <f t="shared" si="52"/>
        <v>3.6551853381111332E-2</v>
      </c>
      <c r="I80" s="11" t="str">
        <f t="shared" si="58"/>
        <v>Sales and customer service occupations</v>
      </c>
      <c r="J80" s="11">
        <v>11.854736726845028</v>
      </c>
      <c r="K80" s="11">
        <v>12.98090663296043</v>
      </c>
      <c r="L80" s="11">
        <v>1.1261699061154027</v>
      </c>
      <c r="M80" s="11">
        <v>5.5694754069631935</v>
      </c>
      <c r="N80" s="11">
        <v>6.6956453130785967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0.3068262785769541</v>
      </c>
      <c r="C81" s="11">
        <v>0.51363221738211295</v>
      </c>
      <c r="D81" s="11">
        <f t="shared" si="50"/>
        <v>0.20680593880515885</v>
      </c>
      <c r="E81" s="11">
        <v>0.20696423034311986</v>
      </c>
      <c r="F81" s="11">
        <f t="shared" si="51"/>
        <v>0.41377016914827869</v>
      </c>
      <c r="G81" s="200">
        <f t="shared" si="52"/>
        <v>3.4966362482574453E-2</v>
      </c>
      <c r="I81" s="11" t="str">
        <f t="shared" si="58"/>
        <v>Process, plant and machine operatives</v>
      </c>
      <c r="J81" s="11">
        <v>9.289736640631995</v>
      </c>
      <c r="K81" s="11">
        <v>13.792204210408617</v>
      </c>
      <c r="L81" s="11">
        <v>4.5024675697766217</v>
      </c>
      <c r="M81" s="11">
        <v>5.3753348745844036</v>
      </c>
      <c r="N81" s="11">
        <v>9.8778024443610253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1.5898916662777651</v>
      </c>
      <c r="C82" s="11">
        <v>3.2259790385741653</v>
      </c>
      <c r="D82" s="11">
        <f t="shared" si="50"/>
        <v>1.6360873722964002</v>
      </c>
      <c r="E82" s="11">
        <v>1.3041198368865936</v>
      </c>
      <c r="F82" s="11">
        <f t="shared" si="51"/>
        <v>2.9402072091829936</v>
      </c>
      <c r="G82" s="200">
        <f t="shared" si="52"/>
        <v>4.0739843519133734E-2</v>
      </c>
      <c r="I82" s="11" t="str">
        <f t="shared" si="58"/>
        <v>Elementary occupations</v>
      </c>
      <c r="J82" s="11">
        <v>10.278105212422007</v>
      </c>
      <c r="K82" s="11">
        <v>10.636530950352732</v>
      </c>
      <c r="L82" s="11">
        <v>0.3584257379307243</v>
      </c>
      <c r="M82" s="11">
        <v>4.630137091042279</v>
      </c>
      <c r="N82" s="11">
        <v>4.9885628289730031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0.25639257111540781</v>
      </c>
      <c r="C83" s="11">
        <v>0.45027438769091105</v>
      </c>
      <c r="D83" s="11">
        <f t="shared" ref="D83:D84" si="61">C83-B83</f>
        <v>0.19388181657550324</v>
      </c>
      <c r="E83" s="11">
        <v>0.17237710825324187</v>
      </c>
      <c r="F83" s="11">
        <f t="shared" ref="F83:F84" si="62">SUM(D83:E83)</f>
        <v>0.36625892482874511</v>
      </c>
      <c r="G83" s="200">
        <f t="shared" si="52"/>
        <v>3.4875030967496778E-2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1.7555742262599636E-2</v>
      </c>
      <c r="C84" s="11">
        <v>3.0243211892170697E-2</v>
      </c>
      <c r="D84" s="11">
        <f t="shared" si="61"/>
        <v>1.2687469629571062E-2</v>
      </c>
      <c r="E84" s="11">
        <v>1.1473284684576682E-2</v>
      </c>
      <c r="F84" s="11">
        <f t="shared" si="62"/>
        <v>2.4160754314147742E-2</v>
      </c>
      <c r="G84" s="200">
        <f t="shared" si="52"/>
        <v>3.4096064886529165E-2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0.93567405030973894</v>
      </c>
      <c r="C85" s="11">
        <v>1.64985992966202</v>
      </c>
      <c r="D85" s="11">
        <f t="shared" si="50"/>
        <v>0.71418587935228106</v>
      </c>
      <c r="E85" s="11">
        <v>0.56715684508590614</v>
      </c>
      <c r="F85" s="11">
        <f t="shared" si="51"/>
        <v>1.2813427244381872</v>
      </c>
      <c r="G85" s="200">
        <f t="shared" si="52"/>
        <v>3.2093481911118271E-2</v>
      </c>
      <c r="I85" s="11" t="str">
        <f>I74</f>
        <v>Managers, directors and senior officials</v>
      </c>
      <c r="J85" s="11">
        <f t="array" ref="J85:J93">MMULT(aggregation!$B$13:$AA$21,B210:B235)</f>
        <v>8.8903956040949588</v>
      </c>
      <c r="K85" s="11">
        <f t="array" ref="K85:K93">MMULT(aggregation!$B$13:$AA$21,C210:C235)</f>
        <v>6.7550083509832239</v>
      </c>
      <c r="L85" s="11">
        <f t="array" ref="L85:L93">MMULT(aggregation!$B$13:$AA$21,D210:D235)</f>
        <v>-2.1353872531117357</v>
      </c>
      <c r="M85" s="11">
        <f t="array" ref="M85:M93">MMULT(aggregation!$B$13:$AA$21,E210:E235)</f>
        <v>3.7927482414628355</v>
      </c>
      <c r="N85" s="11">
        <f t="array" ref="N85:N93">MMULT(aggregation!$B$13:$AA$21,F210:F235)</f>
        <v>1.6573609883510998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0.28626500616247152</v>
      </c>
      <c r="C86" s="11">
        <v>0.71775530277061927</v>
      </c>
      <c r="D86" s="11">
        <f t="shared" si="50"/>
        <v>0.43149029660814775</v>
      </c>
      <c r="E86" s="11">
        <v>0.23535948859458988</v>
      </c>
      <c r="F86" s="11">
        <f t="shared" si="51"/>
        <v>0.66684978520273763</v>
      </c>
      <c r="G86" s="200">
        <f t="shared" si="52"/>
        <v>4.0812855368306478E-2</v>
      </c>
      <c r="I86" s="11" t="str">
        <f>I75</f>
        <v>Professional occupations</v>
      </c>
      <c r="J86" s="11">
        <v>8.5314814366478444</v>
      </c>
      <c r="K86" s="11">
        <v>6.5214037602274324</v>
      </c>
      <c r="L86" s="11">
        <v>-2.0100776764204116</v>
      </c>
      <c r="M86" s="11">
        <v>3.0745625764486864</v>
      </c>
      <c r="N86" s="11">
        <v>1.064484900028275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0.2886586626689126</v>
      </c>
      <c r="C87" s="11">
        <v>1.0331966725176289</v>
      </c>
      <c r="D87" s="11">
        <f t="shared" ref="D87:D88" si="63">C87-B87</f>
        <v>0.74453800984871632</v>
      </c>
      <c r="E87" s="11">
        <v>0.32155656625585943</v>
      </c>
      <c r="F87" s="11">
        <f t="shared" ref="F87:F88" si="64">SUM(D87:E87)</f>
        <v>1.0660945761045757</v>
      </c>
      <c r="G87" s="200">
        <f t="shared" si="52"/>
        <v>5.1170658332637453E-2</v>
      </c>
      <c r="I87" s="11" t="str">
        <f>I76</f>
        <v>Associate professional occupations</v>
      </c>
      <c r="J87" s="11">
        <v>9.559885027983281</v>
      </c>
      <c r="K87" s="11">
        <v>6.5095119817400935</v>
      </c>
      <c r="L87" s="11">
        <v>-3.0503730462431866</v>
      </c>
      <c r="M87" s="11">
        <v>3.1067956536532089</v>
      </c>
      <c r="N87" s="11">
        <v>5.6422607410022224E-2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0.24021118514556405</v>
      </c>
      <c r="C88" s="11">
        <v>0.46438327126761103</v>
      </c>
      <c r="D88" s="11">
        <f t="shared" si="63"/>
        <v>0.22417208612204698</v>
      </c>
      <c r="E88" s="11">
        <v>0.21758972514895647</v>
      </c>
      <c r="F88" s="11">
        <f t="shared" si="64"/>
        <v>0.44176181127100345</v>
      </c>
      <c r="G88" s="200">
        <f t="shared" si="52"/>
        <v>4.3932043344391047E-2</v>
      </c>
      <c r="I88" s="11" t="str">
        <f>I77</f>
        <v>Administrative and secretarial occupations</v>
      </c>
      <c r="J88" s="11">
        <v>12.86410288822592</v>
      </c>
      <c r="K88" s="11">
        <v>6.5688102582727828</v>
      </c>
      <c r="L88" s="11">
        <v>-6.2952926299531367</v>
      </c>
      <c r="M88" s="11">
        <v>4.3504938730774816</v>
      </c>
      <c r="N88" s="11">
        <v>-1.9447987568756555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0.1399097614100529</v>
      </c>
      <c r="C89" s="11">
        <v>0.23119558656621497</v>
      </c>
      <c r="D89" s="11">
        <f t="shared" si="50"/>
        <v>9.128582515616207E-2</v>
      </c>
      <c r="E89" s="11">
        <v>8.8914932917804904E-2</v>
      </c>
      <c r="F89" s="11">
        <f t="shared" si="51"/>
        <v>0.18020075807396696</v>
      </c>
      <c r="G89" s="200">
        <f t="shared" si="52"/>
        <v>3.3340992955928961E-2</v>
      </c>
      <c r="I89" s="11" t="str">
        <f t="shared" ref="I89:I93" si="65">I78</f>
        <v>Skilled trades occupations</v>
      </c>
      <c r="J89" s="11">
        <v>12.809139167064156</v>
      </c>
      <c r="K89" s="11">
        <v>10.135068502288345</v>
      </c>
      <c r="L89" s="11">
        <v>-2.6740706647758126</v>
      </c>
      <c r="M89" s="11">
        <v>4.7179139788382631</v>
      </c>
      <c r="N89" s="11">
        <v>2.0438433140624497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0.77245361120665523</v>
      </c>
      <c r="C90" s="11">
        <v>1.6575884101428746</v>
      </c>
      <c r="D90" s="11">
        <f t="shared" ref="D90" si="66">C90-B90</f>
        <v>0.88513479893621938</v>
      </c>
      <c r="E90" s="11">
        <v>0.62805231204344181</v>
      </c>
      <c r="F90" s="11">
        <f t="shared" ref="F90" si="67">SUM(D90:E90)</f>
        <v>1.5131871109796613</v>
      </c>
      <c r="G90" s="200">
        <f t="shared" ref="G90:G91" si="68">IF(B90&gt;0,(1+(E90/B90))^(1/($C$6-$B$6))-1,0)</f>
        <v>4.0465065074067663E-2</v>
      </c>
      <c r="I90" s="11" t="str">
        <f t="shared" si="65"/>
        <v>Caring, leisure and other service occupations</v>
      </c>
      <c r="J90" s="11">
        <v>15.0547687338134</v>
      </c>
      <c r="K90" s="11">
        <v>10.846267839834949</v>
      </c>
      <c r="L90" s="11">
        <v>-4.2085008939784521</v>
      </c>
      <c r="M90" s="11">
        <v>6.6045369367113134</v>
      </c>
      <c r="N90" s="11">
        <v>2.3960360427328617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42.914255575884461</v>
      </c>
      <c r="C91" s="11">
        <f t="shared" ref="C91:F91" si="69">SUM(C65:C90)</f>
        <v>67.991857051446885</v>
      </c>
      <c r="D91" s="11">
        <f t="shared" si="69"/>
        <v>25.077601475562421</v>
      </c>
      <c r="E91" s="11">
        <f t="shared" si="69"/>
        <v>26.369726007149389</v>
      </c>
      <c r="F91" s="11">
        <f t="shared" si="69"/>
        <v>51.447327482711785</v>
      </c>
      <c r="G91" s="200">
        <f t="shared" si="68"/>
        <v>3.2449338336933531E-2</v>
      </c>
      <c r="I91" s="11" t="str">
        <f t="shared" si="65"/>
        <v>Sales and customer service occupations</v>
      </c>
      <c r="J91" s="11">
        <v>11.340481830987713</v>
      </c>
      <c r="K91" s="11">
        <v>8.4357401496695186</v>
      </c>
      <c r="L91" s="11">
        <v>-2.9047416813181939</v>
      </c>
      <c r="M91" s="11">
        <v>4.9368220010570152</v>
      </c>
      <c r="N91" s="11">
        <v>2.0320803197388217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12.920618651904778</v>
      </c>
      <c r="K92" s="11">
        <v>14.271350422857054</v>
      </c>
      <c r="L92" s="11">
        <v>1.3507317709522777</v>
      </c>
      <c r="M92" s="11">
        <v>6.7053815679143129</v>
      </c>
      <c r="N92" s="11">
        <v>8.0561133388665898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16.779956647336508</v>
      </c>
      <c r="K93" s="11">
        <v>14.255817441389008</v>
      </c>
      <c r="L93" s="11">
        <v>-2.5241392059475016</v>
      </c>
      <c r="M93" s="11">
        <v>7.2135409760923919</v>
      </c>
      <c r="N93" s="11">
        <v>4.6894017701448902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10.081170006884481</v>
      </c>
      <c r="C94" s="11">
        <v>12.012885931214628</v>
      </c>
      <c r="D94" s="11">
        <f>C94-B94</f>
        <v>1.9317159243301472</v>
      </c>
      <c r="E94" s="11">
        <v>6.092868652003121</v>
      </c>
      <c r="F94" s="11">
        <f>SUM(D94:E94)</f>
        <v>8.0245845763332682</v>
      </c>
      <c r="G94" s="200">
        <f>IF(B94&gt;0,(1+(E94/B94))^(1/($C$6-$B$6))-1,0)</f>
        <v>3.2017755433992878E-2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3.6926088327872764</v>
      </c>
      <c r="C95" s="11">
        <v>6.4780130524884667</v>
      </c>
      <c r="D95" s="11">
        <f t="shared" ref="D95:D118" si="72">C95-B95</f>
        <v>2.7854042197011903</v>
      </c>
      <c r="E95" s="11">
        <v>3.2484507370325848</v>
      </c>
      <c r="F95" s="11">
        <f t="shared" ref="F95:F118" si="73">SUM(D95:E95)</f>
        <v>6.0338549567337747</v>
      </c>
      <c r="G95" s="200">
        <f t="shared" ref="G95:G120" si="74">IF(B95&gt;0,(1+(E95/B95))^(1/($C$6-$B$6))-1,0)</f>
        <v>4.2972436610454912E-2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8.4925346787085676</v>
      </c>
      <c r="C96" s="11">
        <v>9.8219309395538303</v>
      </c>
      <c r="D96" s="11">
        <f t="shared" si="72"/>
        <v>1.3293962608452627</v>
      </c>
      <c r="E96" s="11">
        <v>3.5837344532603614</v>
      </c>
      <c r="F96" s="11">
        <f t="shared" si="73"/>
        <v>4.9131307141056242</v>
      </c>
      <c r="G96" s="200">
        <f t="shared" si="74"/>
        <v>2.3747915021945287E-2</v>
      </c>
      <c r="I96" s="11" t="str">
        <f>I85</f>
        <v>Managers, directors and senior officials</v>
      </c>
      <c r="J96" s="11">
        <f t="array" ref="J96:J104">MMULT(aggregation!$B$13:$AA$21,B239:B264)</f>
        <v>6.3257750663745576</v>
      </c>
      <c r="K96" s="11">
        <f t="array" ref="K96:K104">MMULT(aggregation!$B$13:$AA$21,C239:C264)</f>
        <v>4.2691886837076849</v>
      </c>
      <c r="L96" s="11">
        <f t="array" ref="L96:L104">MMULT(aggregation!$B$13:$AA$21,D239:D264)</f>
        <v>-2.0565863826668727</v>
      </c>
      <c r="M96" s="11">
        <f t="array" ref="M96:M104">MMULT(aggregation!$B$13:$AA$21,E239:E264)</f>
        <v>2.4414170767142864</v>
      </c>
      <c r="N96" s="11">
        <f t="array" ref="N96:N104">MMULT(aggregation!$B$13:$AA$21,F239:F264)</f>
        <v>0.3848306940474141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8.5852821336596161</v>
      </c>
      <c r="C97" s="11">
        <v>11.577685156598175</v>
      </c>
      <c r="D97" s="11">
        <f t="shared" si="72"/>
        <v>2.992403022938559</v>
      </c>
      <c r="E97" s="11">
        <v>6.0603850843444844</v>
      </c>
      <c r="F97" s="11">
        <f t="shared" si="73"/>
        <v>9.0527881072830425</v>
      </c>
      <c r="G97" s="200">
        <f t="shared" si="74"/>
        <v>3.6247842481570647E-2</v>
      </c>
      <c r="I97" s="11" t="str">
        <f>I86</f>
        <v>Professional occupations</v>
      </c>
      <c r="J97" s="11">
        <v>5.3078927838038599</v>
      </c>
      <c r="K97" s="11">
        <v>3.6203989463309214</v>
      </c>
      <c r="L97" s="11">
        <v>-1.6874938374729387</v>
      </c>
      <c r="M97" s="11">
        <v>1.8235048244965539</v>
      </c>
      <c r="N97" s="11">
        <v>0.13601098702361528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5.4465679829021925</v>
      </c>
      <c r="C98" s="11">
        <v>3.8759006768803186</v>
      </c>
      <c r="D98" s="11">
        <f t="shared" ref="D98" si="75">C98-B98</f>
        <v>-1.5706673060218739</v>
      </c>
      <c r="E98" s="11">
        <v>2.437699635404023</v>
      </c>
      <c r="F98" s="11">
        <f t="shared" ref="F98" si="76">SUM(D98:E98)</f>
        <v>0.86703232938214914</v>
      </c>
      <c r="G98" s="200">
        <f t="shared" si="74"/>
        <v>2.4965455481129162E-2</v>
      </c>
      <c r="I98" s="11" t="str">
        <f>I87</f>
        <v>Associate professional occupations</v>
      </c>
      <c r="J98" s="11">
        <v>5.7973472700596025</v>
      </c>
      <c r="K98" s="11">
        <v>3.3158409495353798</v>
      </c>
      <c r="L98" s="11">
        <v>-2.4815063205242227</v>
      </c>
      <c r="M98" s="11">
        <v>1.6420916556726413</v>
      </c>
      <c r="N98" s="11">
        <v>-0.83941466485158145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11.127926956154548</v>
      </c>
      <c r="C99" s="11">
        <v>14.406609990020712</v>
      </c>
      <c r="D99" s="11">
        <f t="shared" si="72"/>
        <v>3.2786830338661641</v>
      </c>
      <c r="E99" s="11">
        <v>6.9150885462765563</v>
      </c>
      <c r="F99" s="11">
        <f t="shared" si="73"/>
        <v>10.19377158014272</v>
      </c>
      <c r="G99" s="200">
        <f t="shared" si="74"/>
        <v>3.2744736917518669E-2</v>
      </c>
      <c r="I99" s="11" t="str">
        <f>I88</f>
        <v>Administrative and secretarial occupations</v>
      </c>
      <c r="J99" s="11">
        <v>6.679873846055461</v>
      </c>
      <c r="K99" s="11">
        <v>2.0060916823471859</v>
      </c>
      <c r="L99" s="11">
        <v>-4.6737821637082746</v>
      </c>
      <c r="M99" s="11">
        <v>1.4660263496254009</v>
      </c>
      <c r="N99" s="11">
        <v>-3.2077558140828741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2.1580637897309556</v>
      </c>
      <c r="C100" s="11">
        <v>2.2516592638658386</v>
      </c>
      <c r="D100" s="11">
        <f t="shared" si="72"/>
        <v>9.3595474134883005E-2</v>
      </c>
      <c r="E100" s="11">
        <v>0.92623350895642398</v>
      </c>
      <c r="F100" s="11">
        <f t="shared" si="73"/>
        <v>1.019828983091307</v>
      </c>
      <c r="G100" s="200">
        <f t="shared" si="74"/>
        <v>2.4093155885193562E-2</v>
      </c>
      <c r="I100" s="11" t="str">
        <f t="shared" ref="I100:I104" si="77">I89</f>
        <v>Skilled trades occupations</v>
      </c>
      <c r="J100" s="11">
        <v>7.9764409111962973</v>
      </c>
      <c r="K100" s="11">
        <v>4.5227118779353352</v>
      </c>
      <c r="L100" s="11">
        <v>-3.453729033260962</v>
      </c>
      <c r="M100" s="11">
        <v>2.456921731102343</v>
      </c>
      <c r="N100" s="11">
        <v>-0.99680730215861912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2.87030761863176</v>
      </c>
      <c r="C101" s="11">
        <v>4.3043061931179256</v>
      </c>
      <c r="D101" s="11">
        <f t="shared" si="72"/>
        <v>1.4339985744861656</v>
      </c>
      <c r="E101" s="11">
        <v>2.3166293638942914</v>
      </c>
      <c r="F101" s="11">
        <f t="shared" si="73"/>
        <v>3.750627938380457</v>
      </c>
      <c r="G101" s="200">
        <f t="shared" si="74"/>
        <v>4.0236692149120845E-2</v>
      </c>
      <c r="I101" s="11" t="str">
        <f t="shared" si="77"/>
        <v>Caring, leisure and other service occupations</v>
      </c>
      <c r="J101" s="11">
        <v>4.1727104726647957</v>
      </c>
      <c r="K101" s="11">
        <v>2.7948385762834174</v>
      </c>
      <c r="L101" s="11">
        <v>-1.3778718963813783</v>
      </c>
      <c r="M101" s="11">
        <v>1.3334932031393605</v>
      </c>
      <c r="N101" s="11">
        <v>-4.4378693242017875E-2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1.3410036767358116</v>
      </c>
      <c r="C102" s="11">
        <v>2.5094950656222084</v>
      </c>
      <c r="D102" s="11">
        <f t="shared" si="72"/>
        <v>1.1684913888863968</v>
      </c>
      <c r="E102" s="11">
        <v>0.79282520785787702</v>
      </c>
      <c r="F102" s="11">
        <f t="shared" si="73"/>
        <v>1.9613165967442738</v>
      </c>
      <c r="G102" s="200">
        <f t="shared" si="74"/>
        <v>3.1451095361986203E-2</v>
      </c>
      <c r="I102" s="11" t="str">
        <f t="shared" si="77"/>
        <v>Sales and customer service occupations</v>
      </c>
      <c r="J102" s="11">
        <v>7.0606040178588696</v>
      </c>
      <c r="K102" s="11">
        <v>2.4230934008601941</v>
      </c>
      <c r="L102" s="11">
        <v>-4.6375106169986751</v>
      </c>
      <c r="M102" s="11">
        <v>1.7229615778572251</v>
      </c>
      <c r="N102" s="11">
        <v>-2.9145490391414501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2.4403812420421098</v>
      </c>
      <c r="C103" s="11">
        <v>2.4973101823852799</v>
      </c>
      <c r="D103" s="11">
        <f t="shared" ref="D103:D104" si="78">C103-B103</f>
        <v>5.6928940343170087E-2</v>
      </c>
      <c r="E103" s="11">
        <v>1.1593545840020623</v>
      </c>
      <c r="F103" s="11">
        <f t="shared" ref="F103:F104" si="79">SUM(D103:E103)</f>
        <v>1.2162835243452323</v>
      </c>
      <c r="G103" s="200">
        <f t="shared" si="74"/>
        <v>2.6252426092702619E-2</v>
      </c>
      <c r="I103" s="11" t="str">
        <f t="shared" si="77"/>
        <v>Process, plant and machine operatives</v>
      </c>
      <c r="J103" s="11">
        <v>10.845199802024464</v>
      </c>
      <c r="K103" s="11">
        <v>6.0078386070899263</v>
      </c>
      <c r="L103" s="11">
        <v>-4.8373611949345383</v>
      </c>
      <c r="M103" s="11">
        <v>3.789018988361744</v>
      </c>
      <c r="N103" s="11">
        <v>-1.0483422065727941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7.2021477794344273</v>
      </c>
      <c r="C104" s="11">
        <v>8.0551046150321071</v>
      </c>
      <c r="D104" s="11">
        <f t="shared" si="78"/>
        <v>0.85295683559767976</v>
      </c>
      <c r="E104" s="11">
        <v>3.8452231790501457</v>
      </c>
      <c r="F104" s="11">
        <f t="shared" si="79"/>
        <v>4.698180014647825</v>
      </c>
      <c r="G104" s="200">
        <f t="shared" si="74"/>
        <v>2.893149422713881E-2</v>
      </c>
      <c r="I104" s="11" t="str">
        <f t="shared" si="77"/>
        <v>Elementary occupations</v>
      </c>
      <c r="J104" s="11">
        <v>16.171546532808165</v>
      </c>
      <c r="K104" s="11">
        <v>9.9008312036714941</v>
      </c>
      <c r="L104" s="11">
        <v>-6.2707153291366708</v>
      </c>
      <c r="M104" s="11">
        <v>5.2788252640893099</v>
      </c>
      <c r="N104" s="11">
        <v>-0.99189006504736144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7.6199243863319577</v>
      </c>
      <c r="C105" s="11">
        <v>9.524154284990745</v>
      </c>
      <c r="D105" s="11">
        <f t="shared" si="72"/>
        <v>1.9042298986587873</v>
      </c>
      <c r="E105" s="11">
        <v>4.8469493101681582</v>
      </c>
      <c r="F105" s="11">
        <f t="shared" si="73"/>
        <v>6.7511792088269456</v>
      </c>
      <c r="G105" s="200">
        <f t="shared" si="74"/>
        <v>3.3365107674498073E-2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1.3655749772349248</v>
      </c>
      <c r="C106" s="11">
        <v>2.7308734842439826</v>
      </c>
      <c r="D106" s="11">
        <f t="shared" si="72"/>
        <v>1.3652985070090577</v>
      </c>
      <c r="E106" s="11">
        <v>1.3541336762012703</v>
      </c>
      <c r="F106" s="11">
        <f t="shared" si="73"/>
        <v>2.7194321832103281</v>
      </c>
      <c r="G106" s="200">
        <f t="shared" si="74"/>
        <v>4.7001061997006932E-2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1.7365690426333762</v>
      </c>
      <c r="C107" s="11">
        <v>2.5535929960831445</v>
      </c>
      <c r="D107" s="11">
        <f t="shared" si="72"/>
        <v>0.8170239534497683</v>
      </c>
      <c r="E107" s="11">
        <v>1.371102394136809</v>
      </c>
      <c r="F107" s="11">
        <f t="shared" si="73"/>
        <v>2.1881263475865773</v>
      </c>
      <c r="G107" s="200">
        <f t="shared" si="74"/>
        <v>3.9559941709189639E-2</v>
      </c>
      <c r="I107" s="11" t="str">
        <f>I96</f>
        <v>Managers, directors and senior officials</v>
      </c>
      <c r="J107" s="11">
        <f t="array" ref="J107:J115">MMULT(aggregation!$B$13:$AA$21,B268:B293)</f>
        <v>1.3790777052508574</v>
      </c>
      <c r="K107" s="11">
        <f t="array" ref="K107:K115">MMULT(aggregation!$B$13:$AA$21,C268:C293)</f>
        <v>1.714234770782511</v>
      </c>
      <c r="L107" s="11">
        <f t="array" ref="L107:L115">MMULT(aggregation!$B$13:$AA$21,D268:D293)</f>
        <v>0.33515706553165336</v>
      </c>
      <c r="M107" s="11">
        <f t="array" ref="M107:M115">MMULT(aggregation!$B$13:$AA$21,E268:E293)</f>
        <v>0.61049433218532989</v>
      </c>
      <c r="N107" s="11">
        <f t="array" ref="N107:N115">MMULT(aggregation!$B$13:$AA$21,F268:F293)</f>
        <v>0.94565139771698326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0.89460641331441448</v>
      </c>
      <c r="C108" s="11">
        <v>1.3907268512762863</v>
      </c>
      <c r="D108" s="11">
        <f t="shared" si="72"/>
        <v>0.49612043796187177</v>
      </c>
      <c r="E108" s="11">
        <v>0.56488119689125105</v>
      </c>
      <c r="F108" s="11">
        <f t="shared" si="73"/>
        <v>1.0610016348531228</v>
      </c>
      <c r="G108" s="200">
        <f t="shared" si="74"/>
        <v>3.3168667493870041E-2</v>
      </c>
      <c r="I108" s="11" t="str">
        <f>I97</f>
        <v>Professional occupations</v>
      </c>
      <c r="J108" s="11">
        <v>0.98995643520414123</v>
      </c>
      <c r="K108" s="11">
        <v>1.1547808192805959</v>
      </c>
      <c r="L108" s="11">
        <v>0.16482438407645467</v>
      </c>
      <c r="M108" s="11">
        <v>0.43939303571879562</v>
      </c>
      <c r="N108" s="11">
        <v>0.60421741979525034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0.38427249696622195</v>
      </c>
      <c r="C109" s="11">
        <v>0.58389729531172041</v>
      </c>
      <c r="D109" s="11">
        <f t="shared" ref="D109" si="80">C109-B109</f>
        <v>0.19962479834549846</v>
      </c>
      <c r="E109" s="11">
        <v>0.25220566182566251</v>
      </c>
      <c r="F109" s="11">
        <f t="shared" ref="F109" si="81">SUM(D109:E109)</f>
        <v>0.45183046017116096</v>
      </c>
      <c r="G109" s="200">
        <f t="shared" si="74"/>
        <v>3.4212097434010547E-2</v>
      </c>
      <c r="I109" s="11" t="str">
        <f>I98</f>
        <v>Associate professional occupations</v>
      </c>
      <c r="J109" s="11">
        <v>1.0610652724940997</v>
      </c>
      <c r="K109" s="11">
        <v>0.95673283017257049</v>
      </c>
      <c r="L109" s="11">
        <v>-0.10433244232152919</v>
      </c>
      <c r="M109" s="11">
        <v>0.37140251050893947</v>
      </c>
      <c r="N109" s="11">
        <v>0.2670700681874103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0.66988927709084067</v>
      </c>
      <c r="C110" s="11">
        <v>0.98004630522317293</v>
      </c>
      <c r="D110" s="11">
        <f t="shared" si="72"/>
        <v>0.31015702813233226</v>
      </c>
      <c r="E110" s="11">
        <v>0.45429248376929582</v>
      </c>
      <c r="F110" s="11">
        <f t="shared" si="73"/>
        <v>0.76444951190162813</v>
      </c>
      <c r="G110" s="200">
        <f t="shared" si="74"/>
        <v>3.511571152687587E-2</v>
      </c>
      <c r="I110" s="11" t="str">
        <f>I99</f>
        <v>Administrative and secretarial occupations</v>
      </c>
      <c r="J110" s="11">
        <v>1.3333371189233307</v>
      </c>
      <c r="K110" s="11">
        <v>0.97308902005980868</v>
      </c>
      <c r="L110" s="11">
        <v>-0.36024809886352199</v>
      </c>
      <c r="M110" s="11">
        <v>0.46989743458299471</v>
      </c>
      <c r="N110" s="11">
        <v>0.10964933571947272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5.3510105426947883</v>
      </c>
      <c r="C111" s="11">
        <v>8.8815372183475532</v>
      </c>
      <c r="D111" s="11">
        <f>C111-B111</f>
        <v>3.5305266756527649</v>
      </c>
      <c r="E111" s="11">
        <v>4.782646540747713</v>
      </c>
      <c r="F111" s="11">
        <f>SUM(D111:E111)</f>
        <v>8.3131732164004788</v>
      </c>
      <c r="G111" s="200">
        <f t="shared" si="74"/>
        <v>4.3490965115219771E-2</v>
      </c>
      <c r="I111" s="11" t="str">
        <f t="shared" ref="I111:I115" si="82">I100</f>
        <v>Skilled trades occupations</v>
      </c>
      <c r="J111" s="11">
        <v>3.3304296222341998</v>
      </c>
      <c r="K111" s="11">
        <v>1.8888216184196356</v>
      </c>
      <c r="L111" s="11">
        <v>-1.4416080038145647</v>
      </c>
      <c r="M111" s="11">
        <v>0.87774370721325679</v>
      </c>
      <c r="N111" s="11">
        <v>-0.56386429660130788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1.203401922994972</v>
      </c>
      <c r="C112" s="11">
        <v>2.1239810280027585</v>
      </c>
      <c r="D112" s="11">
        <f t="shared" ref="D112:D113" si="83">C112-B112</f>
        <v>0.9205791050077865</v>
      </c>
      <c r="E112" s="11">
        <v>1.0392607194614616</v>
      </c>
      <c r="F112" s="11">
        <f t="shared" ref="F112:F113" si="84">SUM(D112:E112)</f>
        <v>1.9598398244692481</v>
      </c>
      <c r="G112" s="200">
        <f t="shared" si="74"/>
        <v>4.2373951125862286E-2</v>
      </c>
      <c r="I112" s="11" t="str">
        <f t="shared" si="82"/>
        <v>Caring, leisure and other service occupations</v>
      </c>
      <c r="J112" s="11">
        <v>0.87749549887193201</v>
      </c>
      <c r="K112" s="11">
        <v>0.82669453342959731</v>
      </c>
      <c r="L112" s="11">
        <v>-5.08009654423347E-2</v>
      </c>
      <c r="M112" s="11">
        <v>0.27652803984646385</v>
      </c>
      <c r="N112" s="11">
        <v>0.22572707440412915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8.5576106554271891E-2</v>
      </c>
      <c r="C113" s="11">
        <v>0.1232497499624523</v>
      </c>
      <c r="D113" s="11">
        <f t="shared" si="83"/>
        <v>3.7673643408180413E-2</v>
      </c>
      <c r="E113" s="11">
        <v>6.1171658717345034E-2</v>
      </c>
      <c r="F113" s="11">
        <f t="shared" si="84"/>
        <v>9.8845302125525447E-2</v>
      </c>
      <c r="G113" s="200">
        <f t="shared" si="74"/>
        <v>3.6608100280647538E-2</v>
      </c>
      <c r="I113" s="11" t="str">
        <f t="shared" si="82"/>
        <v>Sales and customer service occupations</v>
      </c>
      <c r="J113" s="11">
        <v>2.0875680660940863</v>
      </c>
      <c r="K113" s="11">
        <v>1.4301782817106972</v>
      </c>
      <c r="L113" s="11">
        <v>-0.65738978438338891</v>
      </c>
      <c r="M113" s="11">
        <v>0.51110270546180758</v>
      </c>
      <c r="N113" s="11">
        <v>-0.14628707892158133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4.2017793633215845</v>
      </c>
      <c r="C114" s="11">
        <v>6.3186715751155011</v>
      </c>
      <c r="D114" s="11">
        <f t="shared" si="72"/>
        <v>2.1168922117939166</v>
      </c>
      <c r="E114" s="11">
        <v>2.8550541217219982</v>
      </c>
      <c r="F114" s="11">
        <f t="shared" si="73"/>
        <v>4.9719463335159144</v>
      </c>
      <c r="G114" s="200">
        <f t="shared" si="74"/>
        <v>3.5170232979591765E-2</v>
      </c>
      <c r="I114" s="11" t="str">
        <f t="shared" si="82"/>
        <v>Process, plant and machine operatives</v>
      </c>
      <c r="J114" s="11">
        <v>3.7479234890838251</v>
      </c>
      <c r="K114" s="11">
        <v>1.6554848375314919</v>
      </c>
      <c r="L114" s="11">
        <v>-2.092438651552333</v>
      </c>
      <c r="M114" s="11">
        <v>0.95226266426087725</v>
      </c>
      <c r="N114" s="11">
        <v>-1.1401759872914559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1.2416826246469994</v>
      </c>
      <c r="C115" s="11">
        <v>2.5096908368619144</v>
      </c>
      <c r="D115" s="11">
        <f t="shared" si="72"/>
        <v>1.268008212214915</v>
      </c>
      <c r="E115" s="11">
        <v>1.0487995984959098</v>
      </c>
      <c r="F115" s="11">
        <f t="shared" si="73"/>
        <v>2.3168078107108245</v>
      </c>
      <c r="G115" s="200">
        <f t="shared" si="74"/>
        <v>4.1664238908389439E-2</v>
      </c>
      <c r="I115" s="11" t="str">
        <f t="shared" si="82"/>
        <v>Elementary occupations</v>
      </c>
      <c r="J115" s="11">
        <v>4.8181287520960456</v>
      </c>
      <c r="K115" s="11">
        <v>2.685739837120261</v>
      </c>
      <c r="L115" s="11">
        <v>-2.1323889149757851</v>
      </c>
      <c r="M115" s="11">
        <v>1.04750143357238</v>
      </c>
      <c r="N115" s="11">
        <v>-1.0848874814034051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0.73097864761477571</v>
      </c>
      <c r="C116" s="11">
        <v>2.1038798821457645</v>
      </c>
      <c r="D116" s="11">
        <f t="shared" ref="D116:D117" si="85">C116-B116</f>
        <v>1.3729012345309888</v>
      </c>
      <c r="E116" s="11">
        <v>0.74308374244584519</v>
      </c>
      <c r="F116" s="11">
        <f t="shared" ref="F116:F117" si="86">SUM(D116:E116)</f>
        <v>2.1159849769768337</v>
      </c>
      <c r="G116" s="200">
        <f t="shared" si="74"/>
        <v>4.7870011411796254E-2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0.9898027866842144</v>
      </c>
      <c r="C117" s="11">
        <v>1.4950862217451295</v>
      </c>
      <c r="D117" s="11">
        <f t="shared" si="85"/>
        <v>0.50528343506091511</v>
      </c>
      <c r="E117" s="11">
        <v>0.81438442433216285</v>
      </c>
      <c r="F117" s="11">
        <f t="shared" si="86"/>
        <v>1.319667859393078</v>
      </c>
      <c r="G117" s="200">
        <f t="shared" si="74"/>
        <v>4.0835736799909927E-2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0.55986563117228472</v>
      </c>
      <c r="C118" s="11">
        <v>0.67462463912143056</v>
      </c>
      <c r="D118" s="11">
        <f t="shared" si="72"/>
        <v>0.11475900794914584</v>
      </c>
      <c r="E118" s="11">
        <v>0.363499161287135</v>
      </c>
      <c r="F118" s="11">
        <f t="shared" si="73"/>
        <v>0.47825816923628084</v>
      </c>
      <c r="G118" s="200">
        <f t="shared" si="74"/>
        <v>3.3917692001974808E-2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3.4305774128314912</v>
      </c>
      <c r="C119" s="11">
        <v>5.7109584183193958</v>
      </c>
      <c r="D119" s="11">
        <f t="shared" ref="D119" si="87">C119-B119</f>
        <v>2.2803810054879046</v>
      </c>
      <c r="E119" s="11">
        <v>2.8307126337439938</v>
      </c>
      <c r="F119" s="11">
        <f t="shared" ref="F119" si="88">SUM(D119:E119)</f>
        <v>5.111093639231898</v>
      </c>
      <c r="G119" s="200">
        <f t="shared" si="74"/>
        <v>4.0925800731667517E-2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93.903506329758883</v>
      </c>
      <c r="C120" s="11">
        <f t="shared" ref="C120:F120" si="89">SUM(C94:C119)</f>
        <v>125.49587185353042</v>
      </c>
      <c r="D120" s="11">
        <f t="shared" si="89"/>
        <v>31.592365523771583</v>
      </c>
      <c r="E120" s="11">
        <f t="shared" si="89"/>
        <v>60.760670276027938</v>
      </c>
      <c r="F120" s="11">
        <f t="shared" si="89"/>
        <v>92.353035799799528</v>
      </c>
      <c r="G120" s="200">
        <f t="shared" si="74"/>
        <v>3.3825392547275346E-2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1.9999905249340366</v>
      </c>
      <c r="C123" s="11">
        <v>2.1057951100890264</v>
      </c>
      <c r="D123" s="11">
        <f>C123-B123</f>
        <v>0.10580458515498981</v>
      </c>
      <c r="E123" s="11">
        <v>1.0480966370345401</v>
      </c>
      <c r="F123" s="11">
        <f>SUM(D123:E123)</f>
        <v>1.15390122218953</v>
      </c>
      <c r="G123" s="200">
        <f>IF(B123&gt;0,(1+(E123/B123))^(1/($C$6-$B$6))-1,0)</f>
        <v>2.8489738307843515E-2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1.1019514019050993</v>
      </c>
      <c r="C124" s="11">
        <v>1.6876516275620592</v>
      </c>
      <c r="D124" s="11">
        <f t="shared" ref="D124:D139" si="92">C124-B124</f>
        <v>0.58570022565695989</v>
      </c>
      <c r="E124" s="11">
        <v>0.87889540731328175</v>
      </c>
      <c r="F124" s="11">
        <f t="shared" ref="F124:F131" si="93">SUM(D124:E124)</f>
        <v>1.4645956329702416</v>
      </c>
      <c r="G124" s="200">
        <f t="shared" ref="G124:G147" si="94">IF(B124&gt;0,(1+(E124/B124))^(1/($C$6-$B$6))-1,0)</f>
        <v>3.987043291492931E-2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0.98137632476232306</v>
      </c>
      <c r="C125" s="11">
        <v>1.1961108234790527</v>
      </c>
      <c r="D125" s="11">
        <f t="shared" si="92"/>
        <v>0.21473449871672967</v>
      </c>
      <c r="E125" s="11">
        <v>0.42465793844720384</v>
      </c>
      <c r="F125" s="11">
        <f t="shared" si="93"/>
        <v>0.63939243716393346</v>
      </c>
      <c r="G125" s="200">
        <f t="shared" si="94"/>
        <v>2.4261122067509744E-2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2.7552179520221314</v>
      </c>
      <c r="C126" s="11">
        <v>0.71272203168001058</v>
      </c>
      <c r="D126" s="11">
        <f t="shared" si="92"/>
        <v>-2.0424959203421209</v>
      </c>
      <c r="E126" s="11">
        <v>0.58521151603874577</v>
      </c>
      <c r="F126" s="11">
        <f t="shared" si="93"/>
        <v>-1.4572844043033752</v>
      </c>
      <c r="G126" s="200">
        <f t="shared" si="94"/>
        <v>1.2922977923969015E-2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0.45684133393793191</v>
      </c>
      <c r="C127" s="11">
        <v>0.29163123678602365</v>
      </c>
      <c r="D127" s="11">
        <f t="shared" si="92"/>
        <v>-0.16521009715190826</v>
      </c>
      <c r="E127" s="11">
        <v>8.889819331223929E-2</v>
      </c>
      <c r="F127" s="11">
        <f t="shared" si="93"/>
        <v>-7.6311903839668974E-2</v>
      </c>
      <c r="G127" s="200">
        <f>IF(B127&gt;0,(1+(E127/B127))^(1/($C$6-$B$6))-1,0)</f>
        <v>1.1924244685434404E-2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1.1120722076334113</v>
      </c>
      <c r="C128" s="11">
        <v>1.2560795094332087</v>
      </c>
      <c r="D128" s="11">
        <f t="shared" si="92"/>
        <v>0.14400730179979737</v>
      </c>
      <c r="E128" s="11">
        <v>0.45416628805978537</v>
      </c>
      <c r="F128" s="11">
        <f t="shared" si="93"/>
        <v>0.5981735898595828</v>
      </c>
      <c r="G128" s="200">
        <f t="shared" si="94"/>
        <v>2.3092718615668417E-2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0.3928520464896002</v>
      </c>
      <c r="C129" s="11">
        <v>0.52275345762867698</v>
      </c>
      <c r="D129" s="11">
        <f t="shared" si="92"/>
        <v>0.12990141113907677</v>
      </c>
      <c r="E129" s="11">
        <v>0.20228011612196081</v>
      </c>
      <c r="F129" s="11">
        <f t="shared" si="93"/>
        <v>0.33218152726103756</v>
      </c>
      <c r="G129" s="200">
        <f t="shared" si="94"/>
        <v>2.8076960912005289E-2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1.4243909993311097</v>
      </c>
      <c r="C130" s="11">
        <v>0.64326267128564196</v>
      </c>
      <c r="D130" s="11">
        <f t="shared" si="92"/>
        <v>-0.78112832804546772</v>
      </c>
      <c r="E130" s="11">
        <v>0.42877296460534298</v>
      </c>
      <c r="F130" s="11">
        <f t="shared" si="93"/>
        <v>-0.35235536344012475</v>
      </c>
      <c r="G130" s="200">
        <f t="shared" si="94"/>
        <v>1.7698126574438477E-2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0.37724060106323792</v>
      </c>
      <c r="C131" s="11">
        <v>0.64038814690095869</v>
      </c>
      <c r="D131" s="11">
        <f t="shared" si="92"/>
        <v>0.26314754583772076</v>
      </c>
      <c r="E131" s="11">
        <v>0.1865668555247055</v>
      </c>
      <c r="F131" s="11">
        <f t="shared" si="93"/>
        <v>0.44971440136242624</v>
      </c>
      <c r="G131" s="200">
        <f t="shared" si="94"/>
        <v>2.7150682701982731E-2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0.34693370130520396</v>
      </c>
      <c r="C132" s="11">
        <v>0.41476324318481766</v>
      </c>
      <c r="D132" s="11">
        <f t="shared" si="92"/>
        <v>6.7829541879613708E-2</v>
      </c>
      <c r="E132" s="11">
        <v>0.1690963573379089</v>
      </c>
      <c r="F132" s="11">
        <f t="shared" ref="F132:F133" si="95">SUM(D132:E132)</f>
        <v>0.23692589921752261</v>
      </c>
      <c r="G132" s="200">
        <f t="shared" si="94"/>
        <v>2.6822163208954919E-2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2.2133162708602421</v>
      </c>
      <c r="C133" s="11">
        <v>2.6763629176455468</v>
      </c>
      <c r="D133" s="11">
        <f t="shared" si="92"/>
        <v>0.46304664678530472</v>
      </c>
      <c r="E133" s="11">
        <v>1.169971977109356</v>
      </c>
      <c r="F133" s="11">
        <f t="shared" si="95"/>
        <v>1.6330186238946607</v>
      </c>
      <c r="G133" s="200">
        <f t="shared" si="94"/>
        <v>2.8694382479616865E-2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3.1232947911942519</v>
      </c>
      <c r="C134" s="11">
        <v>3.8649878887364602</v>
      </c>
      <c r="D134" s="11">
        <f t="shared" si="92"/>
        <v>0.74169309754220825</v>
      </c>
      <c r="E134" s="11">
        <v>2.0774491892853288</v>
      </c>
      <c r="F134" s="11">
        <f t="shared" ref="F134:F137" si="96">SUM(D134:E134)</f>
        <v>2.8191422868275371</v>
      </c>
      <c r="G134" s="200">
        <f t="shared" si="94"/>
        <v>3.4578621403270837E-2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0.61618895790920947</v>
      </c>
      <c r="C135" s="11">
        <v>0.9354361161671183</v>
      </c>
      <c r="D135" s="11">
        <f t="shared" si="92"/>
        <v>0.31924715825790884</v>
      </c>
      <c r="E135" s="11">
        <v>0.50444741074589761</v>
      </c>
      <c r="F135" s="11">
        <f t="shared" si="96"/>
        <v>0.82369456900380644</v>
      </c>
      <c r="G135" s="200">
        <f t="shared" si="94"/>
        <v>4.0678830154278645E-2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0.500841236352077</v>
      </c>
      <c r="C136" s="11">
        <v>0.64694369559971687</v>
      </c>
      <c r="D136" s="11">
        <f t="shared" si="92"/>
        <v>0.14610245924763987</v>
      </c>
      <c r="E136" s="11">
        <v>0.40248603233686869</v>
      </c>
      <c r="F136" s="11">
        <f t="shared" si="96"/>
        <v>0.54858849158450851</v>
      </c>
      <c r="G136" s="200">
        <f t="shared" si="94"/>
        <v>4.0102969042195902E-2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0.40061298031424103</v>
      </c>
      <c r="C137" s="11">
        <v>0.51381559345571515</v>
      </c>
      <c r="D137" s="11">
        <f t="shared" si="92"/>
        <v>0.11320261314147412</v>
      </c>
      <c r="E137" s="11">
        <v>0.19952582692558976</v>
      </c>
      <c r="F137" s="11">
        <f t="shared" si="96"/>
        <v>0.31272844006706391</v>
      </c>
      <c r="G137" s="200">
        <f t="shared" si="94"/>
        <v>2.731062441683263E-2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0.25305046228337136</v>
      </c>
      <c r="C138" s="11">
        <v>0.3563925147125574</v>
      </c>
      <c r="D138" s="11">
        <f t="shared" si="92"/>
        <v>0.10334205242918604</v>
      </c>
      <c r="E138" s="11">
        <v>0.16174105984279238</v>
      </c>
      <c r="F138" s="11">
        <f t="shared" ref="F138" si="97">SUM(D138:E138)</f>
        <v>0.26508311227197845</v>
      </c>
      <c r="G138" s="200">
        <f t="shared" si="94"/>
        <v>3.3494530118253429E-2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0.32431907560809153</v>
      </c>
      <c r="C139" s="11">
        <v>0.45264056971766886</v>
      </c>
      <c r="D139" s="11">
        <f t="shared" si="92"/>
        <v>0.12832149410957733</v>
      </c>
      <c r="E139" s="11">
        <v>0.20420659253344314</v>
      </c>
      <c r="F139" s="11">
        <f t="shared" ref="F139" si="98">SUM(D139:E139)</f>
        <v>0.33252808664302047</v>
      </c>
      <c r="G139" s="200">
        <f t="shared" si="94"/>
        <v>3.3093365900144445E-2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4.1249499984956737</v>
      </c>
      <c r="C140" s="11">
        <v>5.0833915190764056</v>
      </c>
      <c r="D140" s="11">
        <f>C140-B140</f>
        <v>0.95844152058073195</v>
      </c>
      <c r="E140" s="11">
        <v>2.7798672499842128</v>
      </c>
      <c r="F140" s="11">
        <f>SUM(D140:E140)</f>
        <v>3.7383087705649447</v>
      </c>
      <c r="G140" s="200">
        <f t="shared" si="94"/>
        <v>3.494093913871521E-2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0.82903426884852283</v>
      </c>
      <c r="C141" s="11">
        <v>1.3538238822203406</v>
      </c>
      <c r="D141" s="11">
        <f t="shared" ref="D141:D147" si="99">C141-B141</f>
        <v>0.52478961337181773</v>
      </c>
      <c r="E141" s="11">
        <v>0.65624101671391954</v>
      </c>
      <c r="F141" s="11">
        <f t="shared" ref="F141:F142" si="100">SUM(D141:E141)</f>
        <v>1.1810306300857372</v>
      </c>
      <c r="G141" s="200">
        <f t="shared" si="94"/>
        <v>3.9638366307818584E-2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2.652743063216307E-2</v>
      </c>
      <c r="C142" s="11">
        <v>3.196170418563659E-2</v>
      </c>
      <c r="D142" s="11">
        <f t="shared" si="99"/>
        <v>5.4342735534735204E-3</v>
      </c>
      <c r="E142" s="11">
        <v>1.4544552762292719E-2</v>
      </c>
      <c r="F142" s="11">
        <f t="shared" si="100"/>
        <v>1.9978826315766238E-2</v>
      </c>
      <c r="G142" s="200">
        <f t="shared" si="94"/>
        <v>2.957194340524838E-2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1.4787982778986242</v>
      </c>
      <c r="C143" s="11">
        <v>2.1399818293718882</v>
      </c>
      <c r="D143" s="11">
        <f t="shared" si="99"/>
        <v>0.66118355147326402</v>
      </c>
      <c r="E143" s="11">
        <v>1.0162527908176147</v>
      </c>
      <c r="F143" s="11">
        <f t="shared" ref="F143:F144" si="101">SUM(D143:E143)</f>
        <v>1.6774363422908787</v>
      </c>
      <c r="G143" s="200">
        <f t="shared" si="94"/>
        <v>3.5487117497906118E-2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0.44791783072504471</v>
      </c>
      <c r="C144" s="11">
        <v>0.91818468255619723</v>
      </c>
      <c r="D144" s="11">
        <f t="shared" si="99"/>
        <v>0.47026685183115252</v>
      </c>
      <c r="E144" s="11">
        <v>0.39173358366680494</v>
      </c>
      <c r="F144" s="11">
        <f t="shared" si="101"/>
        <v>0.86200043549795746</v>
      </c>
      <c r="G144" s="200">
        <f t="shared" si="94"/>
        <v>4.2781645119252643E-2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0.33884178949781901</v>
      </c>
      <c r="C145" s="11">
        <v>0.69980479976331567</v>
      </c>
      <c r="D145" s="11">
        <f t="shared" si="99"/>
        <v>0.36096301026549665</v>
      </c>
      <c r="E145" s="11">
        <v>0.26469979398867832</v>
      </c>
      <c r="F145" s="11">
        <f t="shared" ref="F145:F146" si="102">SUM(D145:E145)</f>
        <v>0.62566280425417498</v>
      </c>
      <c r="G145" s="200">
        <f t="shared" si="94"/>
        <v>3.9235599834653856E-2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0.50305009895202635</v>
      </c>
      <c r="C146" s="11">
        <v>0.77371331150337619</v>
      </c>
      <c r="D146" s="11">
        <f t="shared" si="99"/>
        <v>0.27066321255134984</v>
      </c>
      <c r="E146" s="11">
        <v>0.40682579025502141</v>
      </c>
      <c r="F146" s="11">
        <f t="shared" si="102"/>
        <v>0.67748900280637125</v>
      </c>
      <c r="G146" s="200">
        <f t="shared" si="94"/>
        <v>4.0298713001273301E-2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0.36795265461188731</v>
      </c>
      <c r="C147" s="11">
        <v>0.43978650261816277</v>
      </c>
      <c r="D147" s="11">
        <f t="shared" si="99"/>
        <v>7.1833848006275458E-2</v>
      </c>
      <c r="E147" s="11">
        <v>0.23336439692905392</v>
      </c>
      <c r="F147" s="11">
        <f t="shared" ref="F147" si="103">SUM(D147:E147)</f>
        <v>0.30519824493532938</v>
      </c>
      <c r="G147" s="200">
        <f t="shared" si="94"/>
        <v>3.3286539489571165E-2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1.6514167052183899</v>
      </c>
      <c r="C148" s="11">
        <v>2.7510148877114533</v>
      </c>
      <c r="D148" s="11">
        <f t="shared" ref="D148" si="104">C148-B148</f>
        <v>1.0995981824930634</v>
      </c>
      <c r="E148" s="11">
        <v>1.2867139292526704</v>
      </c>
      <c r="F148" s="11">
        <f t="shared" ref="F148" si="105">SUM(D148:E148)</f>
        <v>2.3863121117457338</v>
      </c>
      <c r="G148" s="200">
        <f t="shared" ref="G148:G149" si="106">IF(B148&gt;0,(1+(E148/B148))^(1/($C$6-$B$6))-1,0)</f>
        <v>3.9156508044906557E-2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28.148979922785728</v>
      </c>
      <c r="C149" s="11">
        <f t="shared" ref="C149:F149" si="107">SUM(C123:C148)</f>
        <v>33.109400273071032</v>
      </c>
      <c r="D149" s="11">
        <f t="shared" si="107"/>
        <v>4.9604203502853146</v>
      </c>
      <c r="E149" s="11">
        <f t="shared" si="107"/>
        <v>16.236713466945261</v>
      </c>
      <c r="F149" s="11">
        <f t="shared" si="107"/>
        <v>21.197133817230579</v>
      </c>
      <c r="G149" s="200">
        <f t="shared" si="106"/>
        <v>3.0825982183843026E-2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2.9965542239619989</v>
      </c>
      <c r="C152" s="11">
        <v>3.126424781771163</v>
      </c>
      <c r="D152" s="11">
        <f>C152-B152</f>
        <v>0.12987055780916412</v>
      </c>
      <c r="E152" s="11">
        <v>1.5204281763294651</v>
      </c>
      <c r="F152" s="11">
        <f>SUM(D152:E152)</f>
        <v>1.6502987341386293</v>
      </c>
      <c r="G152" s="200">
        <f>IF(B152&gt;0,(1+(E152/B152))^(1/($C$6-$B$6))-1,0)</f>
        <v>2.7736428437231675E-2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1.214735428443142</v>
      </c>
      <c r="C153" s="11">
        <v>1.9134370587342187</v>
      </c>
      <c r="D153" s="11">
        <f t="shared" ref="D153:D168" si="110">C153-B153</f>
        <v>0.69870163029107668</v>
      </c>
      <c r="E153" s="11">
        <v>0.95204038979973915</v>
      </c>
      <c r="F153" s="11">
        <f t="shared" ref="F153:F160" si="111">SUM(D153:E153)</f>
        <v>1.6507420200908158</v>
      </c>
      <c r="G153" s="200">
        <f t="shared" ref="G153:G155" si="112">IF(B153&gt;0,(1+(E153/B153))^(1/($C$6-$B$6))-1,0)</f>
        <v>3.9334839424750134E-2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2.7631677378054511</v>
      </c>
      <c r="C154" s="11">
        <v>2.8821234846417876</v>
      </c>
      <c r="D154" s="11">
        <f t="shared" si="110"/>
        <v>0.11895574683633647</v>
      </c>
      <c r="E154" s="11">
        <v>0.97318305150961504</v>
      </c>
      <c r="F154" s="11">
        <f t="shared" si="111"/>
        <v>1.0921387983459514</v>
      </c>
      <c r="G154" s="200">
        <f t="shared" si="112"/>
        <v>2.0319122788046817E-2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0.62272898919894781</v>
      </c>
      <c r="C155" s="11">
        <v>0.76504593999267134</v>
      </c>
      <c r="D155" s="11">
        <f t="shared" si="110"/>
        <v>0.14231695079372353</v>
      </c>
      <c r="E155" s="11">
        <v>0.3626407066087346</v>
      </c>
      <c r="F155" s="11">
        <f t="shared" si="111"/>
        <v>0.50495765740245813</v>
      </c>
      <c r="G155" s="200">
        <f t="shared" si="112"/>
        <v>3.1066495189751242E-2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0.27076231216422902</v>
      </c>
      <c r="C156" s="11">
        <v>0.21771194387352158</v>
      </c>
      <c r="D156" s="11">
        <f t="shared" si="110"/>
        <v>-5.3050368290707445E-2</v>
      </c>
      <c r="E156" s="11">
        <v>0.11409181253042408</v>
      </c>
      <c r="F156" s="11">
        <f t="shared" si="111"/>
        <v>6.1041444239716636E-2</v>
      </c>
      <c r="G156" s="200">
        <f>IF(B156&gt;0,(1+(E156/B156))^(1/($C$6-$B$6))-1,0)</f>
        <v>2.3718446032182872E-2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1.8674235929538441</v>
      </c>
      <c r="C157" s="11">
        <v>2.3816453985858739</v>
      </c>
      <c r="D157" s="11">
        <f t="shared" si="110"/>
        <v>0.51422180563202979</v>
      </c>
      <c r="E157" s="11">
        <v>1.0374796796026213</v>
      </c>
      <c r="F157" s="11">
        <f t="shared" si="111"/>
        <v>1.5517014852346511</v>
      </c>
      <c r="G157" s="200">
        <f t="shared" ref="G157:G178" si="113">IF(B157&gt;0,(1+(E157/B157))^(1/($C$6-$B$6))-1,0)</f>
        <v>2.9894144521286581E-2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1.0265025969761725</v>
      </c>
      <c r="C158" s="11">
        <v>0.85655441930840259</v>
      </c>
      <c r="D158" s="11">
        <f t="shared" si="110"/>
        <v>-0.16994817766776993</v>
      </c>
      <c r="E158" s="11">
        <v>0.32049555774626309</v>
      </c>
      <c r="F158" s="11">
        <f t="shared" si="111"/>
        <v>0.15054738007849316</v>
      </c>
      <c r="G158" s="200">
        <f t="shared" si="113"/>
        <v>1.8279803046106657E-2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0.47546287719877389</v>
      </c>
      <c r="C159" s="11">
        <v>0.53650622763890476</v>
      </c>
      <c r="D159" s="11">
        <f t="shared" si="110"/>
        <v>6.1043350440130872E-2</v>
      </c>
      <c r="E159" s="11">
        <v>0.28810894041969787</v>
      </c>
      <c r="F159" s="11">
        <f t="shared" si="111"/>
        <v>0.34915229085982874</v>
      </c>
      <c r="G159" s="200">
        <f t="shared" si="113"/>
        <v>3.2085203384809358E-2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0.27404318721827964</v>
      </c>
      <c r="C160" s="11">
        <v>0.34688947457912439</v>
      </c>
      <c r="D160" s="11">
        <f t="shared" si="110"/>
        <v>7.2846287360844753E-2</v>
      </c>
      <c r="E160" s="11">
        <v>0.10920829665390831</v>
      </c>
      <c r="F160" s="11">
        <f t="shared" si="111"/>
        <v>0.18205458401475305</v>
      </c>
      <c r="G160" s="200">
        <f t="shared" si="113"/>
        <v>2.2612245575240886E-2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0.40292676051915316</v>
      </c>
      <c r="C161" s="11">
        <v>0.36969222752926867</v>
      </c>
      <c r="D161" s="11">
        <f t="shared" si="110"/>
        <v>-3.3234532989884491E-2</v>
      </c>
      <c r="E161" s="11">
        <v>0.17348260526952339</v>
      </c>
      <c r="F161" s="11">
        <f t="shared" ref="F161:F162" si="114">SUM(D161:E161)</f>
        <v>0.1402480722796389</v>
      </c>
      <c r="G161" s="200">
        <f t="shared" si="113"/>
        <v>2.415807709631923E-2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1.959604458409163</v>
      </c>
      <c r="C162" s="11">
        <v>2.223546749994433</v>
      </c>
      <c r="D162" s="11">
        <f t="shared" si="110"/>
        <v>0.26394229158527005</v>
      </c>
      <c r="E162" s="11">
        <v>0.95330990266570925</v>
      </c>
      <c r="F162" s="11">
        <f t="shared" si="114"/>
        <v>1.2172521942509793</v>
      </c>
      <c r="G162" s="200">
        <f t="shared" si="113"/>
        <v>2.6779729970423549E-2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2.8108346387123953</v>
      </c>
      <c r="C163" s="11">
        <v>3.3335929163205757</v>
      </c>
      <c r="D163" s="11">
        <f t="shared" si="110"/>
        <v>0.5227582776081805</v>
      </c>
      <c r="E163" s="11">
        <v>1.7083819039308117</v>
      </c>
      <c r="F163" s="11">
        <f t="shared" ref="F163:F166" si="115">SUM(D163:E163)</f>
        <v>2.2311401815389922</v>
      </c>
      <c r="G163" s="200">
        <f t="shared" si="113"/>
        <v>3.2163562803964929E-2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0.47093795947788569</v>
      </c>
      <c r="C164" s="11">
        <v>0.56417894351790909</v>
      </c>
      <c r="D164" s="11">
        <f t="shared" si="110"/>
        <v>9.32409840400234E-2</v>
      </c>
      <c r="E164" s="11">
        <v>0.33849030999046648</v>
      </c>
      <c r="F164" s="11">
        <f t="shared" si="115"/>
        <v>0.43173129403048988</v>
      </c>
      <c r="G164" s="200">
        <f t="shared" si="113"/>
        <v>3.6766552995267654E-2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0.82459553245327977</v>
      </c>
      <c r="C165" s="11">
        <v>1.0774200319501939</v>
      </c>
      <c r="D165" s="11">
        <f t="shared" si="110"/>
        <v>0.2528244994969141</v>
      </c>
      <c r="E165" s="11">
        <v>0.56904336772271114</v>
      </c>
      <c r="F165" s="11">
        <f t="shared" si="115"/>
        <v>0.82186786721962524</v>
      </c>
      <c r="G165" s="200">
        <f t="shared" si="113"/>
        <v>3.5604555497130486E-2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1.3850617425859957</v>
      </c>
      <c r="C166" s="11">
        <v>1.6263757102491725</v>
      </c>
      <c r="D166" s="11">
        <f t="shared" si="110"/>
        <v>0.24131396766317681</v>
      </c>
      <c r="E166" s="11">
        <v>0.64263681367061909</v>
      </c>
      <c r="F166" s="11">
        <f t="shared" si="115"/>
        <v>0.8839507813337959</v>
      </c>
      <c r="G166" s="200">
        <f t="shared" si="113"/>
        <v>2.5736045145645869E-2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0.39508190546175048</v>
      </c>
      <c r="C167" s="11">
        <v>0.55892991981680207</v>
      </c>
      <c r="D167" s="11">
        <f t="shared" si="110"/>
        <v>0.16384801435505159</v>
      </c>
      <c r="E167" s="11">
        <v>0.25390877243042648</v>
      </c>
      <c r="F167" s="11">
        <f t="shared" ref="F167" si="116">SUM(D167:E167)</f>
        <v>0.41775678678547806</v>
      </c>
      <c r="G167" s="200">
        <f t="shared" si="113"/>
        <v>3.3641857726753877E-2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0.32370190194697956</v>
      </c>
      <c r="C168" s="11">
        <v>0.47207176956452024</v>
      </c>
      <c r="D168" s="11">
        <f t="shared" si="110"/>
        <v>0.14836986761754067</v>
      </c>
      <c r="E168" s="11">
        <v>0.2190536848579869</v>
      </c>
      <c r="F168" s="11">
        <f t="shared" ref="F168" si="117">SUM(D168:E168)</f>
        <v>0.3674235524755276</v>
      </c>
      <c r="G168" s="200">
        <f t="shared" si="113"/>
        <v>3.5056213404437875E-2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2.3883712751892339</v>
      </c>
      <c r="C169" s="11">
        <v>3.1820838710594486</v>
      </c>
      <c r="D169" s="11">
        <f>C169-B169</f>
        <v>0.7937125958702147</v>
      </c>
      <c r="E169" s="11">
        <v>1.6765044766302317</v>
      </c>
      <c r="F169" s="11">
        <f>SUM(D169:E169)</f>
        <v>2.4702170725004464</v>
      </c>
      <c r="G169" s="200">
        <f t="shared" si="113"/>
        <v>3.6087328866203583E-2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1.0614535192234498</v>
      </c>
      <c r="C170" s="11">
        <v>1.8530812297814883</v>
      </c>
      <c r="D170" s="11">
        <f t="shared" ref="D170:D176" si="118">C170-B170</f>
        <v>0.79162771055803849</v>
      </c>
      <c r="E170" s="11">
        <v>0.8823437779473714</v>
      </c>
      <c r="F170" s="11">
        <f t="shared" ref="F170:F171" si="119">SUM(D170:E170)</f>
        <v>1.6739714885054098</v>
      </c>
      <c r="G170" s="200">
        <f t="shared" si="113"/>
        <v>4.1158061596546558E-2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2.2992764565202665E-2</v>
      </c>
      <c r="C171" s="11">
        <v>2.1947931518840433E-2</v>
      </c>
      <c r="D171" s="11">
        <f t="shared" si="118"/>
        <v>-1.044833046362232E-3</v>
      </c>
      <c r="E171" s="11">
        <v>1.1371924758815249E-2</v>
      </c>
      <c r="F171" s="11">
        <f t="shared" si="119"/>
        <v>1.0327091712453017E-2</v>
      </c>
      <c r="G171" s="200">
        <f t="shared" si="113"/>
        <v>2.7152076926426627E-2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1.2383705097267339</v>
      </c>
      <c r="C172" s="11">
        <v>1.5285832478461805</v>
      </c>
      <c r="D172" s="11">
        <f t="shared" si="118"/>
        <v>0.29021273811944659</v>
      </c>
      <c r="E172" s="11">
        <v>0.63306894015240867</v>
      </c>
      <c r="F172" s="11">
        <f t="shared" ref="F172:F173" si="120">SUM(D172:E172)</f>
        <v>0.92328167827185526</v>
      </c>
      <c r="G172" s="200">
        <f t="shared" si="113"/>
        <v>2.7909812594841377E-2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0.53536287756801282</v>
      </c>
      <c r="C173" s="11">
        <v>0.92441791832596409</v>
      </c>
      <c r="D173" s="11">
        <f t="shared" si="118"/>
        <v>0.38905504075795128</v>
      </c>
      <c r="E173" s="11">
        <v>0.3822365211820401</v>
      </c>
      <c r="F173" s="11">
        <f t="shared" si="120"/>
        <v>0.77129156193999138</v>
      </c>
      <c r="G173" s="200">
        <f t="shared" si="113"/>
        <v>3.6574031157553533E-2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0.74297426498326424</v>
      </c>
      <c r="C174" s="11">
        <v>1.4911089823035826</v>
      </c>
      <c r="D174" s="11">
        <f t="shared" si="118"/>
        <v>0.74813471732031833</v>
      </c>
      <c r="E174" s="11">
        <v>0.57584475158596937</v>
      </c>
      <c r="F174" s="11">
        <f t="shared" ref="F174:F175" si="121">SUM(D174:E174)</f>
        <v>1.3239794689062876</v>
      </c>
      <c r="G174" s="200">
        <f t="shared" si="113"/>
        <v>3.8996525690301098E-2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0.73984188028935371</v>
      </c>
      <c r="C175" s="11">
        <v>1.1302743255786882</v>
      </c>
      <c r="D175" s="11">
        <f t="shared" si="118"/>
        <v>0.39043244528933452</v>
      </c>
      <c r="E175" s="11">
        <v>0.61724757176166578</v>
      </c>
      <c r="F175" s="11">
        <f t="shared" si="121"/>
        <v>1.0076800170510003</v>
      </c>
      <c r="G175" s="200">
        <f t="shared" si="113"/>
        <v>4.127307234762112E-2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0.43365154235657832</v>
      </c>
      <c r="C176" s="11">
        <v>0.49582293310189823</v>
      </c>
      <c r="D176" s="11">
        <f t="shared" si="118"/>
        <v>6.217139074531991E-2</v>
      </c>
      <c r="E176" s="11">
        <v>0.23705777796046387</v>
      </c>
      <c r="F176" s="11">
        <f t="shared" ref="F176" si="122">SUM(D176:E176)</f>
        <v>0.29922916870578375</v>
      </c>
      <c r="G176" s="200">
        <f t="shared" si="113"/>
        <v>2.9499712653990651E-2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1.5295647478912551</v>
      </c>
      <c r="C177" s="11">
        <v>2.3831700066995207</v>
      </c>
      <c r="D177" s="11">
        <f t="shared" ref="D177" si="123">C177-B177</f>
        <v>0.85360525880826565</v>
      </c>
      <c r="E177" s="11">
        <v>1.1366843263945519</v>
      </c>
      <c r="F177" s="11">
        <f t="shared" ref="F177" si="124">SUM(D177:E177)</f>
        <v>1.9902895852028175</v>
      </c>
      <c r="G177" s="200">
        <f t="shared" si="113"/>
        <v>3.7740716185497236E-2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28.776709227280527</v>
      </c>
      <c r="C178" s="11">
        <f t="shared" ref="C178:F178" si="125">SUM(C152:C177)</f>
        <v>36.262637444284152</v>
      </c>
      <c r="D178" s="11">
        <f t="shared" si="125"/>
        <v>7.4859282170036288</v>
      </c>
      <c r="E178" s="11">
        <f t="shared" si="125"/>
        <v>16.688344040112241</v>
      </c>
      <c r="F178" s="11">
        <f t="shared" si="125"/>
        <v>24.17427225711587</v>
      </c>
      <c r="G178" s="200">
        <f t="shared" si="113"/>
        <v>3.096147862071752E-2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7.8008520326691775</v>
      </c>
      <c r="C181" s="11">
        <v>7.6176205995035726</v>
      </c>
      <c r="D181" s="11">
        <f>C181-B181</f>
        <v>-0.18323143316560486</v>
      </c>
      <c r="E181" s="11">
        <v>3.2426657805432448</v>
      </c>
      <c r="F181" s="11">
        <f>SUM(D181:E181)</f>
        <v>3.05943434737764</v>
      </c>
      <c r="G181" s="200">
        <f>IF(B181&gt;0,(1+(E181/B181))^(1/($C$6-$B$6))-1,0)</f>
        <v>2.3444649123714134E-2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3.5428510246591984</v>
      </c>
      <c r="C182" s="11">
        <v>4.8195932504051582</v>
      </c>
      <c r="D182" s="11">
        <f t="shared" ref="D182:D197" si="128">C182-B182</f>
        <v>1.2767422257459597</v>
      </c>
      <c r="E182" s="11">
        <v>1.9650626385727912</v>
      </c>
      <c r="F182" s="11">
        <f t="shared" ref="F182:F189" si="129">SUM(D182:E182)</f>
        <v>3.2418048643187509</v>
      </c>
      <c r="G182" s="200">
        <f t="shared" ref="G182:G184" si="130">IF(B182&gt;0,(1+(E182/B182))^(1/($C$6-$B$6))-1,0)</f>
        <v>2.9853894228628608E-2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5.2048297909395007</v>
      </c>
      <c r="C183" s="11">
        <v>5.80421733000665</v>
      </c>
      <c r="D183" s="11">
        <f t="shared" si="128"/>
        <v>0.59938753906714926</v>
      </c>
      <c r="E183" s="11">
        <v>1.730609078769789</v>
      </c>
      <c r="F183" s="11">
        <f t="shared" si="129"/>
        <v>2.3299966178369385</v>
      </c>
      <c r="G183" s="200">
        <f t="shared" si="130"/>
        <v>1.9321444715663327E-2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2.3563711725955296</v>
      </c>
      <c r="C184" s="11">
        <v>2.6100930113312382</v>
      </c>
      <c r="D184" s="11">
        <f t="shared" si="128"/>
        <v>0.25372183873570853</v>
      </c>
      <c r="E184" s="11">
        <v>1.3542829505677672</v>
      </c>
      <c r="F184" s="11">
        <f t="shared" si="129"/>
        <v>1.6080047893034757</v>
      </c>
      <c r="G184" s="200">
        <f t="shared" si="130"/>
        <v>3.0735225239106656E-2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1.0932908692231715</v>
      </c>
      <c r="C185" s="11">
        <v>1.2549629675283274</v>
      </c>
      <c r="D185" s="11">
        <f t="shared" si="128"/>
        <v>0.16167209830515583</v>
      </c>
      <c r="E185" s="11">
        <v>0.49666889196365338</v>
      </c>
      <c r="F185" s="11">
        <f t="shared" si="129"/>
        <v>0.65834099026880921</v>
      </c>
      <c r="G185" s="200">
        <f>IF(B185&gt;0,(1+(E185/B185))^(1/($C$6-$B$6))-1,0)</f>
        <v>2.5282065898047046E-2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4.7786644981726143</v>
      </c>
      <c r="C186" s="11">
        <v>5.7785554441055096</v>
      </c>
      <c r="D186" s="11">
        <f t="shared" si="128"/>
        <v>0.99989094593289529</v>
      </c>
      <c r="E186" s="11">
        <v>2.2561108702068746</v>
      </c>
      <c r="F186" s="11">
        <f t="shared" si="129"/>
        <v>3.2560018161397699</v>
      </c>
      <c r="G186" s="200">
        <f t="shared" ref="G186:G205" si="131">IF(B186&gt;0,(1+(E186/B186))^(1/($C$6-$B$6))-1,0)</f>
        <v>2.6115496102010027E-2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2.4685686169604919</v>
      </c>
      <c r="C187" s="11">
        <v>1.9266250805136087</v>
      </c>
      <c r="D187" s="11">
        <f t="shared" si="128"/>
        <v>-0.5419435364468832</v>
      </c>
      <c r="E187" s="11">
        <v>0.73097685075292818</v>
      </c>
      <c r="F187" s="11">
        <f t="shared" si="129"/>
        <v>0.18903331430604497</v>
      </c>
      <c r="G187" s="200">
        <f t="shared" si="131"/>
        <v>1.7441713028929273E-2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2.0697442789217284</v>
      </c>
      <c r="C188" s="11">
        <v>2.2642916284507173</v>
      </c>
      <c r="D188" s="11">
        <f t="shared" si="128"/>
        <v>0.19454734952898889</v>
      </c>
      <c r="E188" s="11">
        <v>1.2050946897701889</v>
      </c>
      <c r="F188" s="11">
        <f t="shared" si="129"/>
        <v>1.3996420392991777</v>
      </c>
      <c r="G188" s="200">
        <f t="shared" si="131"/>
        <v>3.1062244008520645E-2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1.3307980427087431</v>
      </c>
      <c r="C189" s="11">
        <v>1.69403068437883</v>
      </c>
      <c r="D189" s="11">
        <f t="shared" si="128"/>
        <v>0.36323264167008684</v>
      </c>
      <c r="E189" s="11">
        <v>0.41085714416476765</v>
      </c>
      <c r="F189" s="11">
        <f t="shared" si="129"/>
        <v>0.77408978583485455</v>
      </c>
      <c r="G189" s="200">
        <f t="shared" si="131"/>
        <v>1.8098978271246846E-2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1.1251065075005042</v>
      </c>
      <c r="C190" s="11">
        <v>0.99291282143513082</v>
      </c>
      <c r="D190" s="11">
        <f t="shared" si="128"/>
        <v>-0.13219368606537341</v>
      </c>
      <c r="E190" s="11">
        <v>0.37641626585383375</v>
      </c>
      <c r="F190" s="11">
        <f t="shared" ref="F190:F191" si="132">SUM(D190:E190)</f>
        <v>0.24422257978846035</v>
      </c>
      <c r="G190" s="200">
        <f t="shared" si="131"/>
        <v>1.9426422308937763E-2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6.164737436220892</v>
      </c>
      <c r="C191" s="11">
        <v>5.5603367506919268</v>
      </c>
      <c r="D191" s="11">
        <f t="shared" si="128"/>
        <v>-0.6044006855289652</v>
      </c>
      <c r="E191" s="11">
        <v>2.396241193587437</v>
      </c>
      <c r="F191" s="11">
        <f t="shared" si="132"/>
        <v>1.7918405080584718</v>
      </c>
      <c r="G191" s="200">
        <f t="shared" si="131"/>
        <v>2.2132636034284614E-2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9.5932880496150847</v>
      </c>
      <c r="C192" s="11">
        <v>7.6268221551904798</v>
      </c>
      <c r="D192" s="11">
        <f t="shared" si="128"/>
        <v>-1.966465894424605</v>
      </c>
      <c r="E192" s="11">
        <v>3.9514145266963885</v>
      </c>
      <c r="F192" s="11">
        <f t="shared" ref="F192:F195" si="133">SUM(D192:E192)</f>
        <v>1.9849486322717835</v>
      </c>
      <c r="G192" s="200">
        <f t="shared" si="131"/>
        <v>2.3261888788008278E-2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1.8445969274966931</v>
      </c>
      <c r="C193" s="11">
        <v>0.8834812794841711</v>
      </c>
      <c r="D193" s="11">
        <f t="shared" si="128"/>
        <v>-0.96111564801252203</v>
      </c>
      <c r="E193" s="11">
        <v>0.74302127147492913</v>
      </c>
      <c r="F193" s="11">
        <f t="shared" si="133"/>
        <v>-0.21809437653759289</v>
      </c>
      <c r="G193" s="200">
        <f t="shared" si="131"/>
        <v>2.2821655335636848E-2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1.71893450638931</v>
      </c>
      <c r="C194" s="11">
        <v>1.5121908076931079</v>
      </c>
      <c r="D194" s="11">
        <f t="shared" si="128"/>
        <v>-0.20674369869620213</v>
      </c>
      <c r="E194" s="11">
        <v>0.83502269789295502</v>
      </c>
      <c r="F194" s="11">
        <f t="shared" si="133"/>
        <v>0.6282789991967529</v>
      </c>
      <c r="G194" s="200">
        <f t="shared" si="131"/>
        <v>2.6747417210807756E-2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7.9956532214529759</v>
      </c>
      <c r="C195" s="11">
        <v>7.6326073030986281</v>
      </c>
      <c r="D195" s="11">
        <f t="shared" si="128"/>
        <v>-0.36304591835434774</v>
      </c>
      <c r="E195" s="11">
        <v>2.8184579763361719</v>
      </c>
      <c r="F195" s="11">
        <f t="shared" si="133"/>
        <v>2.4554120579818242</v>
      </c>
      <c r="G195" s="200">
        <f t="shared" si="131"/>
        <v>2.0334235141521662E-2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3.79209510834314</v>
      </c>
      <c r="C196" s="11">
        <v>3.3644250391176125</v>
      </c>
      <c r="D196" s="11">
        <f t="shared" si="128"/>
        <v>-0.42767006922552753</v>
      </c>
      <c r="E196" s="11">
        <v>1.3805761642883052</v>
      </c>
      <c r="F196" s="11">
        <f t="shared" ref="F196" si="134">SUM(D196:E196)</f>
        <v>0.95290609506277768</v>
      </c>
      <c r="G196" s="200">
        <f t="shared" si="131"/>
        <v>2.091372840421668E-2</v>
      </c>
    </row>
    <row r="197" spans="1:14" x14ac:dyDescent="0.2">
      <c r="A197" t="str">
        <f t="shared" si="127"/>
        <v>54 Textiles, printing and other skilled trades</v>
      </c>
      <c r="B197" s="11">
        <v>1.9977336027301997</v>
      </c>
      <c r="C197" s="11">
        <v>1.7903513000302314</v>
      </c>
      <c r="D197" s="11">
        <f t="shared" si="128"/>
        <v>-0.20738230269996838</v>
      </c>
      <c r="E197" s="11">
        <v>0.79822054373370022</v>
      </c>
      <c r="F197" s="11">
        <f t="shared" ref="F197" si="135">SUM(D197:E197)</f>
        <v>0.59083824103373184</v>
      </c>
      <c r="G197" s="200">
        <f t="shared" si="131"/>
        <v>2.2663677936056947E-2</v>
      </c>
    </row>
    <row r="198" spans="1:14" x14ac:dyDescent="0.2">
      <c r="A198" t="str">
        <f t="shared" si="127"/>
        <v>61 Caring personal service occupations</v>
      </c>
      <c r="B198" s="11">
        <v>16.326154571033012</v>
      </c>
      <c r="C198" s="11">
        <v>20.24599893301307</v>
      </c>
      <c r="D198" s="11">
        <f>C198-B198</f>
        <v>3.9198443619800578</v>
      </c>
      <c r="E198" s="11">
        <v>10.135207189334329</v>
      </c>
      <c r="F198" s="11">
        <f>SUM(D198:E198)</f>
        <v>14.055051551314387</v>
      </c>
      <c r="G198" s="200">
        <f t="shared" si="131"/>
        <v>3.2718330589947886E-2</v>
      </c>
    </row>
    <row r="199" spans="1:14" x14ac:dyDescent="0.2">
      <c r="A199" t="str">
        <f t="shared" si="127"/>
        <v>62 Leisure, travel and related personal service occupations</v>
      </c>
      <c r="B199" s="11">
        <v>3.404292178063018</v>
      </c>
      <c r="C199" s="11">
        <v>2.9003807202307041</v>
      </c>
      <c r="D199" s="11">
        <f t="shared" ref="D199:D205" si="136">C199-B199</f>
        <v>-0.50391145783231384</v>
      </c>
      <c r="E199" s="11">
        <v>1.3739521902295151</v>
      </c>
      <c r="F199" s="11">
        <f t="shared" ref="F199:F200" si="137">SUM(D199:E199)</f>
        <v>0.87004073239720126</v>
      </c>
      <c r="G199" s="200">
        <f t="shared" si="131"/>
        <v>2.2859779959400139E-2</v>
      </c>
    </row>
    <row r="200" spans="1:14" x14ac:dyDescent="0.2">
      <c r="A200" t="str">
        <f t="shared" si="127"/>
        <v>63 Community and civil enforcement occupations</v>
      </c>
      <c r="B200" s="11">
        <v>0.10596893566911336</v>
      </c>
      <c r="C200" s="11">
        <v>9.1318432111470019E-2</v>
      </c>
      <c r="D200" s="11">
        <f t="shared" si="136"/>
        <v>-1.4650503557643343E-2</v>
      </c>
      <c r="E200" s="11">
        <v>2.9889368620558177E-2</v>
      </c>
      <c r="F200" s="11">
        <f t="shared" si="137"/>
        <v>1.5238865062914834E-2</v>
      </c>
      <c r="G200" s="200">
        <f t="shared" si="131"/>
        <v>1.6702382229684343E-2</v>
      </c>
    </row>
    <row r="201" spans="1:14" x14ac:dyDescent="0.2">
      <c r="A201" t="str">
        <f t="shared" si="127"/>
        <v>71 Sales occupations</v>
      </c>
      <c r="B201" s="11">
        <v>9.655190681674382</v>
      </c>
      <c r="C201" s="11">
        <v>9.8252646900922596</v>
      </c>
      <c r="D201" s="11">
        <f t="shared" si="136"/>
        <v>0.17007400841787756</v>
      </c>
      <c r="E201" s="11">
        <v>4.3178719390831182</v>
      </c>
      <c r="F201" s="11">
        <f t="shared" ref="F201:F202" si="138">SUM(D201:E201)</f>
        <v>4.4879459475009957</v>
      </c>
      <c r="G201" s="200">
        <f t="shared" si="131"/>
        <v>2.4948513737452549E-2</v>
      </c>
    </row>
    <row r="202" spans="1:14" x14ac:dyDescent="0.2">
      <c r="A202" t="str">
        <f t="shared" si="127"/>
        <v>72 Customer service occupations</v>
      </c>
      <c r="B202" s="11">
        <v>2.1995460451706461</v>
      </c>
      <c r="C202" s="11">
        <v>3.1556419428681712</v>
      </c>
      <c r="D202" s="11">
        <f t="shared" si="136"/>
        <v>0.95609589769752512</v>
      </c>
      <c r="E202" s="11">
        <v>1.2516034678800756</v>
      </c>
      <c r="F202" s="11">
        <f t="shared" si="138"/>
        <v>2.2076993655776009</v>
      </c>
      <c r="G202" s="200">
        <f t="shared" si="131"/>
        <v>3.0485885787572498E-2</v>
      </c>
    </row>
    <row r="203" spans="1:14" x14ac:dyDescent="0.2">
      <c r="A203" t="str">
        <f t="shared" si="127"/>
        <v>81 Process, plant and machine operatives</v>
      </c>
      <c r="B203" s="11">
        <v>4.8521677282507634</v>
      </c>
      <c r="C203" s="11">
        <v>7.6439057000633968</v>
      </c>
      <c r="D203" s="11">
        <f t="shared" si="136"/>
        <v>2.7917379718126334</v>
      </c>
      <c r="E203" s="11">
        <v>2.5479328131359109</v>
      </c>
      <c r="F203" s="11">
        <f t="shared" ref="F203:F204" si="139">SUM(D203:E203)</f>
        <v>5.3396707849485443</v>
      </c>
      <c r="G203" s="200">
        <f t="shared" si="131"/>
        <v>2.8537477560407254E-2</v>
      </c>
    </row>
    <row r="204" spans="1:14" x14ac:dyDescent="0.2">
      <c r="A204" t="str">
        <f t="shared" si="127"/>
        <v>82 Transport and mobile machine drivers and operatives</v>
      </c>
      <c r="B204" s="11">
        <v>4.4375689123812316</v>
      </c>
      <c r="C204" s="11">
        <v>6.1482985103452199</v>
      </c>
      <c r="D204" s="11">
        <f t="shared" si="136"/>
        <v>1.7107295979639883</v>
      </c>
      <c r="E204" s="11">
        <v>2.8274020614484927</v>
      </c>
      <c r="F204" s="11">
        <f t="shared" si="139"/>
        <v>4.538131659412481</v>
      </c>
      <c r="G204" s="200">
        <f t="shared" si="131"/>
        <v>3.3409821781678728E-2</v>
      </c>
    </row>
    <row r="205" spans="1:14" x14ac:dyDescent="0.2">
      <c r="A205" t="str">
        <f t="shared" si="127"/>
        <v>91 Elementary trades and related occupations</v>
      </c>
      <c r="B205" s="11">
        <v>1.6455436966939718</v>
      </c>
      <c r="C205" s="11">
        <v>1.7018731525587303</v>
      </c>
      <c r="D205" s="11">
        <f t="shared" si="136"/>
        <v>5.632945586475846E-2</v>
      </c>
      <c r="E205" s="11">
        <v>0.57351799026139705</v>
      </c>
      <c r="F205" s="11">
        <f t="shared" ref="F205" si="140">SUM(D205:E205)</f>
        <v>0.62984744612615551</v>
      </c>
      <c r="G205" s="200">
        <f t="shared" si="131"/>
        <v>2.0134253703105065E-2</v>
      </c>
    </row>
    <row r="206" spans="1:14" x14ac:dyDescent="0.2">
      <c r="A206" t="str">
        <f t="shared" si="127"/>
        <v>92 Elementary administration and service occupations</v>
      </c>
      <c r="B206" s="11">
        <v>8.6325615157280353</v>
      </c>
      <c r="C206" s="11">
        <v>8.9346577977940012</v>
      </c>
      <c r="D206" s="11">
        <f t="shared" ref="D206" si="141">C206-B206</f>
        <v>0.30209628206596584</v>
      </c>
      <c r="E206" s="11">
        <v>4.0566191007808818</v>
      </c>
      <c r="F206" s="11">
        <f t="shared" ref="F206" si="142">SUM(D206:E206)</f>
        <v>4.3587153828468477</v>
      </c>
      <c r="G206" s="200">
        <f t="shared" ref="G206:G207" si="143">IF(B206&gt;0,(1+(E206/B206))^(1/($C$6-$B$6))-1,0)</f>
        <v>2.6013148812394249E-2</v>
      </c>
    </row>
    <row r="207" spans="1:14" x14ac:dyDescent="0.2">
      <c r="A207" t="str">
        <f t="shared" si="127"/>
        <v>All occupations</v>
      </c>
      <c r="B207" s="11">
        <f>SUM(B181:B206)</f>
        <v>116.13710995126314</v>
      </c>
      <c r="C207" s="11">
        <f t="shared" ref="C207:F207" si="144">SUM(C181:C206)</f>
        <v>123.78045733204192</v>
      </c>
      <c r="D207" s="11">
        <f t="shared" si="144"/>
        <v>7.6433473807787937</v>
      </c>
      <c r="E207" s="11">
        <f t="shared" si="144"/>
        <v>53.805695655950004</v>
      </c>
      <c r="F207" s="11">
        <f t="shared" si="144"/>
        <v>61.449043036728796</v>
      </c>
      <c r="G207" s="200">
        <f t="shared" si="143"/>
        <v>2.5704162464232239E-2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5.4580647713297683</v>
      </c>
      <c r="C210" s="11">
        <v>3.2755585320746263</v>
      </c>
      <c r="D210" s="11">
        <f>C210-B210</f>
        <v>-2.182506239255142</v>
      </c>
      <c r="E210" s="11">
        <v>1.847459727082513</v>
      </c>
      <c r="F210" s="11">
        <f>SUM(D210:E210)</f>
        <v>-0.33504651217262893</v>
      </c>
      <c r="G210" s="200">
        <f>IF(B210&gt;0,(1+(E210/B210))^(1/($C$6-$B$6))-1,0)</f>
        <v>1.962587439828245E-2</v>
      </c>
    </row>
    <row r="211" spans="1:7" x14ac:dyDescent="0.2">
      <c r="A211" t="str">
        <f t="shared" si="146"/>
        <v>12 Other managers and proprietors</v>
      </c>
      <c r="B211" s="11">
        <v>3.4323308327651914</v>
      </c>
      <c r="C211" s="11">
        <v>3.4794498189085976</v>
      </c>
      <c r="D211" s="11">
        <f t="shared" ref="D211:D226" si="147">C211-B211</f>
        <v>4.7118986143406261E-2</v>
      </c>
      <c r="E211" s="11">
        <v>1.9452885143803225</v>
      </c>
      <c r="F211" s="11">
        <f t="shared" ref="F211:F218" si="148">SUM(D211:E211)</f>
        <v>1.9924075005237287</v>
      </c>
      <c r="G211" s="200">
        <f t="shared" ref="G211:G213" si="149">IF(B211&gt;0,(1+(E211/B211))^(1/($C$6-$B$6))-1,0)</f>
        <v>3.038626532104538E-2</v>
      </c>
    </row>
    <row r="212" spans="1:7" x14ac:dyDescent="0.2">
      <c r="A212" t="str">
        <f t="shared" si="146"/>
        <v>21 Science, research, engineering and technology professionals</v>
      </c>
      <c r="B212" s="11">
        <v>2.9785146733951988</v>
      </c>
      <c r="C212" s="11">
        <v>2.3751786298393003</v>
      </c>
      <c r="D212" s="11">
        <f t="shared" si="147"/>
        <v>-0.60333604355589854</v>
      </c>
      <c r="E212" s="11">
        <v>0.88075219904002255</v>
      </c>
      <c r="F212" s="11">
        <f t="shared" si="148"/>
        <v>0.27741615548412402</v>
      </c>
      <c r="G212" s="200">
        <f t="shared" si="149"/>
        <v>1.742015763433824E-2</v>
      </c>
    </row>
    <row r="213" spans="1:7" x14ac:dyDescent="0.2">
      <c r="A213" t="str">
        <f t="shared" si="146"/>
        <v>22 Health professionals</v>
      </c>
      <c r="B213" s="11">
        <v>1.7149180402531354</v>
      </c>
      <c r="C213" s="11">
        <v>1.2407514754839948</v>
      </c>
      <c r="D213" s="11">
        <f t="shared" si="147"/>
        <v>-0.47416656476914065</v>
      </c>
      <c r="E213" s="11">
        <v>0.74869112039265473</v>
      </c>
      <c r="F213" s="11">
        <f t="shared" si="148"/>
        <v>0.27452455562351408</v>
      </c>
      <c r="G213" s="200">
        <f t="shared" si="149"/>
        <v>2.4444800964949831E-2</v>
      </c>
    </row>
    <row r="214" spans="1:7" x14ac:dyDescent="0.2">
      <c r="A214" t="str">
        <f t="shared" si="146"/>
        <v>23 Teaching and other educational professionals</v>
      </c>
      <c r="B214" s="11">
        <v>0.73104074617136627</v>
      </c>
      <c r="C214" s="11">
        <v>0.50034816225128309</v>
      </c>
      <c r="D214" s="11">
        <f t="shared" si="147"/>
        <v>-0.23069258392008318</v>
      </c>
      <c r="E214" s="11">
        <v>0.28938585674107342</v>
      </c>
      <c r="F214" s="11">
        <f t="shared" si="148"/>
        <v>5.8693272820990239E-2</v>
      </c>
      <c r="G214" s="200">
        <f>IF(B214&gt;0,(1+(E214/B214))^(1/($C$6-$B$6))-1,0)</f>
        <v>2.2482803361654868E-2</v>
      </c>
    </row>
    <row r="215" spans="1:7" x14ac:dyDescent="0.2">
      <c r="A215" t="str">
        <f t="shared" si="146"/>
        <v>24 Business, media and public service professionals</v>
      </c>
      <c r="B215" s="11">
        <v>3.1070079768281431</v>
      </c>
      <c r="C215" s="11">
        <v>2.405125492652854</v>
      </c>
      <c r="D215" s="11">
        <f t="shared" si="147"/>
        <v>-0.70188248417528909</v>
      </c>
      <c r="E215" s="11">
        <v>1.1557334002749358</v>
      </c>
      <c r="F215" s="11">
        <f t="shared" si="148"/>
        <v>0.45385091609964667</v>
      </c>
      <c r="G215" s="200">
        <f t="shared" ref="G215:G234" si="150">IF(B215&gt;0,(1+(E215/B215))^(1/($C$6-$B$6))-1,0)</f>
        <v>2.1307311666494355E-2</v>
      </c>
    </row>
    <row r="216" spans="1:7" x14ac:dyDescent="0.2">
      <c r="A216" t="str">
        <f t="shared" si="146"/>
        <v>31 Science, engineering and technology associate professionals</v>
      </c>
      <c r="B216" s="11">
        <v>1.5828552425004063</v>
      </c>
      <c r="C216" s="11">
        <v>1.1204079985008903</v>
      </c>
      <c r="D216" s="11">
        <f t="shared" si="147"/>
        <v>-0.46244724399951598</v>
      </c>
      <c r="E216" s="11">
        <v>0.46443023472182987</v>
      </c>
      <c r="F216" s="11">
        <f t="shared" si="148"/>
        <v>1.9829907223138932E-3</v>
      </c>
      <c r="G216" s="200">
        <f t="shared" si="150"/>
        <v>1.7300240373530507E-2</v>
      </c>
    </row>
    <row r="217" spans="1:7" x14ac:dyDescent="0.2">
      <c r="A217" t="str">
        <f t="shared" si="146"/>
        <v>32 Health and social care associate professionals</v>
      </c>
      <c r="B217" s="11">
        <v>1.5259361842728416</v>
      </c>
      <c r="C217" s="11">
        <v>1.007046862168739</v>
      </c>
      <c r="D217" s="11">
        <f t="shared" si="147"/>
        <v>-0.51888932210410266</v>
      </c>
      <c r="E217" s="11">
        <v>0.68462539178158088</v>
      </c>
      <c r="F217" s="11">
        <f t="shared" si="148"/>
        <v>0.16573606967747823</v>
      </c>
      <c r="G217" s="200">
        <f t="shared" si="150"/>
        <v>2.501703483349349E-2</v>
      </c>
    </row>
    <row r="218" spans="1:7" x14ac:dyDescent="0.2">
      <c r="A218" t="str">
        <f t="shared" si="146"/>
        <v>33 Protective service occupations</v>
      </c>
      <c r="B218" s="11">
        <v>1.3155516052161396</v>
      </c>
      <c r="C218" s="11">
        <v>1.158909407045198</v>
      </c>
      <c r="D218" s="11">
        <f t="shared" si="147"/>
        <v>-0.1566421981709416</v>
      </c>
      <c r="E218" s="11">
        <v>0.37349679667675678</v>
      </c>
      <c r="F218" s="11">
        <f t="shared" si="148"/>
        <v>0.21685459850581518</v>
      </c>
      <c r="G218" s="200">
        <f t="shared" si="150"/>
        <v>1.6800178402679666E-2</v>
      </c>
    </row>
    <row r="219" spans="1:7" x14ac:dyDescent="0.2">
      <c r="A219" t="str">
        <f t="shared" si="146"/>
        <v>34 Culture, media and sports occupations</v>
      </c>
      <c r="B219" s="11">
        <v>0.47694020074706128</v>
      </c>
      <c r="C219" s="11">
        <v>0.19776037821199441</v>
      </c>
      <c r="D219" s="11">
        <f t="shared" si="147"/>
        <v>-0.2791798225350669</v>
      </c>
      <c r="E219" s="11">
        <v>0.11605736753712018</v>
      </c>
      <c r="F219" s="11">
        <f t="shared" ref="F219:F220" si="151">SUM(D219:E219)</f>
        <v>-0.16312245499794673</v>
      </c>
      <c r="G219" s="200">
        <f t="shared" si="150"/>
        <v>1.4625871839278659E-2</v>
      </c>
    </row>
    <row r="220" spans="1:7" x14ac:dyDescent="0.2">
      <c r="A220" t="str">
        <f t="shared" si="146"/>
        <v>35 Business and public service associate professionals</v>
      </c>
      <c r="B220" s="11">
        <v>4.658601795246831</v>
      </c>
      <c r="C220" s="11">
        <v>3.0253873358132717</v>
      </c>
      <c r="D220" s="11">
        <f t="shared" si="147"/>
        <v>-1.6332144594335594</v>
      </c>
      <c r="E220" s="11">
        <v>1.468185862935921</v>
      </c>
      <c r="F220" s="11">
        <f t="shared" si="151"/>
        <v>-0.16502859649763835</v>
      </c>
      <c r="G220" s="200">
        <f t="shared" si="150"/>
        <v>1.8431482171388458E-2</v>
      </c>
    </row>
    <row r="221" spans="1:7" x14ac:dyDescent="0.2">
      <c r="A221" t="str">
        <f t="shared" si="146"/>
        <v>41 Administrative occupations</v>
      </c>
      <c r="B221" s="11">
        <v>10.61217527005609</v>
      </c>
      <c r="C221" s="11">
        <v>5.7973800460869844</v>
      </c>
      <c r="D221" s="11">
        <f t="shared" si="147"/>
        <v>-4.8147952239691056</v>
      </c>
      <c r="E221" s="11">
        <v>3.5953426196401588</v>
      </c>
      <c r="F221" s="11">
        <f t="shared" ref="F221:F224" si="152">SUM(D221:E221)</f>
        <v>-1.2194526043289469</v>
      </c>
      <c r="G221" s="200">
        <f t="shared" si="150"/>
        <v>1.9641695573606732E-2</v>
      </c>
    </row>
    <row r="222" spans="1:7" x14ac:dyDescent="0.2">
      <c r="A222" t="str">
        <f t="shared" si="146"/>
        <v>42 Secretarial and related occupations</v>
      </c>
      <c r="B222" s="11">
        <v>2.2519276181698298</v>
      </c>
      <c r="C222" s="11">
        <v>0.77143021218579844</v>
      </c>
      <c r="D222" s="11">
        <f t="shared" si="147"/>
        <v>-1.4804974059840315</v>
      </c>
      <c r="E222" s="11">
        <v>0.75515125343732292</v>
      </c>
      <c r="F222" s="11">
        <f t="shared" si="152"/>
        <v>-0.72534615254670853</v>
      </c>
      <c r="G222" s="200">
        <f t="shared" si="150"/>
        <v>1.9465874431849661E-2</v>
      </c>
    </row>
    <row r="223" spans="1:7" x14ac:dyDescent="0.2">
      <c r="A223" t="str">
        <f t="shared" si="146"/>
        <v>51 Skilled agricultural and related trades</v>
      </c>
      <c r="B223" s="11">
        <v>2.3747508470078049</v>
      </c>
      <c r="C223" s="11">
        <v>1.9896240227755091</v>
      </c>
      <c r="D223" s="11">
        <f t="shared" si="147"/>
        <v>-0.38512682423229583</v>
      </c>
      <c r="E223" s="11">
        <v>1.1252832739383234</v>
      </c>
      <c r="F223" s="11">
        <f t="shared" si="152"/>
        <v>0.74015644970602756</v>
      </c>
      <c r="G223" s="200">
        <f t="shared" si="150"/>
        <v>2.6195915659827929E-2</v>
      </c>
    </row>
    <row r="224" spans="1:7" x14ac:dyDescent="0.2">
      <c r="A224" t="str">
        <f t="shared" si="146"/>
        <v>52 Skilled metal, electrical and electronic trades</v>
      </c>
      <c r="B224" s="11">
        <v>4.372913360632289</v>
      </c>
      <c r="C224" s="11">
        <v>3.0781378444610623</v>
      </c>
      <c r="D224" s="11">
        <f t="shared" si="147"/>
        <v>-1.2947755161712267</v>
      </c>
      <c r="E224" s="11">
        <v>1.2970671997838144</v>
      </c>
      <c r="F224" s="11">
        <f t="shared" si="152"/>
        <v>2.2916836125876916E-3</v>
      </c>
      <c r="G224" s="200">
        <f t="shared" si="150"/>
        <v>1.7467891891530751E-2</v>
      </c>
    </row>
    <row r="225" spans="1:7" x14ac:dyDescent="0.2">
      <c r="A225" t="str">
        <f t="shared" si="146"/>
        <v>53 Skilled construction and building trades</v>
      </c>
      <c r="B225" s="11">
        <v>3.5923611751740303</v>
      </c>
      <c r="C225" s="11">
        <v>3.3768937303602797</v>
      </c>
      <c r="D225" s="11">
        <f t="shared" si="147"/>
        <v>-0.21546744481375057</v>
      </c>
      <c r="E225" s="11">
        <v>1.5062759529610033</v>
      </c>
      <c r="F225" s="11">
        <f t="shared" ref="F225" si="153">SUM(D225:E225)</f>
        <v>1.2908085081472527</v>
      </c>
      <c r="G225" s="200">
        <f t="shared" si="150"/>
        <v>2.3618848022055383E-2</v>
      </c>
    </row>
    <row r="226" spans="1:7" x14ac:dyDescent="0.2">
      <c r="A226" t="str">
        <f t="shared" si="146"/>
        <v>54 Textiles, printing and other skilled trades</v>
      </c>
      <c r="B226" s="11">
        <v>2.4691137842500326</v>
      </c>
      <c r="C226" s="11">
        <v>1.6904129046914929</v>
      </c>
      <c r="D226" s="11">
        <f t="shared" si="147"/>
        <v>-0.77870087955853973</v>
      </c>
      <c r="E226" s="11">
        <v>0.78928755215512192</v>
      </c>
      <c r="F226" s="11">
        <f t="shared" ref="F226" si="154">SUM(D226:E226)</f>
        <v>1.0586672596582192E-2</v>
      </c>
      <c r="G226" s="200">
        <f t="shared" si="150"/>
        <v>1.8663858783369625E-2</v>
      </c>
    </row>
    <row r="227" spans="1:7" x14ac:dyDescent="0.2">
      <c r="A227" t="str">
        <f t="shared" si="146"/>
        <v>61 Caring personal service occupations</v>
      </c>
      <c r="B227" s="11">
        <v>11.473664456656229</v>
      </c>
      <c r="C227" s="11">
        <v>8.4979183517127019</v>
      </c>
      <c r="D227" s="11">
        <f>C227-B227</f>
        <v>-2.9757461049435268</v>
      </c>
      <c r="E227" s="11">
        <v>5.2340888751962567</v>
      </c>
      <c r="F227" s="11">
        <f>SUM(D227:E227)</f>
        <v>2.2583427702527299</v>
      </c>
      <c r="G227" s="200">
        <f t="shared" si="150"/>
        <v>2.5371071521460342E-2</v>
      </c>
    </row>
    <row r="228" spans="1:7" x14ac:dyDescent="0.2">
      <c r="A228" t="str">
        <f t="shared" si="146"/>
        <v>62 Leisure, travel and related personal service occupations</v>
      </c>
      <c r="B228" s="11">
        <v>3.4313320951381256</v>
      </c>
      <c r="C228" s="11">
        <v>2.2329716769513044</v>
      </c>
      <c r="D228" s="11">
        <f t="shared" ref="D228:D234" si="155">C228-B228</f>
        <v>-1.1983604181868213</v>
      </c>
      <c r="E228" s="11">
        <v>1.3227180391656415</v>
      </c>
      <c r="F228" s="11">
        <f t="shared" ref="F228:F229" si="156">SUM(D228:E228)</f>
        <v>0.12435762097882019</v>
      </c>
      <c r="G228" s="200">
        <f t="shared" si="150"/>
        <v>2.1974517507829194E-2</v>
      </c>
    </row>
    <row r="229" spans="1:7" x14ac:dyDescent="0.2">
      <c r="A229" t="str">
        <f t="shared" si="146"/>
        <v>63 Community and civil enforcement occupations</v>
      </c>
      <c r="B229" s="11">
        <v>0.14977218201904627</v>
      </c>
      <c r="C229" s="11">
        <v>0.11537781117094259</v>
      </c>
      <c r="D229" s="11">
        <f t="shared" si="155"/>
        <v>-3.4394370848103678E-2</v>
      </c>
      <c r="E229" s="11">
        <v>4.7730022349415174E-2</v>
      </c>
      <c r="F229" s="11">
        <f t="shared" si="156"/>
        <v>1.3335651501311496E-2</v>
      </c>
      <c r="G229" s="200">
        <f t="shared" si="150"/>
        <v>1.8613402187391381E-2</v>
      </c>
    </row>
    <row r="230" spans="1:7" x14ac:dyDescent="0.2">
      <c r="A230" t="str">
        <f t="shared" si="146"/>
        <v>71 Sales occupations</v>
      </c>
      <c r="B230" s="11">
        <v>9.2371052263008142</v>
      </c>
      <c r="C230" s="11">
        <v>6.1932481988840582</v>
      </c>
      <c r="D230" s="11">
        <f t="shared" si="155"/>
        <v>-3.043857027416756</v>
      </c>
      <c r="E230" s="11">
        <v>3.7413928556207328</v>
      </c>
      <c r="F230" s="11">
        <f t="shared" ref="F230:F231" si="157">SUM(D230:E230)</f>
        <v>0.69753582820397675</v>
      </c>
      <c r="G230" s="200">
        <f t="shared" si="150"/>
        <v>2.2929970578533077E-2</v>
      </c>
    </row>
    <row r="231" spans="1:7" x14ac:dyDescent="0.2">
      <c r="A231" t="str">
        <f t="shared" si="146"/>
        <v>72 Customer service occupations</v>
      </c>
      <c r="B231" s="11">
        <v>2.1033766046868982</v>
      </c>
      <c r="C231" s="11">
        <v>2.2424919507854604</v>
      </c>
      <c r="D231" s="11">
        <f t="shared" si="155"/>
        <v>0.13911534609856213</v>
      </c>
      <c r="E231" s="11">
        <v>1.1954291454362829</v>
      </c>
      <c r="F231" s="11">
        <f t="shared" si="157"/>
        <v>1.334544491534845</v>
      </c>
      <c r="G231" s="200">
        <f t="shared" si="150"/>
        <v>3.0455670795982881E-2</v>
      </c>
    </row>
    <row r="232" spans="1:7" x14ac:dyDescent="0.2">
      <c r="A232" t="str">
        <f t="shared" si="146"/>
        <v>81 Process, plant and machine operatives</v>
      </c>
      <c r="B232" s="11">
        <v>6.367325301620836</v>
      </c>
      <c r="C232" s="11">
        <v>7.3464971619467017</v>
      </c>
      <c r="D232" s="11">
        <f t="shared" si="155"/>
        <v>0.97917186032586567</v>
      </c>
      <c r="E232" s="11">
        <v>3.0194430391370246</v>
      </c>
      <c r="F232" s="11">
        <f t="shared" ref="F232:F233" si="158">SUM(D232:E232)</f>
        <v>3.9986148994628903</v>
      </c>
      <c r="G232" s="200">
        <f t="shared" si="150"/>
        <v>2.6212430085866378E-2</v>
      </c>
    </row>
    <row r="233" spans="1:7" x14ac:dyDescent="0.2">
      <c r="A233" t="str">
        <f t="shared" si="146"/>
        <v>82 Transport and mobile machine drivers and operatives</v>
      </c>
      <c r="B233" s="11">
        <v>6.5532933502839414</v>
      </c>
      <c r="C233" s="11">
        <v>6.9248532609103535</v>
      </c>
      <c r="D233" s="11">
        <f t="shared" si="155"/>
        <v>0.37155991062641203</v>
      </c>
      <c r="E233" s="11">
        <v>3.6859385287772883</v>
      </c>
      <c r="F233" s="11">
        <f t="shared" si="158"/>
        <v>4.0574984394036999</v>
      </c>
      <c r="G233" s="200">
        <f t="shared" si="150"/>
        <v>3.0197562404928213E-2</v>
      </c>
    </row>
    <row r="234" spans="1:7" x14ac:dyDescent="0.2">
      <c r="A234" t="str">
        <f t="shared" si="146"/>
        <v>91 Elementary trades and related occupations</v>
      </c>
      <c r="B234" s="11">
        <v>2.6372929496746216</v>
      </c>
      <c r="C234" s="11">
        <v>1.7870176907204598</v>
      </c>
      <c r="D234" s="11">
        <f t="shared" si="155"/>
        <v>-0.85027525895416178</v>
      </c>
      <c r="E234" s="11">
        <v>0.77913382777747153</v>
      </c>
      <c r="F234" s="11">
        <f t="shared" ref="F234" si="159">SUM(D234:E234)</f>
        <v>-7.1141431176690251E-2</v>
      </c>
      <c r="G234" s="200">
        <f t="shared" si="150"/>
        <v>1.740589474099874E-2</v>
      </c>
    </row>
    <row r="235" spans="1:7" x14ac:dyDescent="0.2">
      <c r="A235" t="str">
        <f t="shared" si="146"/>
        <v>92 Elementary administration and service occupations</v>
      </c>
      <c r="B235" s="11">
        <v>14.142663697661888</v>
      </c>
      <c r="C235" s="11">
        <v>12.468799750668548</v>
      </c>
      <c r="D235" s="11">
        <f t="shared" ref="D235" si="160">C235-B235</f>
        <v>-1.6738639469933396</v>
      </c>
      <c r="E235" s="11">
        <v>6.4344071483149206</v>
      </c>
      <c r="F235" s="11">
        <f t="shared" ref="F235" si="161">SUM(D235:E235)</f>
        <v>4.7605432013215809</v>
      </c>
      <c r="G235" s="200">
        <f t="shared" ref="G235:G236" si="162">IF(B235&gt;0,(1+(E235/B235))^(1/($C$6-$B$6))-1,0)</f>
        <v>2.5313846886016789E-2</v>
      </c>
    </row>
    <row r="236" spans="1:7" x14ac:dyDescent="0.2">
      <c r="A236" t="str">
        <f t="shared" si="146"/>
        <v>All occupations</v>
      </c>
      <c r="B236" s="11">
        <f>SUM(B210:B235)</f>
        <v>108.75082998805857</v>
      </c>
      <c r="C236" s="11">
        <f t="shared" ref="C236:F236" si="163">SUM(C210:C235)</f>
        <v>84.298978707262407</v>
      </c>
      <c r="D236" s="11">
        <f t="shared" si="163"/>
        <v>-24.451851280796152</v>
      </c>
      <c r="E236" s="11">
        <f t="shared" si="163"/>
        <v>44.502795805255509</v>
      </c>
      <c r="F236" s="11">
        <f t="shared" si="163"/>
        <v>20.050944524459357</v>
      </c>
      <c r="G236" s="200">
        <f t="shared" si="162"/>
        <v>2.313249576248344E-2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4.0581372875873187</v>
      </c>
      <c r="C239" s="11">
        <v>2.5583992965431417</v>
      </c>
      <c r="D239" s="11">
        <f>C239-B239</f>
        <v>-1.499737991044177</v>
      </c>
      <c r="E239" s="11">
        <v>1.4442283311526869</v>
      </c>
      <c r="F239" s="11">
        <f>SUM(D239:E239)</f>
        <v>-5.5509659891490148E-2</v>
      </c>
      <c r="G239" s="200">
        <f>IF(B239&gt;0,(1+(E239/B239))^(1/($C$6-$B$6))-1,0)</f>
        <v>2.0504319518582559E-2</v>
      </c>
    </row>
    <row r="240" spans="1:7" x14ac:dyDescent="0.2">
      <c r="A240" t="str">
        <f t="shared" si="165"/>
        <v>12 Other managers and proprietors</v>
      </c>
      <c r="B240" s="11">
        <v>2.2676377787872384</v>
      </c>
      <c r="C240" s="11">
        <v>1.710789387164543</v>
      </c>
      <c r="D240" s="11">
        <f t="shared" ref="D240:D255" si="166">C240-B240</f>
        <v>-0.55684839162269539</v>
      </c>
      <c r="E240" s="11">
        <v>0.99718874556159964</v>
      </c>
      <c r="F240" s="11">
        <f t="shared" ref="F240:F247" si="167">SUM(D240:E240)</f>
        <v>0.44034035393890425</v>
      </c>
      <c r="G240" s="200">
        <f t="shared" ref="G240:G242" si="168">IF(B240&gt;0,(1+(E240/B240))^(1/($C$6-$B$6))-1,0)</f>
        <v>2.4595462944081659E-2</v>
      </c>
    </row>
    <row r="241" spans="1:7" x14ac:dyDescent="0.2">
      <c r="A241" t="str">
        <f t="shared" si="165"/>
        <v>21 Science, research, engineering and technology professionals</v>
      </c>
      <c r="B241" s="11">
        <v>1.7475292924860244</v>
      </c>
      <c r="C241" s="11">
        <v>1.0662158597365248</v>
      </c>
      <c r="D241" s="11">
        <f t="shared" si="166"/>
        <v>-0.68131343274949963</v>
      </c>
      <c r="E241" s="11">
        <v>0.45247360530738789</v>
      </c>
      <c r="F241" s="11">
        <f t="shared" si="167"/>
        <v>-0.22883982744211173</v>
      </c>
      <c r="G241" s="200">
        <f t="shared" si="168"/>
        <v>1.5468803606476067E-2</v>
      </c>
    </row>
    <row r="242" spans="1:7" x14ac:dyDescent="0.2">
      <c r="A242" t="str">
        <f t="shared" si="165"/>
        <v>22 Health professionals</v>
      </c>
      <c r="B242" s="11">
        <v>0.93145178031208364</v>
      </c>
      <c r="C242" s="11">
        <v>0.70244805178152847</v>
      </c>
      <c r="D242" s="11">
        <f t="shared" si="166"/>
        <v>-0.22900372853055517</v>
      </c>
      <c r="E242" s="11">
        <v>0.38651795987881443</v>
      </c>
      <c r="F242" s="11">
        <f t="shared" si="167"/>
        <v>0.15751423134825926</v>
      </c>
      <c r="G242" s="200">
        <f t="shared" si="168"/>
        <v>2.3410034282478343E-2</v>
      </c>
    </row>
    <row r="243" spans="1:7" x14ac:dyDescent="0.2">
      <c r="A243" t="str">
        <f t="shared" si="165"/>
        <v>23 Teaching and other educational professionals</v>
      </c>
      <c r="B243" s="11">
        <v>0.53331633080973251</v>
      </c>
      <c r="C243" s="11">
        <v>0.37905957741065666</v>
      </c>
      <c r="D243" s="11">
        <f t="shared" si="166"/>
        <v>-0.15425675339907585</v>
      </c>
      <c r="E243" s="11">
        <v>0.21087133304077268</v>
      </c>
      <c r="F243" s="11">
        <f t="shared" si="167"/>
        <v>5.6614579641696833E-2</v>
      </c>
      <c r="G243" s="200">
        <f>IF(B243&gt;0,(1+(E243/B243))^(1/($C$6-$B$6))-1,0)</f>
        <v>2.2460420884629739E-2</v>
      </c>
    </row>
    <row r="244" spans="1:7" x14ac:dyDescent="0.2">
      <c r="A244" t="str">
        <f t="shared" si="165"/>
        <v>24 Business, media and public service professionals</v>
      </c>
      <c r="B244" s="11">
        <v>2.0955953801960194</v>
      </c>
      <c r="C244" s="11">
        <v>1.4726754574022114</v>
      </c>
      <c r="D244" s="11">
        <f t="shared" si="166"/>
        <v>-0.62291992279380803</v>
      </c>
      <c r="E244" s="11">
        <v>0.77364192626957895</v>
      </c>
      <c r="F244" s="11">
        <f t="shared" si="167"/>
        <v>0.15072200347577092</v>
      </c>
      <c r="G244" s="200">
        <f t="shared" ref="G244:G263" si="169">IF(B244&gt;0,(1+(E244/B244))^(1/($C$6-$B$6))-1,0)</f>
        <v>2.1168169540724646E-2</v>
      </c>
    </row>
    <row r="245" spans="1:7" x14ac:dyDescent="0.2">
      <c r="A245" t="str">
        <f t="shared" si="165"/>
        <v>31 Science, engineering and technology associate professionals</v>
      </c>
      <c r="B245" s="11">
        <v>1.3363253069316643</v>
      </c>
      <c r="C245" s="11">
        <v>0.80029404664350268</v>
      </c>
      <c r="D245" s="11">
        <f t="shared" si="166"/>
        <v>-0.53603126028816162</v>
      </c>
      <c r="E245" s="11">
        <v>0.35834238676620517</v>
      </c>
      <c r="F245" s="11">
        <f t="shared" si="167"/>
        <v>-0.17768887352195645</v>
      </c>
      <c r="G245" s="200">
        <f>IF(B245&gt;0,(1+(E245/B245))^(1/($C$6-$B$6))-1,0)</f>
        <v>1.5963620716612503E-2</v>
      </c>
    </row>
    <row r="246" spans="1:7" x14ac:dyDescent="0.2">
      <c r="A246" t="str">
        <f t="shared" si="165"/>
        <v>32 Health and social care associate professionals</v>
      </c>
      <c r="B246" s="11">
        <v>0.44607386491595669</v>
      </c>
      <c r="C246" s="11">
        <v>0.27154845626149543</v>
      </c>
      <c r="D246" s="11">
        <f t="shared" si="166"/>
        <v>-0.17452540865446126</v>
      </c>
      <c r="E246" s="11">
        <v>0.15992433516545954</v>
      </c>
      <c r="F246" s="11">
        <f t="shared" si="167"/>
        <v>-1.460107348900172E-2</v>
      </c>
      <c r="G246" s="200">
        <f t="shared" si="169"/>
        <v>2.0636205847182953E-2</v>
      </c>
    </row>
    <row r="247" spans="1:7" x14ac:dyDescent="0.2">
      <c r="A247" t="str">
        <f t="shared" si="165"/>
        <v>33 Protective service occupations</v>
      </c>
      <c r="B247" s="11">
        <v>0.70689536557905341</v>
      </c>
      <c r="C247" s="11">
        <v>0.49738843617142242</v>
      </c>
      <c r="D247" s="11">
        <f t="shared" si="166"/>
        <v>-0.20950692940763099</v>
      </c>
      <c r="E247" s="11">
        <v>0.21288576355711447</v>
      </c>
      <c r="F247" s="11">
        <f t="shared" si="167"/>
        <v>3.3788341494834784E-3</v>
      </c>
      <c r="G247" s="200">
        <f t="shared" si="169"/>
        <v>1.7705115191065213E-2</v>
      </c>
    </row>
    <row r="248" spans="1:7" x14ac:dyDescent="0.2">
      <c r="A248" t="str">
        <f t="shared" si="165"/>
        <v>34 Culture, media and sports occupations</v>
      </c>
      <c r="B248" s="11">
        <v>0.44034335667961566</v>
      </c>
      <c r="C248" s="11">
        <v>0.25545567464924873</v>
      </c>
      <c r="D248" s="11">
        <f t="shared" si="166"/>
        <v>-0.18488768203036693</v>
      </c>
      <c r="E248" s="11">
        <v>0.12783388773219487</v>
      </c>
      <c r="F248" s="11">
        <f t="shared" ref="F248:F249" si="170">SUM(D248:E248)</f>
        <v>-5.7053794298172061E-2</v>
      </c>
      <c r="G248" s="200">
        <f t="shared" si="169"/>
        <v>1.713709306846356E-2</v>
      </c>
    </row>
    <row r="249" spans="1:7" x14ac:dyDescent="0.2">
      <c r="A249" t="str">
        <f t="shared" si="165"/>
        <v>35 Business and public service associate professionals</v>
      </c>
      <c r="B249" s="11">
        <v>2.8677093759533125</v>
      </c>
      <c r="C249" s="11">
        <v>1.4911543358097106</v>
      </c>
      <c r="D249" s="11">
        <f t="shared" si="166"/>
        <v>-1.376555040143602</v>
      </c>
      <c r="E249" s="11">
        <v>0.78310528245166722</v>
      </c>
      <c r="F249" s="11">
        <f t="shared" si="170"/>
        <v>-0.59344975769193475</v>
      </c>
      <c r="G249" s="200">
        <f t="shared" si="169"/>
        <v>1.6226018430808287E-2</v>
      </c>
    </row>
    <row r="250" spans="1:7" x14ac:dyDescent="0.2">
      <c r="A250" t="str">
        <f t="shared" si="165"/>
        <v>41 Administrative occupations</v>
      </c>
      <c r="B250" s="11">
        <v>4.8596556693452388</v>
      </c>
      <c r="C250" s="11">
        <v>1.5681884984926699</v>
      </c>
      <c r="D250" s="11">
        <f t="shared" si="166"/>
        <v>-3.2914671708525689</v>
      </c>
      <c r="E250" s="11">
        <v>1.0701668601252095</v>
      </c>
      <c r="F250" s="11">
        <f t="shared" ref="F250:F253" si="171">SUM(D250:E250)</f>
        <v>-2.2213003107273597</v>
      </c>
      <c r="G250" s="200">
        <f t="shared" si="169"/>
        <v>1.3356863089057258E-2</v>
      </c>
    </row>
    <row r="251" spans="1:7" x14ac:dyDescent="0.2">
      <c r="A251" t="str">
        <f t="shared" si="165"/>
        <v>42 Secretarial and related occupations</v>
      </c>
      <c r="B251" s="11">
        <v>1.8202181767102221</v>
      </c>
      <c r="C251" s="11">
        <v>0.43790318385451588</v>
      </c>
      <c r="D251" s="11">
        <f t="shared" si="166"/>
        <v>-1.3823149928557061</v>
      </c>
      <c r="E251" s="11">
        <v>0.39585948950019156</v>
      </c>
      <c r="F251" s="11">
        <f t="shared" si="171"/>
        <v>-0.98645550335551457</v>
      </c>
      <c r="G251" s="200">
        <f t="shared" si="169"/>
        <v>1.3205259048628237E-2</v>
      </c>
    </row>
    <row r="252" spans="1:7" x14ac:dyDescent="0.2">
      <c r="A252" t="str">
        <f t="shared" si="165"/>
        <v>51 Skilled agricultural and related trades</v>
      </c>
      <c r="B252" s="11">
        <v>1.6930331959108138</v>
      </c>
      <c r="C252" s="11">
        <v>0.79907789435468657</v>
      </c>
      <c r="D252" s="11">
        <f t="shared" si="166"/>
        <v>-0.89395530155612724</v>
      </c>
      <c r="E252" s="11">
        <v>0.54873162025742517</v>
      </c>
      <c r="F252" s="11">
        <f t="shared" si="171"/>
        <v>-0.34522368129870207</v>
      </c>
      <c r="G252" s="200">
        <f t="shared" si="169"/>
        <v>1.8892358234581019E-2</v>
      </c>
    </row>
    <row r="253" spans="1:7" x14ac:dyDescent="0.2">
      <c r="A253" t="str">
        <f t="shared" si="165"/>
        <v>52 Skilled metal, electrical and electronic trades</v>
      </c>
      <c r="B253" s="11">
        <v>2.1846780694827519</v>
      </c>
      <c r="C253" s="11">
        <v>0.98574245589541054</v>
      </c>
      <c r="D253" s="11">
        <f t="shared" si="166"/>
        <v>-1.1989356135873415</v>
      </c>
      <c r="E253" s="11">
        <v>0.58155086282394597</v>
      </c>
      <c r="F253" s="11">
        <f t="shared" si="171"/>
        <v>-0.6173847507633955</v>
      </c>
      <c r="G253" s="200">
        <f t="shared" si="169"/>
        <v>1.5858872363252452E-2</v>
      </c>
    </row>
    <row r="254" spans="1:7" x14ac:dyDescent="0.2">
      <c r="A254" t="str">
        <f t="shared" si="165"/>
        <v>53 Skilled construction and building trades</v>
      </c>
      <c r="B254" s="11">
        <v>1.8685158106468427</v>
      </c>
      <c r="C254" s="11">
        <v>1.1370582047145319</v>
      </c>
      <c r="D254" s="11">
        <f t="shared" si="166"/>
        <v>-0.73145760593231079</v>
      </c>
      <c r="E254" s="11">
        <v>0.62901664943074431</v>
      </c>
      <c r="F254" s="11">
        <f t="shared" ref="F254" si="172">SUM(D254:E254)</f>
        <v>-0.10244095650156648</v>
      </c>
      <c r="G254" s="200">
        <f t="shared" si="169"/>
        <v>1.953222564095114E-2</v>
      </c>
    </row>
    <row r="255" spans="1:7" x14ac:dyDescent="0.2">
      <c r="A255" t="str">
        <f t="shared" si="165"/>
        <v>54 Textiles, printing and other skilled trades</v>
      </c>
      <c r="B255" s="11">
        <v>2.2302138351558889</v>
      </c>
      <c r="C255" s="11">
        <v>1.6008333229707061</v>
      </c>
      <c r="D255" s="11">
        <f t="shared" si="166"/>
        <v>-0.62938051218518276</v>
      </c>
      <c r="E255" s="11">
        <v>0.69762259859022768</v>
      </c>
      <c r="F255" s="11">
        <f t="shared" ref="F255" si="173">SUM(D255:E255)</f>
        <v>6.8242086405044922E-2</v>
      </c>
      <c r="G255" s="200">
        <f t="shared" si="169"/>
        <v>1.8310027435176623E-2</v>
      </c>
    </row>
    <row r="256" spans="1:7" x14ac:dyDescent="0.2">
      <c r="A256" t="str">
        <f t="shared" si="165"/>
        <v>61 Caring personal service occupations</v>
      </c>
      <c r="B256" s="11">
        <v>1.7743022240201807</v>
      </c>
      <c r="C256" s="11">
        <v>0.86918684279810088</v>
      </c>
      <c r="D256" s="11">
        <f>C256-B256</f>
        <v>-0.9051153812220798</v>
      </c>
      <c r="E256" s="11">
        <v>0.38910834584033183</v>
      </c>
      <c r="F256" s="11">
        <f>SUM(D256:E256)</f>
        <v>-0.51600703538174797</v>
      </c>
      <c r="G256" s="200">
        <f t="shared" si="169"/>
        <v>1.3306332433681733E-2</v>
      </c>
    </row>
    <row r="257" spans="1:7" x14ac:dyDescent="0.2">
      <c r="A257" t="str">
        <f t="shared" si="165"/>
        <v>62 Leisure, travel and related personal service occupations</v>
      </c>
      <c r="B257" s="11">
        <v>2.2680028460181587</v>
      </c>
      <c r="C257" s="11">
        <v>1.846737435262779</v>
      </c>
      <c r="D257" s="11">
        <f t="shared" ref="D257:D263" si="174">C257-B257</f>
        <v>-0.42126541075537971</v>
      </c>
      <c r="E257" s="11">
        <v>0.90662757288213058</v>
      </c>
      <c r="F257" s="11">
        <f t="shared" ref="F257:F258" si="175">SUM(D257:E257)</f>
        <v>0.48536216212675087</v>
      </c>
      <c r="G257" s="200">
        <f t="shared" si="169"/>
        <v>2.2672643066108611E-2</v>
      </c>
    </row>
    <row r="258" spans="1:7" x14ac:dyDescent="0.2">
      <c r="A258" t="str">
        <f t="shared" si="165"/>
        <v>63 Community and civil enforcement occupations</v>
      </c>
      <c r="B258" s="11">
        <v>0.1304054026264562</v>
      </c>
      <c r="C258" s="11">
        <v>7.8914298222537427E-2</v>
      </c>
      <c r="D258" s="11">
        <f t="shared" si="174"/>
        <v>-5.1491104403918769E-2</v>
      </c>
      <c r="E258" s="11">
        <v>3.775728441689799E-2</v>
      </c>
      <c r="F258" s="11">
        <f t="shared" si="175"/>
        <v>-1.3733819987020779E-2</v>
      </c>
      <c r="G258" s="200">
        <f t="shared" si="169"/>
        <v>1.7096758611106821E-2</v>
      </c>
    </row>
    <row r="259" spans="1:7" x14ac:dyDescent="0.2">
      <c r="A259" t="str">
        <f t="shared" si="165"/>
        <v>71 Sales occupations</v>
      </c>
      <c r="B259" s="11">
        <v>6.0832295838490307</v>
      </c>
      <c r="C259" s="11">
        <v>1.7139008908016595</v>
      </c>
      <c r="D259" s="11">
        <f t="shared" si="174"/>
        <v>-4.3693286930473709</v>
      </c>
      <c r="E259" s="11">
        <v>1.4200482735025171</v>
      </c>
      <c r="F259" s="11">
        <f t="shared" ref="F259:F260" si="176">SUM(D259:E259)</f>
        <v>-2.9492804195448539</v>
      </c>
      <c r="G259" s="200">
        <f t="shared" si="169"/>
        <v>1.4085224107430516E-2</v>
      </c>
    </row>
    <row r="260" spans="1:7" x14ac:dyDescent="0.2">
      <c r="A260" t="str">
        <f t="shared" si="165"/>
        <v>72 Customer service occupations</v>
      </c>
      <c r="B260" s="11">
        <v>0.97737443400983914</v>
      </c>
      <c r="C260" s="11">
        <v>0.70919251005853468</v>
      </c>
      <c r="D260" s="11">
        <f t="shared" si="174"/>
        <v>-0.26818192395130447</v>
      </c>
      <c r="E260" s="11">
        <v>0.30291330435470815</v>
      </c>
      <c r="F260" s="11">
        <f t="shared" si="176"/>
        <v>3.4731380403403678E-2</v>
      </c>
      <c r="G260" s="200">
        <f t="shared" si="169"/>
        <v>1.816096042202564E-2</v>
      </c>
    </row>
    <row r="261" spans="1:7" x14ac:dyDescent="0.2">
      <c r="A261" t="str">
        <f t="shared" si="165"/>
        <v>81 Process, plant and machine operatives</v>
      </c>
      <c r="B261" s="11">
        <v>5.0916927514745716</v>
      </c>
      <c r="C261" s="11">
        <v>2.4496515266089776</v>
      </c>
      <c r="D261" s="11">
        <f t="shared" si="174"/>
        <v>-2.642041224865594</v>
      </c>
      <c r="E261" s="11">
        <v>1.5393855396373335</v>
      </c>
      <c r="F261" s="11">
        <f t="shared" ref="F261:F262" si="177">SUM(D261:E261)</f>
        <v>-1.1026556852282605</v>
      </c>
      <c r="G261" s="200">
        <f t="shared" si="169"/>
        <v>1.776645129639598E-2</v>
      </c>
    </row>
    <row r="262" spans="1:7" x14ac:dyDescent="0.2">
      <c r="A262" t="str">
        <f t="shared" si="165"/>
        <v>82 Transport and mobile machine drivers and operatives</v>
      </c>
      <c r="B262" s="11">
        <v>5.7535070505498931</v>
      </c>
      <c r="C262" s="11">
        <v>3.5581870804809488</v>
      </c>
      <c r="D262" s="11">
        <f t="shared" si="174"/>
        <v>-2.1953199700689443</v>
      </c>
      <c r="E262" s="11">
        <v>2.2496334487244107</v>
      </c>
      <c r="F262" s="11">
        <f t="shared" si="177"/>
        <v>5.431347865546643E-2</v>
      </c>
      <c r="G262" s="200">
        <f t="shared" si="169"/>
        <v>2.2245449798196759E-2</v>
      </c>
    </row>
    <row r="263" spans="1:7" x14ac:dyDescent="0.2">
      <c r="A263" t="str">
        <f t="shared" si="165"/>
        <v>91 Elementary trades and related occupations</v>
      </c>
      <c r="B263" s="11">
        <v>3.5382813827476589</v>
      </c>
      <c r="C263" s="11">
        <v>2.0202052896461233</v>
      </c>
      <c r="D263" s="11">
        <f t="shared" si="174"/>
        <v>-1.5180760931015356</v>
      </c>
      <c r="E263" s="11">
        <v>1.0215815190141626</v>
      </c>
      <c r="F263" s="11">
        <f t="shared" ref="F263" si="178">SUM(D263:E263)</f>
        <v>-0.49649457408737296</v>
      </c>
      <c r="G263" s="200">
        <f t="shared" si="169"/>
        <v>1.7053880562744039E-2</v>
      </c>
    </row>
    <row r="264" spans="1:7" x14ac:dyDescent="0.2">
      <c r="A264" t="str">
        <f t="shared" si="165"/>
        <v>92 Elementary administration and service occupations</v>
      </c>
      <c r="B264" s="11">
        <v>12.633265150060506</v>
      </c>
      <c r="C264" s="11">
        <v>7.8806259140253703</v>
      </c>
      <c r="D264" s="11">
        <f t="shared" ref="D264" si="179">C264-B264</f>
        <v>-4.7526392360351357</v>
      </c>
      <c r="E264" s="11">
        <v>4.2572437450751472</v>
      </c>
      <c r="F264" s="11">
        <f>SUM(D264:E264)</f>
        <v>-0.49539549095998847</v>
      </c>
      <c r="G264" s="200">
        <f t="shared" ref="G264:G265" si="180">IF(B264&gt;0,(1+(E264/B264))^(1/($C$6-$B$6))-1,0)</f>
        <v>1.9549873021188269E-2</v>
      </c>
    </row>
    <row r="265" spans="1:7" x14ac:dyDescent="0.2">
      <c r="A265" t="str">
        <f t="shared" si="165"/>
        <v>All occupations</v>
      </c>
      <c r="B265" s="11">
        <f>SUM(B239:B264)</f>
        <v>70.337390702846079</v>
      </c>
      <c r="C265" s="11">
        <f t="shared" ref="C265:F265" si="181">SUM(C239:C264)</f>
        <v>38.86083392776154</v>
      </c>
      <c r="D265" s="11">
        <f t="shared" si="181"/>
        <v>-31.476556775084532</v>
      </c>
      <c r="E265" s="11">
        <f t="shared" si="181"/>
        <v>21.954260671058869</v>
      </c>
      <c r="F265" s="11">
        <f t="shared" si="181"/>
        <v>-9.5222961040256706</v>
      </c>
      <c r="G265" s="200">
        <f t="shared" si="180"/>
        <v>1.8274991038086164E-2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0.66879352850532625</v>
      </c>
      <c r="C268" s="11">
        <v>0.55011476262417813</v>
      </c>
      <c r="D268" s="11">
        <f>C268-B268</f>
        <v>-0.11867876588114812</v>
      </c>
      <c r="E268" s="11">
        <v>0.21024332658087194</v>
      </c>
      <c r="F268" s="11">
        <f>SUM(D268:E268)</f>
        <v>9.1564560699723824E-2</v>
      </c>
      <c r="G268" s="200">
        <f>IF(B268&gt;0,(1+(E268/B268))^(1/($C$6-$B$6))-1,0)</f>
        <v>1.839048926589526E-2</v>
      </c>
    </row>
    <row r="269" spans="1:7" x14ac:dyDescent="0.2">
      <c r="A269" t="str">
        <f t="shared" si="183"/>
        <v>12 Other managers and proprietors</v>
      </c>
      <c r="B269" s="11">
        <v>0.71028417674553124</v>
      </c>
      <c r="C269" s="11">
        <v>1.1641200081583327</v>
      </c>
      <c r="D269" s="11">
        <f t="shared" ref="D269:D284" si="184">C269-B269</f>
        <v>0.45383583141280148</v>
      </c>
      <c r="E269" s="11">
        <v>0.40025100560445792</v>
      </c>
      <c r="F269" s="11">
        <f t="shared" ref="F269:F276" si="185">SUM(D269:E269)</f>
        <v>0.8540868370172594</v>
      </c>
      <c r="G269" s="200">
        <f t="shared" ref="G269:G271" si="186">IF(B269&gt;0,(1+(E269/B269))^(1/($C$6-$B$6))-1,0)</f>
        <v>3.0243805944496716E-2</v>
      </c>
    </row>
    <row r="270" spans="1:7" x14ac:dyDescent="0.2">
      <c r="A270" t="str">
        <f t="shared" si="183"/>
        <v>21 Science, research, engineering and technology professionals</v>
      </c>
      <c r="B270" s="11">
        <v>0.34430996928189045</v>
      </c>
      <c r="C270" s="11">
        <v>0.40996180552147921</v>
      </c>
      <c r="D270" s="11">
        <f t="shared" si="184"/>
        <v>6.5651836239588757E-2</v>
      </c>
      <c r="E270" s="11">
        <v>0.12356585226675491</v>
      </c>
      <c r="F270" s="11">
        <f t="shared" si="185"/>
        <v>0.18921768850634368</v>
      </c>
      <c r="G270" s="200">
        <f t="shared" si="186"/>
        <v>2.0654450617429765E-2</v>
      </c>
    </row>
    <row r="271" spans="1:7" x14ac:dyDescent="0.2">
      <c r="A271" t="str">
        <f t="shared" si="183"/>
        <v>22 Health professionals</v>
      </c>
      <c r="B271" s="11">
        <v>0.10217352955644828</v>
      </c>
      <c r="C271" s="11">
        <v>0.1452262470375662</v>
      </c>
      <c r="D271" s="11">
        <f t="shared" si="184"/>
        <v>4.3052717481117928E-2</v>
      </c>
      <c r="E271" s="11">
        <v>5.7066807438373078E-2</v>
      </c>
      <c r="F271" s="11">
        <f t="shared" si="185"/>
        <v>0.100119524919491</v>
      </c>
      <c r="G271" s="200">
        <f t="shared" si="186"/>
        <v>3.00247163723808E-2</v>
      </c>
    </row>
    <row r="272" spans="1:7" x14ac:dyDescent="0.2">
      <c r="A272" t="str">
        <f t="shared" si="183"/>
        <v>23 Teaching and other educational professionals</v>
      </c>
      <c r="B272" s="11">
        <v>0.1484968221004358</v>
      </c>
      <c r="C272" s="11">
        <v>0.18588833082244102</v>
      </c>
      <c r="D272" s="11">
        <f t="shared" si="184"/>
        <v>3.7391508722005223E-2</v>
      </c>
      <c r="E272" s="11">
        <v>8.642873969114033E-2</v>
      </c>
      <c r="F272" s="11">
        <f t="shared" si="185"/>
        <v>0.12382024841314555</v>
      </c>
      <c r="G272" s="200">
        <f>IF(B272&gt;0,(1+(E272/B272))^(1/($C$6-$B$6))-1,0)</f>
        <v>3.1052724769962126E-2</v>
      </c>
    </row>
    <row r="273" spans="1:7" x14ac:dyDescent="0.2">
      <c r="A273" t="str">
        <f t="shared" si="183"/>
        <v>24 Business, media and public service professionals</v>
      </c>
      <c r="B273" s="11">
        <v>0.39497611426536666</v>
      </c>
      <c r="C273" s="11">
        <v>0.41370443589910944</v>
      </c>
      <c r="D273" s="11">
        <f t="shared" si="184"/>
        <v>1.8728321633742773E-2</v>
      </c>
      <c r="E273" s="11">
        <v>0.17233163632252729</v>
      </c>
      <c r="F273" s="11">
        <f t="shared" si="185"/>
        <v>0.19105995795627007</v>
      </c>
      <c r="G273" s="200">
        <f t="shared" ref="G273" si="187">IF(B273&gt;0,(1+(E273/B273))^(1/($C$6-$B$6))-1,0)</f>
        <v>2.4432132754310221E-2</v>
      </c>
    </row>
    <row r="274" spans="1:7" x14ac:dyDescent="0.2">
      <c r="A274" t="str">
        <f t="shared" si="183"/>
        <v>31 Science, engineering and technology associate professionals</v>
      </c>
      <c r="B274" s="11">
        <v>0.24654477909676834</v>
      </c>
      <c r="C274" s="11">
        <v>0.2805565431674728</v>
      </c>
      <c r="D274" s="11">
        <f t="shared" si="184"/>
        <v>3.401176407070447E-2</v>
      </c>
      <c r="E274" s="11">
        <v>0.10458180394578528</v>
      </c>
      <c r="F274" s="11">
        <f t="shared" si="185"/>
        <v>0.13859356801648975</v>
      </c>
      <c r="G274" s="200">
        <f>IF(B274&gt;0,(1+(E274/B274))^(1/($C$6-$B$6))-1,0)</f>
        <v>2.3853596082076711E-2</v>
      </c>
    </row>
    <row r="275" spans="1:7" x14ac:dyDescent="0.2">
      <c r="A275" t="str">
        <f t="shared" si="183"/>
        <v>32 Health and social care associate professionals</v>
      </c>
      <c r="B275" s="11">
        <v>6.2895797799936579E-2</v>
      </c>
      <c r="C275" s="11">
        <v>8.8411656171183114E-2</v>
      </c>
      <c r="D275" s="11">
        <f t="shared" si="184"/>
        <v>2.5515858371246536E-2</v>
      </c>
      <c r="E275" s="11">
        <v>3.6142680840592765E-2</v>
      </c>
      <c r="F275" s="11">
        <f t="shared" si="185"/>
        <v>6.1658539211839301E-2</v>
      </c>
      <c r="G275" s="200">
        <f t="shared" ref="G275:G292" si="188">IF(B275&gt;0,(1+(E275/B275))^(1/($C$6-$B$6))-1,0)</f>
        <v>3.0731357669634196E-2</v>
      </c>
    </row>
    <row r="276" spans="1:7" x14ac:dyDescent="0.2">
      <c r="A276" t="str">
        <f t="shared" si="183"/>
        <v>33 Protective service occupations</v>
      </c>
      <c r="B276" s="11">
        <v>9.4347378764002343E-2</v>
      </c>
      <c r="C276" s="11">
        <v>4.4170245248825089E-2</v>
      </c>
      <c r="D276" s="11">
        <f t="shared" si="184"/>
        <v>-5.0177133515177254E-2</v>
      </c>
      <c r="E276" s="11">
        <v>1.8041026155252899E-2</v>
      </c>
      <c r="F276" s="11">
        <f t="shared" si="185"/>
        <v>-3.2136107359924351E-2</v>
      </c>
      <c r="G276" s="200">
        <f t="shared" si="188"/>
        <v>1.1733455464145948E-2</v>
      </c>
    </row>
    <row r="277" spans="1:7" x14ac:dyDescent="0.2">
      <c r="A277" t="str">
        <f t="shared" si="183"/>
        <v>34 Culture, media and sports occupations</v>
      </c>
      <c r="B277" s="11">
        <v>0.14765736947422739</v>
      </c>
      <c r="C277" s="11">
        <v>0.13264176252750798</v>
      </c>
      <c r="D277" s="11">
        <f t="shared" si="184"/>
        <v>-1.5015606946719412E-2</v>
      </c>
      <c r="E277" s="11">
        <v>5.3748379387729008E-2</v>
      </c>
      <c r="F277" s="11">
        <f t="shared" ref="F277:F278" si="189">SUM(D277:E277)</f>
        <v>3.8732772441009596E-2</v>
      </c>
      <c r="G277" s="200">
        <f t="shared" si="188"/>
        <v>2.0910762912618841E-2</v>
      </c>
    </row>
    <row r="278" spans="1:7" x14ac:dyDescent="0.2">
      <c r="A278" t="str">
        <f t="shared" si="183"/>
        <v>35 Business and public service associate professionals</v>
      </c>
      <c r="B278" s="11">
        <v>0.50961994735916505</v>
      </c>
      <c r="C278" s="11">
        <v>0.41095262305758151</v>
      </c>
      <c r="D278" s="11">
        <f t="shared" si="184"/>
        <v>-9.8667324301583537E-2</v>
      </c>
      <c r="E278" s="11">
        <v>0.15888862017957953</v>
      </c>
      <c r="F278" s="11">
        <f t="shared" si="189"/>
        <v>6.0221295877995989E-2</v>
      </c>
      <c r="G278" s="200">
        <f t="shared" si="188"/>
        <v>1.8256920910376895E-2</v>
      </c>
    </row>
    <row r="279" spans="1:7" x14ac:dyDescent="0.2">
      <c r="A279" t="str">
        <f t="shared" si="183"/>
        <v>41 Administrative occupations</v>
      </c>
      <c r="B279" s="11">
        <v>0.95983371740420975</v>
      </c>
      <c r="C279" s="11">
        <v>0.56615900648436168</v>
      </c>
      <c r="D279" s="11">
        <f t="shared" si="184"/>
        <v>-0.39367471091984807</v>
      </c>
      <c r="E279" s="11">
        <v>0.26605352078015065</v>
      </c>
      <c r="F279" s="11">
        <f t="shared" ref="F279:F282" si="190">SUM(D279:E279)</f>
        <v>-0.12762119013969742</v>
      </c>
      <c r="G279" s="200">
        <f t="shared" si="188"/>
        <v>1.6444417074970019E-2</v>
      </c>
    </row>
    <row r="280" spans="1:7" x14ac:dyDescent="0.2">
      <c r="A280" t="str">
        <f t="shared" si="183"/>
        <v>42 Secretarial and related occupations</v>
      </c>
      <c r="B280" s="11">
        <v>0.37350340151912093</v>
      </c>
      <c r="C280" s="11">
        <v>0.406930013575447</v>
      </c>
      <c r="D280" s="11">
        <f t="shared" si="184"/>
        <v>3.3426612056326077E-2</v>
      </c>
      <c r="E280" s="11">
        <v>0.20384391380284406</v>
      </c>
      <c r="F280" s="11">
        <f t="shared" si="190"/>
        <v>0.23727052585917013</v>
      </c>
      <c r="G280" s="200">
        <f t="shared" si="188"/>
        <v>2.9460069518287835E-2</v>
      </c>
    </row>
    <row r="281" spans="1:7" x14ac:dyDescent="0.2">
      <c r="A281" t="str">
        <f t="shared" si="183"/>
        <v>51 Skilled agricultural and related trades</v>
      </c>
      <c r="B281" s="11">
        <v>1.0344223597076239</v>
      </c>
      <c r="C281" s="11">
        <v>0.67480869332761073</v>
      </c>
      <c r="D281" s="11">
        <f t="shared" si="184"/>
        <v>-0.35961366638001313</v>
      </c>
      <c r="E281" s="11">
        <v>0.31911502106705686</v>
      </c>
      <c r="F281" s="11">
        <f t="shared" si="190"/>
        <v>-4.0498645312956272E-2</v>
      </c>
      <c r="G281" s="200">
        <f t="shared" si="188"/>
        <v>1.8086839868662219E-2</v>
      </c>
    </row>
    <row r="282" spans="1:7" x14ac:dyDescent="0.2">
      <c r="A282" t="str">
        <f t="shared" si="183"/>
        <v>52 Skilled metal, electrical and electronic trades</v>
      </c>
      <c r="B282" s="11">
        <v>0.81137526168359408</v>
      </c>
      <c r="C282" s="11">
        <v>0.61180556245534312</v>
      </c>
      <c r="D282" s="11">
        <f t="shared" si="184"/>
        <v>-0.19956969922825096</v>
      </c>
      <c r="E282" s="11">
        <v>0.2439153135704156</v>
      </c>
      <c r="F282" s="11">
        <f t="shared" si="190"/>
        <v>4.4345614342164635E-2</v>
      </c>
      <c r="G282" s="200">
        <f t="shared" si="188"/>
        <v>1.7677141673925645E-2</v>
      </c>
    </row>
    <row r="283" spans="1:7" x14ac:dyDescent="0.2">
      <c r="A283" t="str">
        <f t="shared" si="183"/>
        <v>53 Skilled construction and building trades</v>
      </c>
      <c r="B283" s="11">
        <v>0.7631653608425859</v>
      </c>
      <c r="C283" s="11">
        <v>0.24027863541457523</v>
      </c>
      <c r="D283" s="11">
        <f t="shared" si="184"/>
        <v>-0.52288672542801073</v>
      </c>
      <c r="E283" s="11">
        <v>0.1545027746975968</v>
      </c>
      <c r="F283" s="11">
        <f t="shared" ref="F283" si="191">SUM(D283:E283)</f>
        <v>-0.36838395073041397</v>
      </c>
      <c r="G283" s="200">
        <f t="shared" si="188"/>
        <v>1.2366580514510783E-2</v>
      </c>
    </row>
    <row r="284" spans="1:7" x14ac:dyDescent="0.2">
      <c r="A284" t="str">
        <f t="shared" si="183"/>
        <v>54 Textiles, printing and other skilled trades</v>
      </c>
      <c r="B284" s="11">
        <v>0.72146664000039629</v>
      </c>
      <c r="C284" s="11">
        <v>0.36192872722210651</v>
      </c>
      <c r="D284" s="11">
        <f t="shared" si="184"/>
        <v>-0.35953791277828978</v>
      </c>
      <c r="E284" s="11">
        <v>0.16021059787818753</v>
      </c>
      <c r="F284" s="11">
        <f t="shared" ref="F284" si="192">SUM(D284:E284)</f>
        <v>-0.19932731490010225</v>
      </c>
      <c r="G284" s="200">
        <f t="shared" si="188"/>
        <v>1.3459096086847255E-2</v>
      </c>
    </row>
    <row r="285" spans="1:7" x14ac:dyDescent="0.2">
      <c r="A285" t="str">
        <f t="shared" si="183"/>
        <v>61 Caring personal service occupations</v>
      </c>
      <c r="B285" s="11">
        <v>0.35915056433902975</v>
      </c>
      <c r="C285" s="11">
        <v>0.5634776447605484</v>
      </c>
      <c r="D285" s="11">
        <f>C285-B285</f>
        <v>0.20432708042151865</v>
      </c>
      <c r="E285" s="11">
        <v>0.1496692902785991</v>
      </c>
      <c r="F285" s="11">
        <f>SUM(D285:E285)</f>
        <v>0.35399637070011775</v>
      </c>
      <c r="G285" s="200">
        <f t="shared" si="188"/>
        <v>2.3495253842174879E-2</v>
      </c>
    </row>
    <row r="286" spans="1:7" x14ac:dyDescent="0.2">
      <c r="A286" t="str">
        <f t="shared" si="183"/>
        <v>62 Leisure, travel and related personal service occupations</v>
      </c>
      <c r="B286" s="11">
        <v>0.49039917605853978</v>
      </c>
      <c r="C286" s="11">
        <v>0.25009675623430694</v>
      </c>
      <c r="D286" s="11">
        <f t="shared" ref="D286:D292" si="193">C286-B286</f>
        <v>-0.24030241982423284</v>
      </c>
      <c r="E286" s="11">
        <v>0.12255282415383038</v>
      </c>
      <c r="F286" s="11">
        <f t="shared" ref="F286:F287" si="194">SUM(D286:E286)</f>
        <v>-0.11774959567040245</v>
      </c>
      <c r="G286" s="200">
        <f t="shared" si="188"/>
        <v>1.4982253753433428E-2</v>
      </c>
    </row>
    <row r="287" spans="1:7" x14ac:dyDescent="0.2">
      <c r="A287" t="str">
        <f t="shared" si="183"/>
        <v>63 Community and civil enforcement occupations</v>
      </c>
      <c r="B287" s="11">
        <v>2.794575847436246E-2</v>
      </c>
      <c r="C287" s="11">
        <v>1.3120132434741952E-2</v>
      </c>
      <c r="D287" s="11">
        <f t="shared" si="193"/>
        <v>-1.4825626039620508E-2</v>
      </c>
      <c r="E287" s="11">
        <v>4.3059254140343506E-3</v>
      </c>
      <c r="F287" s="11">
        <f t="shared" si="194"/>
        <v>-1.0519700625586157E-2</v>
      </c>
      <c r="G287" s="200">
        <f t="shared" si="188"/>
        <v>9.5994366004681364E-3</v>
      </c>
    </row>
    <row r="288" spans="1:7" x14ac:dyDescent="0.2">
      <c r="A288" t="str">
        <f t="shared" si="183"/>
        <v>71 Sales occupations</v>
      </c>
      <c r="B288" s="11">
        <v>1.802070544614488</v>
      </c>
      <c r="C288" s="11">
        <v>0.92865052763903144</v>
      </c>
      <c r="D288" s="11">
        <f t="shared" si="193"/>
        <v>-0.87342001697545657</v>
      </c>
      <c r="E288" s="11">
        <v>0.35442489366629271</v>
      </c>
      <c r="F288" s="11">
        <f t="shared" ref="F288:F289" si="195">SUM(D288:E288)</f>
        <v>-0.51899512330916386</v>
      </c>
      <c r="G288" s="200">
        <f t="shared" si="188"/>
        <v>1.2041799999508829E-2</v>
      </c>
    </row>
    <row r="289" spans="1:7" x14ac:dyDescent="0.2">
      <c r="A289" t="str">
        <f t="shared" si="183"/>
        <v>72 Customer service occupations</v>
      </c>
      <c r="B289" s="11">
        <v>0.28549752147959812</v>
      </c>
      <c r="C289" s="11">
        <v>0.50152775407166583</v>
      </c>
      <c r="D289" s="11">
        <f t="shared" si="193"/>
        <v>0.21603023259206772</v>
      </c>
      <c r="E289" s="11">
        <v>0.15667781179551485</v>
      </c>
      <c r="F289" s="11">
        <f t="shared" si="195"/>
        <v>0.37270804438758254</v>
      </c>
      <c r="G289" s="200">
        <f t="shared" si="188"/>
        <v>2.9594335692842089E-2</v>
      </c>
    </row>
    <row r="290" spans="1:7" x14ac:dyDescent="0.2">
      <c r="A290" t="str">
        <f t="shared" si="183"/>
        <v>81 Process, plant and machine operatives</v>
      </c>
      <c r="B290" s="11">
        <v>1.6082219720677389</v>
      </c>
      <c r="C290" s="11">
        <v>0.41047721483746852</v>
      </c>
      <c r="D290" s="11">
        <f t="shared" si="193"/>
        <v>-1.1977447572302704</v>
      </c>
      <c r="E290" s="11">
        <v>0.21965139656976629</v>
      </c>
      <c r="F290" s="11">
        <f t="shared" ref="F290:F291" si="196">SUM(D290:E290)</f>
        <v>-0.97809336066050412</v>
      </c>
      <c r="G290" s="200">
        <f t="shared" si="188"/>
        <v>8.5714593093362268E-3</v>
      </c>
    </row>
    <row r="291" spans="1:7" x14ac:dyDescent="0.2">
      <c r="A291" t="str">
        <f t="shared" si="183"/>
        <v>82 Transport and mobile machine drivers and operatives</v>
      </c>
      <c r="B291" s="11">
        <v>2.139701517016086</v>
      </c>
      <c r="C291" s="11">
        <v>1.2450076226940234</v>
      </c>
      <c r="D291" s="11">
        <f t="shared" si="193"/>
        <v>-0.89469389432206259</v>
      </c>
      <c r="E291" s="11">
        <v>0.73261126769111096</v>
      </c>
      <c r="F291" s="11">
        <f t="shared" si="196"/>
        <v>-0.16208262663095163</v>
      </c>
      <c r="G291" s="200">
        <f t="shared" si="188"/>
        <v>1.9824017777575031E-2</v>
      </c>
    </row>
    <row r="292" spans="1:7" x14ac:dyDescent="0.2">
      <c r="A292" t="str">
        <f t="shared" si="183"/>
        <v>91 Elementary trades and related occupations</v>
      </c>
      <c r="B292" s="11">
        <v>1.3486125683340264</v>
      </c>
      <c r="C292" s="11">
        <v>1.0564362601352362</v>
      </c>
      <c r="D292" s="11">
        <f t="shared" si="193"/>
        <v>-0.29217630819879026</v>
      </c>
      <c r="E292" s="11">
        <v>0.36837672902163771</v>
      </c>
      <c r="F292" s="11">
        <f t="shared" ref="F292" si="197">SUM(D292:E292)</f>
        <v>7.6200420822847448E-2</v>
      </c>
      <c r="G292" s="200">
        <f t="shared" si="188"/>
        <v>1.6230033156071189E-2</v>
      </c>
    </row>
    <row r="293" spans="1:7" x14ac:dyDescent="0.2">
      <c r="A293" t="str">
        <f t="shared" si="183"/>
        <v>92 Elementary administration and service occupations</v>
      </c>
      <c r="B293" s="11">
        <v>3.4695161837620194</v>
      </c>
      <c r="C293" s="11">
        <v>1.6293035769850246</v>
      </c>
      <c r="D293" s="11">
        <f t="shared" ref="D293" si="198">C293-B293</f>
        <v>-1.8402126067769948</v>
      </c>
      <c r="E293" s="11">
        <v>0.67912470455074236</v>
      </c>
      <c r="F293" s="11">
        <f t="shared" ref="F293" si="199">SUM(D293:E293)</f>
        <v>-1.1610879022262526</v>
      </c>
      <c r="G293" s="200">
        <f t="shared" ref="G293:G294" si="200">IF(B293&gt;0,(1+(E293/B293))^(1/($C$6-$B$6))-1,0)</f>
        <v>1.198900737199593E-2</v>
      </c>
    </row>
    <row r="294" spans="1:7" x14ac:dyDescent="0.2">
      <c r="A294" s="24" t="str">
        <f t="shared" si="183"/>
        <v>All occupations</v>
      </c>
      <c r="B294" s="34">
        <f>SUM(B268:B293)</f>
        <v>19.624981960252519</v>
      </c>
      <c r="C294" s="34">
        <f t="shared" ref="C294:F294" si="201">SUM(C268:C293)</f>
        <v>13.285756548507171</v>
      </c>
      <c r="D294" s="34">
        <f t="shared" si="201"/>
        <v>-6.3392254117453497</v>
      </c>
      <c r="E294" s="34">
        <f t="shared" si="201"/>
        <v>5.5563258633508443</v>
      </c>
      <c r="F294" s="34">
        <f t="shared" si="201"/>
        <v>-0.78289954839450471</v>
      </c>
      <c r="G294" s="234">
        <f t="shared" si="200"/>
        <v>1.6758787111927687E-2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Lincolnshire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-5.0770156164185138</v>
      </c>
      <c r="Q7" s="11">
        <f>'Occ T1'!J16</f>
        <v>19.922601508629437</v>
      </c>
    </row>
    <row r="8" spans="1:17" x14ac:dyDescent="0.2">
      <c r="O8" t="str">
        <f>name!E11</f>
        <v>Process, plant and machine operatives</v>
      </c>
      <c r="P8" s="11">
        <f>'Occ T1'!H15</f>
        <v>3.6531388224257171</v>
      </c>
      <c r="Q8" s="11">
        <f>'Occ T1'!J15</f>
        <v>24.504796976691271</v>
      </c>
    </row>
    <row r="9" spans="1:17" x14ac:dyDescent="0.2">
      <c r="O9" t="str">
        <f>name!E10</f>
        <v>Sales and customer service occupations</v>
      </c>
      <c r="P9" s="11">
        <f>'Occ T1'!H14</f>
        <v>-0.6692657808558522</v>
      </c>
      <c r="Q9" s="11">
        <f>'Occ T1'!J14</f>
        <v>19.249264790135651</v>
      </c>
    </row>
    <row r="10" spans="1:17" x14ac:dyDescent="0.2">
      <c r="O10" t="str">
        <f>name!E9</f>
        <v>Caring, leisure and other service occupations</v>
      </c>
      <c r="P10" s="11">
        <f>'Occ T1'!H13</f>
        <v>7.2148562099435125</v>
      </c>
      <c r="Q10" s="11">
        <f>'Occ T1'!J13</f>
        <v>40.392921377076767</v>
      </c>
    </row>
    <row r="11" spans="1:17" x14ac:dyDescent="0.2">
      <c r="O11" t="str">
        <f>name!E8</f>
        <v>Skilled trades occupations</v>
      </c>
      <c r="P11" s="11">
        <f>'Occ T1'!H12</f>
        <v>-4.9352957937406785</v>
      </c>
      <c r="Q11" s="11">
        <f>'Occ T1'!J12</f>
        <v>14.840200133017674</v>
      </c>
    </row>
    <row r="12" spans="1:17" x14ac:dyDescent="0.2">
      <c r="O12" t="str">
        <f>name!E7</f>
        <v>Administrative and secretarial occupations</v>
      </c>
      <c r="P12" s="11">
        <f>'Occ T1'!H11</f>
        <v>-7.3428003044738688</v>
      </c>
      <c r="Q12" s="11">
        <f>'Occ T1'!J11</f>
        <v>16.413465627005266</v>
      </c>
    </row>
    <row r="13" spans="1:17" x14ac:dyDescent="0.2">
      <c r="O13" t="str">
        <f>name!E6</f>
        <v>Associate professional occupations</v>
      </c>
      <c r="P13" s="11">
        <f>'Occ T1'!H10</f>
        <v>1.387957434817686</v>
      </c>
      <c r="Q13" s="11">
        <f>'Occ T1'!J10</f>
        <v>28.67252952834955</v>
      </c>
    </row>
    <row r="14" spans="1:17" x14ac:dyDescent="0.2">
      <c r="O14" t="str">
        <f>name!E5</f>
        <v>Professional occupations</v>
      </c>
      <c r="P14" s="11">
        <f>'Occ T1'!H9</f>
        <v>16.656029158968892</v>
      </c>
      <c r="Q14" s="11">
        <f>'Occ T1'!J9</f>
        <v>66.718043183237924</v>
      </c>
    </row>
    <row r="15" spans="1:17" x14ac:dyDescent="0.2">
      <c r="O15" t="str">
        <f>name!E4</f>
        <v>Managers, directors and senior officials</v>
      </c>
      <c r="P15" s="11">
        <f>'Occ T1'!H8</f>
        <v>7.1793958693332982</v>
      </c>
      <c r="Q15" s="11">
        <f>'Occ T1'!J8</f>
        <v>36.926501165052436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Lincolnshire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-1.9841594676428542E-2</v>
      </c>
      <c r="Q37" s="11">
        <f>'Occ T2'!J8</f>
        <v>17.858865324722249</v>
      </c>
    </row>
    <row r="38" spans="1:17" x14ac:dyDescent="0.2">
      <c r="O38" s="10" t="str">
        <f>name!D5</f>
        <v>12 Other managers and proprietors</v>
      </c>
      <c r="P38" s="11">
        <f>'Occ T2'!H9</f>
        <v>7.1992374640097232</v>
      </c>
      <c r="Q38" s="11">
        <f>'Occ T2'!J9</f>
        <v>19.067635840330183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4.8484784907509173</v>
      </c>
      <c r="Q39" s="11">
        <f>'Occ T2'!J10</f>
        <v>15.964512504242752</v>
      </c>
    </row>
    <row r="40" spans="1:17" x14ac:dyDescent="0.2">
      <c r="O40" s="10" t="str">
        <f>name!D7</f>
        <v>22 Health professionals</v>
      </c>
      <c r="P40" s="11">
        <f>'Occ T2'!H11</f>
        <v>3.4429388423280578</v>
      </c>
      <c r="Q40" s="11">
        <f>'Occ T2'!J11</f>
        <v>16.087948441100181</v>
      </c>
    </row>
    <row r="41" spans="1:17" x14ac:dyDescent="0.2">
      <c r="O41" s="10" t="str">
        <f>name!D8</f>
        <v>23 Teaching and other educational professionals</v>
      </c>
      <c r="P41" s="11">
        <f>'Occ T2'!H12</f>
        <v>0.70258974452267253</v>
      </c>
      <c r="Q41" s="11">
        <f>'Occ T2'!J12</f>
        <v>10.155837855611459</v>
      </c>
    </row>
    <row r="42" spans="1:17" x14ac:dyDescent="0.2">
      <c r="O42" s="10" t="str">
        <f>name!D9</f>
        <v>24 Business, media and public service professionals</v>
      </c>
      <c r="P42" s="11">
        <f>'Occ T2'!H13</f>
        <v>7.6620220813672439</v>
      </c>
      <c r="Q42" s="11">
        <f>'Occ T2'!J13</f>
        <v>24.509744382283529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-0.9392819624325508</v>
      </c>
      <c r="Q43" s="11">
        <f>'Occ T2'!J14</f>
        <v>2.7018524881348087</v>
      </c>
    </row>
    <row r="44" spans="1:17" x14ac:dyDescent="0.2">
      <c r="O44" s="10" t="str">
        <f>name!D11</f>
        <v>32 Health and social care associate professionals</v>
      </c>
      <c r="P44" s="11">
        <f>'Occ T2'!H15</f>
        <v>0.93968212963893905</v>
      </c>
      <c r="Q44" s="11">
        <f>'Occ T2'!J15</f>
        <v>6.7431872012460783</v>
      </c>
    </row>
    <row r="45" spans="1:17" x14ac:dyDescent="0.2">
      <c r="O45" s="10" t="str">
        <f>name!D12</f>
        <v>33 Protective service occupations</v>
      </c>
      <c r="P45" s="11">
        <f>'Occ T2'!H16</f>
        <v>1.8842565947712462</v>
      </c>
      <c r="Q45" s="11">
        <f>'Occ T2'!J16</f>
        <v>4.1642575616162567</v>
      </c>
    </row>
    <row r="46" spans="1:17" x14ac:dyDescent="0.2">
      <c r="O46" s="10" t="str">
        <f>name!D13</f>
        <v>34 Culture, media and sports occupations</v>
      </c>
      <c r="P46" s="11">
        <f>'Occ T2'!H17</f>
        <v>-7.7845438919270649E-2</v>
      </c>
      <c r="Q46" s="11">
        <f>'Occ T2'!J17</f>
        <v>2.7509533306554688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-0.41885388824067959</v>
      </c>
      <c r="Q47" s="11">
        <f>'Occ T2'!J18</f>
        <v>12.312278946696935</v>
      </c>
    </row>
    <row r="48" spans="1:17" x14ac:dyDescent="0.2">
      <c r="O48" s="10" t="str">
        <f>name!D15</f>
        <v>41 Administrative occupations</v>
      </c>
      <c r="P48" s="11">
        <f>'Occ T2'!H19</f>
        <v>-5.7833827371627109</v>
      </c>
      <c r="Q48" s="11">
        <f>'Occ T2'!J19</f>
        <v>13.333050207552773</v>
      </c>
    </row>
    <row r="49" spans="15:17" x14ac:dyDescent="0.2">
      <c r="O49" s="10" t="str">
        <f>name!D16</f>
        <v>42 Secretarial and related occupations</v>
      </c>
      <c r="P49" s="11">
        <f>'Occ T2'!H20</f>
        <v>-1.559417567311157</v>
      </c>
      <c r="Q49" s="11">
        <f>'Occ T2'!J20</f>
        <v>3.0804154194524918</v>
      </c>
    </row>
    <row r="50" spans="15:17" x14ac:dyDescent="0.2">
      <c r="O50" s="10" t="str">
        <f>name!D17</f>
        <v>51 Skilled agricultural and related trades</v>
      </c>
      <c r="P50" s="11">
        <f>'Occ T2'!H21</f>
        <v>-0.58065739760631274</v>
      </c>
      <c r="Q50" s="11">
        <f>'Occ T2'!J21</f>
        <v>4.6707523758590037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-1.8341137940435104</v>
      </c>
      <c r="Q51" s="11">
        <f>'Occ T2'!J22</f>
        <v>4.7396255323695087</v>
      </c>
    </row>
    <row r="52" spans="15:17" x14ac:dyDescent="0.2">
      <c r="O52" s="10" t="str">
        <f>name!D19</f>
        <v>53 Skilled construction and building trades</v>
      </c>
      <c r="P52" s="11">
        <f>'Occ T2'!H23</f>
        <v>-1.3627100231333529</v>
      </c>
      <c r="Q52" s="11">
        <f>'Occ T2'!J23</f>
        <v>3.0384393461960082</v>
      </c>
    </row>
    <row r="53" spans="15:17" x14ac:dyDescent="0.2">
      <c r="O53" s="10" t="str">
        <f>name!D20</f>
        <v>54 Textiles, printing and other skilled trades</v>
      </c>
      <c r="P53" s="11">
        <f>'Occ T2'!H24</f>
        <v>-1.1578145789575016</v>
      </c>
      <c r="Q53" s="11">
        <f>'Occ T2'!J24</f>
        <v>2.3913828785931548</v>
      </c>
    </row>
    <row r="54" spans="15:17" x14ac:dyDescent="0.2">
      <c r="O54" s="10" t="str">
        <f>name!D21</f>
        <v>61 Caring personal service occupations</v>
      </c>
      <c r="P54" s="11">
        <f>'Occ T2'!H25</f>
        <v>7.1941919194566637</v>
      </c>
      <c r="Q54" s="11">
        <f>'Occ T2'!J25</f>
        <v>33.668617396477146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7.9806066802854403E-2</v>
      </c>
      <c r="Q55" s="11">
        <f>'Occ T2'!J26</f>
        <v>6.5641385843481199</v>
      </c>
    </row>
    <row r="56" spans="15:17" x14ac:dyDescent="0.2">
      <c r="O56" s="10" t="str">
        <f>name!D23</f>
        <v>63 Community and civil enforcement occupations</v>
      </c>
      <c r="P56" s="11">
        <f>'Occ T2'!H27</f>
        <v>-5.914177631601425E-2</v>
      </c>
      <c r="Q56" s="11">
        <f>'Occ T2'!J27</f>
        <v>0.16016539625149664</v>
      </c>
    </row>
    <row r="57" spans="15:17" x14ac:dyDescent="0.2">
      <c r="O57" s="10" t="str">
        <f>name!D24</f>
        <v>71 Sales occupations</v>
      </c>
      <c r="P57" s="11">
        <f>'Occ T2'!H28</f>
        <v>-4.3051473754540694</v>
      </c>
      <c r="Q57" s="11">
        <f>'Occ T2'!J28</f>
        <v>10.631183981039802</v>
      </c>
    </row>
    <row r="58" spans="15:17" x14ac:dyDescent="0.2">
      <c r="O58" s="10" t="str">
        <f>name!D25</f>
        <v>72 Customer service occupations</v>
      </c>
      <c r="P58" s="11">
        <f>'Occ T2'!H29</f>
        <v>3.635881594598219</v>
      </c>
      <c r="Q58" s="11">
        <f>'Occ T2'!J29</f>
        <v>8.6180808090958507</v>
      </c>
    </row>
    <row r="59" spans="15:17" x14ac:dyDescent="0.2">
      <c r="O59" s="10" t="str">
        <f>name!D26</f>
        <v>81 Process, plant and machine operatives</v>
      </c>
      <c r="P59" s="11">
        <f>'Occ T2'!H30</f>
        <v>3.222226242443508</v>
      </c>
      <c r="Q59" s="11">
        <f>'Occ T2'!J30</f>
        <v>12.484931970144258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0.43091257998220911</v>
      </c>
      <c r="Q60" s="11">
        <f>'Occ T2'!J31</f>
        <v>12.019865006547013</v>
      </c>
    </row>
    <row r="61" spans="15:17" x14ac:dyDescent="0.2">
      <c r="O61" s="10" t="str">
        <f>name!D28</f>
        <v>91 Elementary trades and related occupations</v>
      </c>
      <c r="P61" s="11">
        <f>'Occ T2'!H32</f>
        <v>-2.2640465529604015</v>
      </c>
      <c r="Q61" s="11">
        <f>'Occ T2'!J32</f>
        <v>1.4016149342078235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-2.8129690634581124</v>
      </c>
      <c r="Q62" s="11">
        <f>'Occ T2'!J33</f>
        <v>18.520986574421613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18.067000000000007</v>
      </c>
      <c r="Q64" s="11">
        <f>'Occ T2'!J35</f>
        <v>267.64032428919597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Lincolnshire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514.8449999999998</v>
      </c>
      <c r="C8" s="305">
        <f>SUM(C9:C17)</f>
        <v>520.37</v>
      </c>
      <c r="D8" s="305">
        <f>SUM(D9:D17)</f>
        <v>532.91199999999992</v>
      </c>
      <c r="E8" s="304"/>
      <c r="F8" s="305">
        <f>SUM(F9:F17)</f>
        <v>6.2512363418699826</v>
      </c>
      <c r="G8" s="305">
        <f>SUM(G9:G17)</f>
        <v>7.5586852290287023</v>
      </c>
      <c r="H8" s="305">
        <f>SUM(H9:H17)</f>
        <v>9.826206862094395</v>
      </c>
      <c r="I8" s="304"/>
      <c r="J8" s="305">
        <f>SUM(J9:J17)</f>
        <v>42.914255575884461</v>
      </c>
      <c r="K8" s="305">
        <f>SUM(K9:K17)</f>
        <v>51.728210229427951</v>
      </c>
      <c r="L8" s="305">
        <f>SUM(L9:L17)</f>
        <v>67.991857051446885</v>
      </c>
      <c r="M8" s="304"/>
      <c r="N8" s="305">
        <f>SUM(N9:N17)</f>
        <v>93.903506329758827</v>
      </c>
      <c r="O8" s="305">
        <f>SUM(O9:O17)</f>
        <v>102.80571669772227</v>
      </c>
      <c r="P8" s="305">
        <f>SUM(P9:P17)</f>
        <v>125.49587185353046</v>
      </c>
      <c r="Q8" s="306"/>
      <c r="R8" s="305">
        <f>SUM(R9:R17)</f>
        <v>28.14897992278572</v>
      </c>
      <c r="S8" s="305">
        <f>SUM(S9:S17)</f>
        <v>28.729013858888674</v>
      </c>
      <c r="T8" s="305">
        <f>SUM(T9:T17)</f>
        <v>33.109400273071039</v>
      </c>
      <c r="U8" s="306"/>
      <c r="V8" s="305">
        <f>SUM(V9:V17)</f>
        <v>28.776709227280527</v>
      </c>
      <c r="W8" s="305">
        <f>SUM(W9:W17)</f>
        <v>30.317550662638226</v>
      </c>
      <c r="X8" s="305">
        <f>SUM(X9:X17)</f>
        <v>36.262637444284152</v>
      </c>
      <c r="Y8" s="306"/>
      <c r="Z8" s="305">
        <f>SUM(Z9:Z17)</f>
        <v>116.13710995126314</v>
      </c>
      <c r="AA8" s="305">
        <f>SUM(AA9:AA17)</f>
        <v>117.9638425287589</v>
      </c>
      <c r="AB8" s="305">
        <f>SUM(AB9:AB17)</f>
        <v>123.78045733204192</v>
      </c>
      <c r="AC8" s="306"/>
      <c r="AD8" s="305">
        <f>SUM(AD9:AD17)</f>
        <v>108.75082998805854</v>
      </c>
      <c r="AE8" s="305">
        <f>SUM(AE9:AE17)</f>
        <v>100.81859293940532</v>
      </c>
      <c r="AF8" s="305">
        <f>SUM(AF9:AF17)</f>
        <v>84.298978707262393</v>
      </c>
      <c r="AG8" s="306"/>
      <c r="AH8" s="305">
        <f>SUM(AH9:AH17)</f>
        <v>70.337390702846065</v>
      </c>
      <c r="AI8" s="305">
        <f>SUM(AI9:AI17)</f>
        <v>61.975967225674871</v>
      </c>
      <c r="AJ8" s="305">
        <f>SUM(AJ9:AJ17)</f>
        <v>38.86083392776154</v>
      </c>
      <c r="AK8" s="306"/>
      <c r="AL8" s="305">
        <f>SUM(AL9:AL17)</f>
        <v>19.624981960252516</v>
      </c>
      <c r="AM8" s="305">
        <f>SUM(AM9:AM17)</f>
        <v>18.472420628455083</v>
      </c>
      <c r="AN8" s="305">
        <f>SUM(AN9:AN17)</f>
        <v>13.28575654850717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54.767614784238468</v>
      </c>
      <c r="C9" s="304">
        <f t="shared" ref="B9:D17" si="0">SUM(C21,C33,C51,C63,C75,C93)</f>
        <v>55.803786047645538</v>
      </c>
      <c r="D9" s="304">
        <f t="shared" si="0"/>
        <v>61.947010653571802</v>
      </c>
      <c r="E9" s="304"/>
      <c r="F9" s="304">
        <f t="shared" ref="F9:H17" si="1">SUM(F21,F33,F51,F63,F75,F93)</f>
        <v>0.58177343511851576</v>
      </c>
      <c r="G9" s="304">
        <f t="shared" si="1"/>
        <v>0.71268907884821775</v>
      </c>
      <c r="H9" s="304">
        <f t="shared" si="1"/>
        <v>0.97941961389795817</v>
      </c>
      <c r="I9" s="304"/>
      <c r="J9" s="304">
        <f t="shared" ref="J9:L17" si="2">SUM(J21,J33,J51,J63,J75,J93)</f>
        <v>5.1598794971551545</v>
      </c>
      <c r="K9" s="304">
        <f t="shared" si="2"/>
        <v>6.1782628135208899</v>
      </c>
      <c r="L9" s="304">
        <f t="shared" si="2"/>
        <v>8.4677378224321238</v>
      </c>
      <c r="M9" s="304"/>
      <c r="N9" s="304">
        <f t="shared" ref="N9:P17" si="3">SUM(N21,N33,N51,N63,N75,N93)</f>
        <v>13.773778839671762</v>
      </c>
      <c r="O9" s="304">
        <f t="shared" si="3"/>
        <v>14.785496493375408</v>
      </c>
      <c r="P9" s="304">
        <f t="shared" si="3"/>
        <v>18.490898983703094</v>
      </c>
      <c r="Q9" s="306"/>
      <c r="R9" s="304">
        <f t="shared" ref="R9:T9" si="4">SUM(R21,R33,R51,R63,R75,R93)</f>
        <v>3.1019419268391362</v>
      </c>
      <c r="S9" s="304">
        <f t="shared" si="4"/>
        <v>3.2020372639748471</v>
      </c>
      <c r="T9" s="304">
        <f t="shared" si="4"/>
        <v>3.7934467376510859</v>
      </c>
      <c r="U9" s="306"/>
      <c r="V9" s="304">
        <f t="shared" ref="V9:X9" si="5">SUM(V21,V33,V51,V63,V75,V93)</f>
        <v>4.2112896524051404</v>
      </c>
      <c r="W9" s="304">
        <f t="shared" si="5"/>
        <v>4.2533111620186199</v>
      </c>
      <c r="X9" s="304">
        <f t="shared" si="5"/>
        <v>5.0398618405053819</v>
      </c>
      <c r="Y9" s="306"/>
      <c r="Z9" s="304">
        <f t="shared" ref="Z9:AB9" si="6">SUM(Z21,Z33,Z51,Z63,Z75,Z93)</f>
        <v>11.343703057328376</v>
      </c>
      <c r="AA9" s="304">
        <f t="shared" si="6"/>
        <v>11.157306144447025</v>
      </c>
      <c r="AB9" s="304">
        <f t="shared" si="6"/>
        <v>12.437213849908735</v>
      </c>
      <c r="AC9" s="306"/>
      <c r="AD9" s="304">
        <f>SUM(AD21,AD33,AD51,AD63,AD75,AD93)</f>
        <v>8.8903956040949623</v>
      </c>
      <c r="AE9" s="304">
        <f t="shared" ref="AE9:AF9" si="7">SUM(AE21,AE33,AE51,AE63,AE75,AE93)</f>
        <v>8.0647548155464239</v>
      </c>
      <c r="AF9" s="304">
        <f t="shared" si="7"/>
        <v>6.7550083509832204</v>
      </c>
      <c r="AG9" s="306"/>
      <c r="AH9" s="304">
        <f t="shared" ref="AH9:AJ9" si="8">SUM(AH21,AH33,AH51,AH63,AH75,AH93)</f>
        <v>6.3257750663745567</v>
      </c>
      <c r="AI9" s="304">
        <f t="shared" si="8"/>
        <v>5.8033553928897241</v>
      </c>
      <c r="AJ9" s="304">
        <f t="shared" si="8"/>
        <v>4.2691886837076849</v>
      </c>
      <c r="AK9" s="306"/>
      <c r="AL9" s="304">
        <f t="shared" ref="AL9:AN9" si="9">SUM(AL21,AL33,AL51,AL63,AL75,AL93)</f>
        <v>1.3790777052508567</v>
      </c>
      <c r="AM9" s="304">
        <f t="shared" si="9"/>
        <v>1.6465728830243935</v>
      </c>
      <c r="AN9" s="304">
        <f t="shared" si="9"/>
        <v>1.7142347707825105</v>
      </c>
    </row>
    <row r="10" spans="1:40" x14ac:dyDescent="0.2">
      <c r="A10" s="13" t="str">
        <f>name!E5</f>
        <v>Professional occupations</v>
      </c>
      <c r="B10" s="304">
        <f t="shared" si="0"/>
        <v>100.60903226078113</v>
      </c>
      <c r="C10" s="304">
        <f t="shared" si="0"/>
        <v>106.49222048800286</v>
      </c>
      <c r="D10" s="304">
        <f t="shared" si="0"/>
        <v>117.2650614197499</v>
      </c>
      <c r="E10" s="304"/>
      <c r="F10" s="304">
        <f t="shared" si="1"/>
        <v>4.5824134778038097</v>
      </c>
      <c r="G10" s="304">
        <f t="shared" si="1"/>
        <v>5.499604194145137</v>
      </c>
      <c r="H10" s="304">
        <f t="shared" si="1"/>
        <v>6.9221239250835893</v>
      </c>
      <c r="I10" s="304"/>
      <c r="J10" s="304">
        <f t="shared" si="2"/>
        <v>23.282229594487475</v>
      </c>
      <c r="K10" s="304">
        <f t="shared" si="2"/>
        <v>27.503344541143857</v>
      </c>
      <c r="L10" s="304">
        <f t="shared" si="2"/>
        <v>34.213328084330442</v>
      </c>
      <c r="M10" s="304"/>
      <c r="N10" s="304">
        <f t="shared" si="3"/>
        <v>33.652311751424918</v>
      </c>
      <c r="O10" s="304">
        <f t="shared" si="3"/>
        <v>35.540695439071456</v>
      </c>
      <c r="P10" s="304">
        <f t="shared" si="3"/>
        <v>39.682126763053041</v>
      </c>
      <c r="Q10" s="306"/>
      <c r="R10" s="304">
        <f t="shared" ref="R10:T10" si="10">SUM(R22,R34,R52,R64,R76,R94)</f>
        <v>5.3055078183557969</v>
      </c>
      <c r="S10" s="304">
        <f t="shared" si="10"/>
        <v>4.0929315939528017</v>
      </c>
      <c r="T10" s="304">
        <f t="shared" si="10"/>
        <v>3.4565436013782955</v>
      </c>
      <c r="U10" s="306"/>
      <c r="V10" s="304">
        <f t="shared" ref="V10:X10" si="11">SUM(V22,V34,V52,V64,V76,V94)</f>
        <v>5.5240826321224716</v>
      </c>
      <c r="W10" s="304">
        <f t="shared" si="11"/>
        <v>5.5809644445816282</v>
      </c>
      <c r="X10" s="304">
        <f t="shared" si="11"/>
        <v>6.2465267670938553</v>
      </c>
      <c r="Y10" s="306"/>
      <c r="Z10" s="304">
        <f t="shared" ref="Z10:AB10" si="12">SUM(Z22,Z34,Z52,Z64,Z76,Z94)</f>
        <v>13.433156330930817</v>
      </c>
      <c r="AA10" s="304">
        <f t="shared" si="12"/>
        <v>14.041304467580453</v>
      </c>
      <c r="AB10" s="304">
        <f t="shared" si="12"/>
        <v>15.447828752971724</v>
      </c>
      <c r="AC10" s="306"/>
      <c r="AD10" s="304">
        <f t="shared" ref="AD10:AF10" si="13">SUM(AD22,AD34,AD52,AD64,AD76,AD94)</f>
        <v>8.5314814366478426</v>
      </c>
      <c r="AE10" s="304">
        <f t="shared" si="13"/>
        <v>7.790340842260898</v>
      </c>
      <c r="AF10" s="304">
        <f t="shared" si="13"/>
        <v>6.5214037602274315</v>
      </c>
      <c r="AG10" s="306"/>
      <c r="AH10" s="304">
        <f t="shared" ref="AH10:AJ10" si="14">SUM(AH22,AH34,AH52,AH64,AH76,AH94)</f>
        <v>5.3078927838038581</v>
      </c>
      <c r="AI10" s="304">
        <f t="shared" si="14"/>
        <v>5.1840393629650752</v>
      </c>
      <c r="AJ10" s="304">
        <f t="shared" si="14"/>
        <v>3.620398946330921</v>
      </c>
      <c r="AK10" s="306"/>
      <c r="AL10" s="304">
        <f t="shared" ref="AL10:AN10" si="15">SUM(AL22,AL34,AL52,AL64,AL76,AL94)</f>
        <v>0.98995643520414123</v>
      </c>
      <c r="AM10" s="304">
        <f t="shared" si="15"/>
        <v>1.2589956023015383</v>
      </c>
      <c r="AN10" s="304">
        <f t="shared" si="15"/>
        <v>1.1547808192805959</v>
      </c>
    </row>
    <row r="11" spans="1:40" x14ac:dyDescent="0.2">
      <c r="A11" s="13" t="str">
        <f>name!E6</f>
        <v>Associate professional occupations</v>
      </c>
      <c r="B11" s="304">
        <f>SUM(B23,B35,B53,B65,B77,B95)</f>
        <v>61.51084857143762</v>
      </c>
      <c r="C11" s="304">
        <f t="shared" si="0"/>
        <v>59.105291475181126</v>
      </c>
      <c r="D11" s="304">
        <f>SUM(D23,D35,D53,D65,D77,D95)</f>
        <v>62.898806006255342</v>
      </c>
      <c r="E11" s="304"/>
      <c r="F11" s="304">
        <f t="shared" si="1"/>
        <v>0.58991834698209544</v>
      </c>
      <c r="G11" s="304">
        <f t="shared" si="1"/>
        <v>0.69554616792740986</v>
      </c>
      <c r="H11" s="304">
        <f t="shared" si="1"/>
        <v>0.97406062340238342</v>
      </c>
      <c r="I11" s="304"/>
      <c r="J11" s="304">
        <f t="shared" si="2"/>
        <v>6.4385001656601801</v>
      </c>
      <c r="K11" s="304">
        <f t="shared" si="2"/>
        <v>7.3950765281913595</v>
      </c>
      <c r="L11" s="304">
        <f t="shared" si="2"/>
        <v>9.8558678002155755</v>
      </c>
      <c r="M11" s="304"/>
      <c r="N11" s="304">
        <f t="shared" si="3"/>
        <v>16.011904106575059</v>
      </c>
      <c r="O11" s="304">
        <f t="shared" si="3"/>
        <v>16.495422046367306</v>
      </c>
      <c r="P11" s="304">
        <f t="shared" si="3"/>
        <v>19.617875320023362</v>
      </c>
      <c r="Q11" s="306"/>
      <c r="R11" s="304">
        <f t="shared" ref="R11:T11" si="16">SUM(R23,R35,R53,R65,R77,R95)</f>
        <v>4.7547336190493947</v>
      </c>
      <c r="S11" s="304">
        <f t="shared" si="16"/>
        <v>4.5121189623484401</v>
      </c>
      <c r="T11" s="304">
        <f t="shared" si="16"/>
        <v>4.8975304366456438</v>
      </c>
      <c r="U11" s="306"/>
      <c r="V11" s="304">
        <f t="shared" ref="V11:X11" si="17">SUM(V23,V35,V53,V65,V77,V95)</f>
        <v>4.1385398803215416</v>
      </c>
      <c r="W11" s="304">
        <f t="shared" si="17"/>
        <v>3.8451660133411503</v>
      </c>
      <c r="X11" s="304">
        <f t="shared" si="17"/>
        <v>4.3331890990501325</v>
      </c>
      <c r="Y11" s="306"/>
      <c r="Z11" s="304">
        <f t="shared" ref="Z11:AB11" si="18">SUM(Z23,Z35,Z53,Z65,Z77,Z95)</f>
        <v>13.158954882312361</v>
      </c>
      <c r="AA11" s="304">
        <f t="shared" si="18"/>
        <v>12.185735224730738</v>
      </c>
      <c r="AB11" s="304">
        <f t="shared" si="18"/>
        <v>12.438196965470212</v>
      </c>
      <c r="AC11" s="306"/>
      <c r="AD11" s="304">
        <f t="shared" ref="AD11:AF11" si="19">SUM(AD23,AD35,AD53,AD65,AD77,AD95)</f>
        <v>9.5598850279832792</v>
      </c>
      <c r="AE11" s="304">
        <f t="shared" si="19"/>
        <v>8.0356372191210319</v>
      </c>
      <c r="AF11" s="304">
        <f t="shared" si="19"/>
        <v>6.5095119817400935</v>
      </c>
      <c r="AG11" s="306"/>
      <c r="AH11" s="304">
        <f t="shared" ref="AH11:AJ11" si="20">SUM(AH23,AH35,AH53,AH65,AH77,AH95)</f>
        <v>5.7973472700596043</v>
      </c>
      <c r="AI11" s="304">
        <f t="shared" si="20"/>
        <v>4.8788151640614998</v>
      </c>
      <c r="AJ11" s="304">
        <f t="shared" si="20"/>
        <v>3.3158409495353789</v>
      </c>
      <c r="AK11" s="306"/>
      <c r="AL11" s="304">
        <f t="shared" ref="AL11:AN11" si="21">SUM(AL23,AL35,AL53,AL65,AL77,AL95)</f>
        <v>1.0610652724940999</v>
      </c>
      <c r="AM11" s="304">
        <f t="shared" si="21"/>
        <v>1.0617741490921919</v>
      </c>
      <c r="AN11" s="304">
        <f t="shared" si="21"/>
        <v>0.95673283017257038</v>
      </c>
    </row>
    <row r="12" spans="1:40" x14ac:dyDescent="0.2">
      <c r="A12" s="13" t="str">
        <f>name!E7</f>
        <v>Administrative and secretarial occupations</v>
      </c>
      <c r="B12" s="304">
        <f t="shared" si="0"/>
        <v>51.262478942648841</v>
      </c>
      <c r="C12" s="304">
        <f t="shared" si="0"/>
        <v>47.939862013076038</v>
      </c>
      <c r="D12" s="304">
        <f t="shared" si="0"/>
        <v>43.919678638174929</v>
      </c>
      <c r="E12" s="304"/>
      <c r="F12" s="304">
        <f t="shared" si="1"/>
        <v>0.21226312429354771</v>
      </c>
      <c r="G12" s="304">
        <f t="shared" si="1"/>
        <v>0.25907313818447109</v>
      </c>
      <c r="H12" s="304">
        <f t="shared" si="1"/>
        <v>0.364031627579813</v>
      </c>
      <c r="I12" s="304"/>
      <c r="J12" s="304">
        <f t="shared" si="2"/>
        <v>2.7282612771781825</v>
      </c>
      <c r="K12" s="304">
        <f t="shared" si="2"/>
        <v>3.4018321862290235</v>
      </c>
      <c r="L12" s="304">
        <f t="shared" si="2"/>
        <v>4.544128981263901</v>
      </c>
      <c r="M12" s="304"/>
      <c r="N12" s="304">
        <f t="shared" si="3"/>
        <v>8.9854993635668787</v>
      </c>
      <c r="O12" s="304">
        <f t="shared" si="3"/>
        <v>10.007248688023298</v>
      </c>
      <c r="P12" s="304">
        <f t="shared" si="3"/>
        <v>12.255027769234728</v>
      </c>
      <c r="Q12" s="306"/>
      <c r="R12" s="304">
        <f t="shared" ref="R12:T12" si="22">SUM(R24,R36,R54,R66,R78,R96)</f>
        <v>3.7394837491034609</v>
      </c>
      <c r="S12" s="304">
        <f t="shared" si="22"/>
        <v>4.1061680027467675</v>
      </c>
      <c r="T12" s="304">
        <f t="shared" si="22"/>
        <v>4.8004240049035776</v>
      </c>
      <c r="U12" s="306"/>
      <c r="V12" s="304">
        <f t="shared" ref="V12:X12" si="23">SUM(V24,V36,V54,V66,V78,V96)</f>
        <v>3.2817725981902814</v>
      </c>
      <c r="W12" s="304">
        <f t="shared" si="23"/>
        <v>3.4352453921601946</v>
      </c>
      <c r="X12" s="304">
        <f t="shared" si="23"/>
        <v>3.897771859838485</v>
      </c>
      <c r="Y12" s="306"/>
      <c r="Z12" s="304">
        <f t="shared" ref="Z12:AA12" si="24">SUM(Z24,Z36,Z54,Z66,Z78,Z96)</f>
        <v>11.437884977111777</v>
      </c>
      <c r="AA12" s="304">
        <f t="shared" si="24"/>
        <v>10.410848617756184</v>
      </c>
      <c r="AB12" s="304">
        <f>SUM(AB24,AB36,AB54,AB66,AB78,AB96)</f>
        <v>8.5103034346746487</v>
      </c>
      <c r="AC12" s="306"/>
      <c r="AD12" s="304">
        <f t="shared" ref="AD12:AE12" si="25">SUM(AD24,AD36,AD54,AD66,AD78,AD96)</f>
        <v>12.864102888225919</v>
      </c>
      <c r="AE12" s="304">
        <f t="shared" si="25"/>
        <v>10.326752026044399</v>
      </c>
      <c r="AF12" s="304">
        <f>SUM(AF24,AF36,AF54,AF66,AF78,AF96)</f>
        <v>6.5688102582727792</v>
      </c>
      <c r="AG12" s="306"/>
      <c r="AH12" s="304">
        <f t="shared" ref="AH12:AI12" si="26">SUM(AH24,AH36,AH54,AH66,AH78,AH96)</f>
        <v>6.679873846055461</v>
      </c>
      <c r="AI12" s="304">
        <f t="shared" si="26"/>
        <v>4.7146447686858712</v>
      </c>
      <c r="AJ12" s="304">
        <f>SUM(AJ24,AJ36,AJ54,AJ66,AJ78,AJ96)</f>
        <v>2.0060916823471859</v>
      </c>
      <c r="AK12" s="306"/>
      <c r="AL12" s="304">
        <f t="shared" ref="AL12:AM12" si="27">SUM(AL24,AL36,AL54,AL66,AL78,AL96)</f>
        <v>1.3333371189233301</v>
      </c>
      <c r="AM12" s="304">
        <f t="shared" si="27"/>
        <v>1.2780491932458247</v>
      </c>
      <c r="AN12" s="304">
        <f>SUM(AN24,AN36,AN54,AN66,AN78,AN96)</f>
        <v>0.97308902005980891</v>
      </c>
    </row>
    <row r="13" spans="1:40" x14ac:dyDescent="0.2">
      <c r="A13" s="13" t="str">
        <f>name!E8</f>
        <v>Skilled trades occupations</v>
      </c>
      <c r="B13" s="304">
        <f t="shared" si="0"/>
        <v>48.559168042087855</v>
      </c>
      <c r="C13" s="304">
        <f t="shared" si="0"/>
        <v>47.018971229502199</v>
      </c>
      <c r="D13" s="304">
        <f t="shared" si="0"/>
        <v>43.623872248347205</v>
      </c>
      <c r="E13" s="304"/>
      <c r="F13" s="304">
        <f t="shared" si="1"/>
        <v>6.7767050822637773E-2</v>
      </c>
      <c r="G13" s="304">
        <f t="shared" si="1"/>
        <v>8.6239980197536314E-2</v>
      </c>
      <c r="H13" s="304">
        <f t="shared" si="1"/>
        <v>0.11452399468301996</v>
      </c>
      <c r="I13" s="304"/>
      <c r="J13" s="304">
        <f t="shared" si="2"/>
        <v>0.77837278484429873</v>
      </c>
      <c r="K13" s="304">
        <f t="shared" si="2"/>
        <v>1.0144687762231606</v>
      </c>
      <c r="L13" s="304">
        <f t="shared" si="2"/>
        <v>1.4503185521206186</v>
      </c>
      <c r="M13" s="304"/>
      <c r="N13" s="304">
        <f t="shared" si="3"/>
        <v>3.6853372300048526</v>
      </c>
      <c r="O13" s="304">
        <f t="shared" si="3"/>
        <v>4.2512857673486657</v>
      </c>
      <c r="P13" s="304">
        <f t="shared" si="3"/>
        <v>5.508263447894322</v>
      </c>
      <c r="Q13" s="306"/>
      <c r="R13" s="304">
        <f t="shared" ref="R13:T13" si="28">SUM(R25,R37,R55,R67,R79,R97)</f>
        <v>1.4788237545577814</v>
      </c>
      <c r="S13" s="304">
        <f t="shared" si="28"/>
        <v>1.5868296902349313</v>
      </c>
      <c r="T13" s="304">
        <f t="shared" si="28"/>
        <v>1.9697923734856586</v>
      </c>
      <c r="U13" s="306"/>
      <c r="V13" s="304">
        <f t="shared" ref="V13:X13" si="29">SUM(V25,V37,V55,V67,V79,V97)</f>
        <v>2.9284410824480056</v>
      </c>
      <c r="W13" s="304">
        <f t="shared" si="29"/>
        <v>3.1199052919917865</v>
      </c>
      <c r="X13" s="304">
        <f t="shared" si="29"/>
        <v>3.7347974315806893</v>
      </c>
      <c r="Y13" s="306"/>
      <c r="Z13" s="304">
        <f t="shared" ref="Z13:AB13" si="30">SUM(Z25,Z37,Z55,Z67,Z79,Z97)</f>
        <v>15.504416438915625</v>
      </c>
      <c r="AA13" s="304">
        <f t="shared" si="30"/>
        <v>15.29118343360822</v>
      </c>
      <c r="AB13" s="304">
        <f t="shared" si="30"/>
        <v>14.299574449939582</v>
      </c>
      <c r="AC13" s="306"/>
      <c r="AD13" s="304">
        <f t="shared" ref="AD13:AF13" si="31">SUM(AD25,AD37,AD55,AD67,AD79,AD97)</f>
        <v>12.80913916706416</v>
      </c>
      <c r="AE13" s="304">
        <f t="shared" si="31"/>
        <v>11.764871410365052</v>
      </c>
      <c r="AF13" s="304">
        <f t="shared" si="31"/>
        <v>10.135068502288345</v>
      </c>
      <c r="AG13" s="306"/>
      <c r="AH13" s="304">
        <f t="shared" ref="AH13:AJ13" si="32">SUM(AH25,AH37,AH55,AH67,AH79,AH97)</f>
        <v>7.9764409111962999</v>
      </c>
      <c r="AI13" s="304">
        <f t="shared" si="32"/>
        <v>6.6771100783895898</v>
      </c>
      <c r="AJ13" s="304">
        <f t="shared" si="32"/>
        <v>4.522711877935337</v>
      </c>
      <c r="AK13" s="306"/>
      <c r="AL13" s="304">
        <f t="shared" ref="AL13:AN13" si="33">SUM(AL25,AL37,AL55,AL67,AL79,AL97)</f>
        <v>3.3304296222342002</v>
      </c>
      <c r="AM13" s="304">
        <f t="shared" si="33"/>
        <v>3.2270768011432645</v>
      </c>
      <c r="AN13" s="304">
        <f t="shared" si="33"/>
        <v>1.888821618419636</v>
      </c>
    </row>
    <row r="14" spans="1:40" x14ac:dyDescent="0.2">
      <c r="A14" s="13" t="str">
        <f>name!E9</f>
        <v>Caring, leisure and other service occupations</v>
      </c>
      <c r="B14" s="304">
        <f t="shared" si="0"/>
        <v>56.938490643686791</v>
      </c>
      <c r="C14" s="304">
        <f t="shared" si="0"/>
        <v>60.010078256370782</v>
      </c>
      <c r="D14" s="304">
        <f t="shared" si="0"/>
        <v>64.153346853630239</v>
      </c>
      <c r="E14" s="304"/>
      <c r="F14" s="304">
        <f t="shared" si="1"/>
        <v>3.994244471747066E-2</v>
      </c>
      <c r="G14" s="304">
        <f t="shared" si="1"/>
        <v>5.7611945101082564E-2</v>
      </c>
      <c r="H14" s="304">
        <f t="shared" si="1"/>
        <v>8.629304641485798E-2</v>
      </c>
      <c r="I14" s="304"/>
      <c r="J14" s="304">
        <f t="shared" si="2"/>
        <v>1.8638399796557725</v>
      </c>
      <c r="K14" s="304">
        <f t="shared" si="2"/>
        <v>2.561125790715344</v>
      </c>
      <c r="L14" s="304">
        <f t="shared" si="2"/>
        <v>3.7064966381572462</v>
      </c>
      <c r="M14" s="304"/>
      <c r="N14" s="304">
        <f t="shared" si="3"/>
        <v>6.6399885722440333</v>
      </c>
      <c r="O14" s="304">
        <f t="shared" si="3"/>
        <v>8.2802925982572599</v>
      </c>
      <c r="P14" s="304">
        <f t="shared" si="3"/>
        <v>11.128767996312769</v>
      </c>
      <c r="Q14" s="306"/>
      <c r="R14" s="304">
        <f>SUM(R26,R38,R56,R68,R80,R98)</f>
        <v>4.980511697976362</v>
      </c>
      <c r="S14" s="304">
        <f t="shared" ref="S14:T14" si="34">SUM(S26,S38,S56,S68,S80,S98)</f>
        <v>5.5919061068754488</v>
      </c>
      <c r="T14" s="304">
        <f t="shared" si="34"/>
        <v>6.4691771054823839</v>
      </c>
      <c r="U14" s="306"/>
      <c r="V14" s="304">
        <f t="shared" ref="V14:X14" si="35">SUM(V26,V38,V56,V68,V80,V98)</f>
        <v>3.4728175589778871</v>
      </c>
      <c r="W14" s="304">
        <f t="shared" si="35"/>
        <v>3.9731074847874641</v>
      </c>
      <c r="X14" s="304">
        <f t="shared" si="35"/>
        <v>5.0571130323597764</v>
      </c>
      <c r="Y14" s="306"/>
      <c r="Z14" s="304">
        <f t="shared" ref="Z14:AB14" si="36">SUM(Z26,Z38,Z56,Z68,Z80,Z98)</f>
        <v>19.836415684765136</v>
      </c>
      <c r="AA14" s="304">
        <f t="shared" si="36"/>
        <v>21.057317902021204</v>
      </c>
      <c r="AB14" s="304">
        <f t="shared" si="36"/>
        <v>23.237698085355245</v>
      </c>
      <c r="AC14" s="306"/>
      <c r="AD14" s="304">
        <f t="shared" ref="AD14:AF14" si="37">SUM(AD26,AD38,AD56,AD68,AD80,AD98)</f>
        <v>15.0547687338134</v>
      </c>
      <c r="AE14" s="304">
        <f t="shared" si="37"/>
        <v>13.862015120275384</v>
      </c>
      <c r="AF14" s="304">
        <f t="shared" si="37"/>
        <v>10.846267839834951</v>
      </c>
      <c r="AG14" s="306"/>
      <c r="AH14" s="304">
        <f t="shared" ref="AH14:AJ14" si="38">SUM(AH26,AH38,AH56,AH68,AH80,AH98)</f>
        <v>4.1727104726647939</v>
      </c>
      <c r="AI14" s="304">
        <f t="shared" si="38"/>
        <v>3.66688407382913</v>
      </c>
      <c r="AJ14" s="304">
        <f t="shared" si="38"/>
        <v>2.7948385762834174</v>
      </c>
      <c r="AK14" s="306"/>
      <c r="AL14" s="304">
        <f t="shared" ref="AL14:AN14" si="39">SUM(AL26,AL38,AL56,AL68,AL80,AL98)</f>
        <v>0.87749549887193234</v>
      </c>
      <c r="AM14" s="304">
        <f t="shared" si="39"/>
        <v>0.95981723450846956</v>
      </c>
      <c r="AN14" s="304">
        <f t="shared" si="39"/>
        <v>0.82669453342959698</v>
      </c>
    </row>
    <row r="15" spans="1:40" x14ac:dyDescent="0.2">
      <c r="A15" s="13" t="str">
        <f>name!E10</f>
        <v>Sales and customer service occupations</v>
      </c>
      <c r="B15" s="304">
        <f t="shared" si="0"/>
        <v>42.790236067661965</v>
      </c>
      <c r="C15" s="304">
        <f t="shared" si="0"/>
        <v>42.479339847137069</v>
      </c>
      <c r="D15" s="304">
        <f t="shared" si="0"/>
        <v>42.120970286806177</v>
      </c>
      <c r="E15" s="304"/>
      <c r="F15" s="304">
        <f t="shared" si="1"/>
        <v>8.0994885517065893E-2</v>
      </c>
      <c r="G15" s="304">
        <f t="shared" si="1"/>
        <v>0.10629574688367774</v>
      </c>
      <c r="H15" s="304">
        <f t="shared" si="1"/>
        <v>0.14390649909505768</v>
      </c>
      <c r="I15" s="304"/>
      <c r="J15" s="304">
        <f t="shared" si="2"/>
        <v>1.2219390564722103</v>
      </c>
      <c r="K15" s="304">
        <f t="shared" si="2"/>
        <v>1.6003950759373919</v>
      </c>
      <c r="L15" s="304">
        <f t="shared" si="2"/>
        <v>2.36761523243264</v>
      </c>
      <c r="M15" s="304"/>
      <c r="N15" s="304">
        <f t="shared" si="3"/>
        <v>5.4434619879685817</v>
      </c>
      <c r="O15" s="304">
        <f t="shared" si="3"/>
        <v>6.4092601222181598</v>
      </c>
      <c r="P15" s="304">
        <f t="shared" si="3"/>
        <v>8.8283624119774178</v>
      </c>
      <c r="Q15" s="306"/>
      <c r="R15" s="304">
        <f t="shared" ref="R15:T15" si="40">SUM(R27,R39,R57,R69,R81,R99)</f>
        <v>1.9267161086236693</v>
      </c>
      <c r="S15" s="304">
        <f t="shared" si="40"/>
        <v>2.2211394186718545</v>
      </c>
      <c r="T15" s="304">
        <f t="shared" si="40"/>
        <v>3.0581665119280856</v>
      </c>
      <c r="U15" s="306"/>
      <c r="V15" s="304">
        <f t="shared" ref="V15:X15" si="41">SUM(V27,V39,V57,V69,V81,V99)</f>
        <v>1.7737333872947472</v>
      </c>
      <c r="W15" s="304">
        <f t="shared" si="41"/>
        <v>1.9728863940393508</v>
      </c>
      <c r="X15" s="304">
        <f t="shared" si="41"/>
        <v>2.453001166172144</v>
      </c>
      <c r="Y15" s="306"/>
      <c r="Z15" s="304">
        <f t="shared" ref="Z15:AB15" si="42">SUM(Z27,Z39,Z57,Z69,Z81,Z99)</f>
        <v>11.854736726845028</v>
      </c>
      <c r="AA15" s="304">
        <f t="shared" si="42"/>
        <v>11.966491566165821</v>
      </c>
      <c r="AB15" s="304">
        <f t="shared" si="42"/>
        <v>12.980906632960428</v>
      </c>
      <c r="AC15" s="306"/>
      <c r="AD15" s="304">
        <f t="shared" ref="AD15:AF15" si="43">SUM(AD27,AD39,AD57,AD69,AD81,AD99)</f>
        <v>11.340481830987706</v>
      </c>
      <c r="AE15" s="304">
        <f t="shared" si="43"/>
        <v>10.267041060018682</v>
      </c>
      <c r="AF15" s="304">
        <f t="shared" si="43"/>
        <v>8.4357401496695132</v>
      </c>
      <c r="AG15" s="306"/>
      <c r="AH15" s="304">
        <f t="shared" ref="AH15:AJ15" si="44">SUM(AH27,AH39,AH57,AH69,AH81,AH99)</f>
        <v>7.060604017858866</v>
      </c>
      <c r="AI15" s="304">
        <f t="shared" si="44"/>
        <v>6.0285696297637745</v>
      </c>
      <c r="AJ15" s="304">
        <f t="shared" si="44"/>
        <v>2.4230934008601936</v>
      </c>
      <c r="AK15" s="306"/>
      <c r="AL15" s="304">
        <f t="shared" ref="AL15:AN15" si="45">SUM(AL27,AL39,AL57,AL69,AL81,AL99)</f>
        <v>2.0875680660940867</v>
      </c>
      <c r="AM15" s="304">
        <f t="shared" si="45"/>
        <v>1.9072608334383498</v>
      </c>
      <c r="AN15" s="304">
        <f t="shared" si="45"/>
        <v>1.4301782817106967</v>
      </c>
    </row>
    <row r="16" spans="1:40" x14ac:dyDescent="0.2">
      <c r="A16" s="13" t="str">
        <f>name!E11</f>
        <v>Process, plant and machine operatives</v>
      </c>
      <c r="B16" s="304">
        <f t="shared" si="0"/>
        <v>41.443223891802766</v>
      </c>
      <c r="C16" s="304">
        <f t="shared" si="0"/>
        <v>46.151561339221814</v>
      </c>
      <c r="D16" s="304">
        <f t="shared" si="0"/>
        <v>45.096362714228484</v>
      </c>
      <c r="E16" s="304"/>
      <c r="F16" s="304">
        <f t="shared" si="1"/>
        <v>6.5385992321777692E-2</v>
      </c>
      <c r="G16" s="304">
        <f t="shared" si="1"/>
        <v>9.9154079115398669E-2</v>
      </c>
      <c r="H16" s="304">
        <f t="shared" si="1"/>
        <v>0.17803716951629334</v>
      </c>
      <c r="I16" s="304"/>
      <c r="J16" s="304">
        <f t="shared" si="2"/>
        <v>0.52886984781447677</v>
      </c>
      <c r="K16" s="304">
        <f t="shared" si="2"/>
        <v>0.83686159982611497</v>
      </c>
      <c r="L16" s="304">
        <f t="shared" si="2"/>
        <v>1.49757994378524</v>
      </c>
      <c r="M16" s="304"/>
      <c r="N16" s="304">
        <f t="shared" si="3"/>
        <v>1.7207814342989904</v>
      </c>
      <c r="O16" s="304">
        <f t="shared" si="3"/>
        <v>2.3036217196138962</v>
      </c>
      <c r="P16" s="304">
        <f t="shared" si="3"/>
        <v>3.5989661038908927</v>
      </c>
      <c r="Q16" s="306"/>
      <c r="R16" s="304">
        <f t="shared" ref="R16:T16" si="46">SUM(R28,R40,R58,R70,R82,R100)</f>
        <v>0.8418918884498453</v>
      </c>
      <c r="S16" s="304">
        <f t="shared" si="46"/>
        <v>1.0808834730128949</v>
      </c>
      <c r="T16" s="304">
        <f t="shared" si="46"/>
        <v>1.4735181112666922</v>
      </c>
      <c r="U16" s="306"/>
      <c r="V16" s="304">
        <f t="shared" ref="V16:X16" si="47">SUM(V28,V40,V58,V70,V82,V100)</f>
        <v>1.4828161452726185</v>
      </c>
      <c r="W16" s="304">
        <f t="shared" si="47"/>
        <v>1.9362180180460977</v>
      </c>
      <c r="X16" s="304">
        <f t="shared" si="47"/>
        <v>2.6213833078822715</v>
      </c>
      <c r="Y16" s="306"/>
      <c r="Z16" s="304">
        <f t="shared" ref="Z16:AB16" si="48">SUM(Z28,Z40,Z58,Z70,Z82,Z100)</f>
        <v>9.2897366406319968</v>
      </c>
      <c r="AA16" s="304">
        <f t="shared" si="48"/>
        <v>11.753261100301561</v>
      </c>
      <c r="AB16" s="304">
        <f t="shared" si="48"/>
        <v>13.792204210408618</v>
      </c>
      <c r="AC16" s="306"/>
      <c r="AD16" s="304">
        <f t="shared" ref="AD16:AF16" si="49">SUM(AD28,AD40,AD58,AD70,AD82,AD100)</f>
        <v>12.920618651904771</v>
      </c>
      <c r="AE16" s="304">
        <f t="shared" si="49"/>
        <v>14.725289921040364</v>
      </c>
      <c r="AF16" s="304">
        <f t="shared" si="49"/>
        <v>14.27135042285706</v>
      </c>
      <c r="AG16" s="306"/>
      <c r="AH16" s="304">
        <f t="shared" ref="AH16:AJ16" si="50">SUM(AH28,AH40,AH58,AH70,AH82,AH100)</f>
        <v>10.845199802024464</v>
      </c>
      <c r="AI16" s="304">
        <f t="shared" si="50"/>
        <v>10.256072503260649</v>
      </c>
      <c r="AJ16" s="304">
        <f t="shared" si="50"/>
        <v>6.0078386070899255</v>
      </c>
      <c r="AK16" s="306"/>
      <c r="AL16" s="304">
        <f t="shared" ref="AL16:AN16" si="51">SUM(AL28,AL40,AL58,AL70,AL82,AL100)</f>
        <v>3.7479234890838238</v>
      </c>
      <c r="AM16" s="304">
        <f t="shared" si="51"/>
        <v>3.1601989250048304</v>
      </c>
      <c r="AN16" s="304">
        <f t="shared" si="51"/>
        <v>1.6554848375314919</v>
      </c>
    </row>
    <row r="17" spans="1:40" x14ac:dyDescent="0.2">
      <c r="A17" s="13" t="str">
        <f>name!E12</f>
        <v>Elementary occupations</v>
      </c>
      <c r="B17" s="304">
        <f t="shared" si="0"/>
        <v>56.963906795654374</v>
      </c>
      <c r="C17" s="304">
        <f t="shared" si="0"/>
        <v>55.368889303862616</v>
      </c>
      <c r="D17" s="304">
        <f t="shared" si="0"/>
        <v>51.886891179235853</v>
      </c>
      <c r="E17" s="304"/>
      <c r="F17" s="304">
        <f t="shared" si="1"/>
        <v>3.0777584293062828E-2</v>
      </c>
      <c r="G17" s="304">
        <f t="shared" si="1"/>
        <v>4.2470898625770609E-2</v>
      </c>
      <c r="H17" s="304">
        <f t="shared" si="1"/>
        <v>6.3810362421421213E-2</v>
      </c>
      <c r="I17" s="304"/>
      <c r="J17" s="304">
        <f t="shared" si="2"/>
        <v>0.91236337261670775</v>
      </c>
      <c r="K17" s="304">
        <f t="shared" si="2"/>
        <v>1.2368429176408073</v>
      </c>
      <c r="L17" s="304">
        <f t="shared" si="2"/>
        <v>1.8887839967090889</v>
      </c>
      <c r="M17" s="304"/>
      <c r="N17" s="304">
        <f t="shared" si="3"/>
        <v>3.9904430440037753</v>
      </c>
      <c r="O17" s="304">
        <f t="shared" si="3"/>
        <v>4.7323938234468264</v>
      </c>
      <c r="P17" s="304">
        <f t="shared" si="3"/>
        <v>6.3855830574408223</v>
      </c>
      <c r="Q17" s="306"/>
      <c r="R17" s="304">
        <f t="shared" ref="R17:T17" si="52">SUM(R29,R41,R59,R71,R83,R101)</f>
        <v>2.0193693598302773</v>
      </c>
      <c r="S17" s="304">
        <f t="shared" si="52"/>
        <v>2.3349993470706871</v>
      </c>
      <c r="T17" s="304">
        <f t="shared" si="52"/>
        <v>3.1908013903296175</v>
      </c>
      <c r="U17" s="306"/>
      <c r="V17" s="304">
        <f t="shared" ref="V17:X17" si="53">SUM(V29,V41,V59,V71,V83,V101)</f>
        <v>1.9632162902478334</v>
      </c>
      <c r="W17" s="304">
        <f t="shared" si="53"/>
        <v>2.2007464616719385</v>
      </c>
      <c r="X17" s="304">
        <f t="shared" si="53"/>
        <v>2.8789929398014187</v>
      </c>
      <c r="Y17" s="306"/>
      <c r="Z17" s="304">
        <f t="shared" ref="Z17:AB17" si="54">SUM(Z29,Z41,Z59,Z71,Z83,Z101)</f>
        <v>10.278105212422005</v>
      </c>
      <c r="AA17" s="304">
        <f t="shared" si="54"/>
        <v>10.100394072147711</v>
      </c>
      <c r="AB17" s="304">
        <f t="shared" si="54"/>
        <v>10.636530950352729</v>
      </c>
      <c r="AC17" s="306"/>
      <c r="AD17" s="304">
        <f t="shared" ref="AD17:AF17" si="55">SUM(AD29,AD41,AD59,AD71,AD83,AD101)</f>
        <v>16.779956647336505</v>
      </c>
      <c r="AE17" s="304">
        <f t="shared" si="55"/>
        <v>15.981890524733094</v>
      </c>
      <c r="AF17" s="304">
        <f t="shared" si="55"/>
        <v>14.255817441389004</v>
      </c>
      <c r="AG17" s="306"/>
      <c r="AH17" s="304">
        <f t="shared" ref="AH17:AJ17" si="56">SUM(AH29,AH41,AH59,AH71,AH83,AH101)</f>
        <v>16.171546532808168</v>
      </c>
      <c r="AI17" s="304">
        <f t="shared" si="56"/>
        <v>14.766476251829561</v>
      </c>
      <c r="AJ17" s="304">
        <f t="shared" si="56"/>
        <v>9.9008312036714958</v>
      </c>
      <c r="AK17" s="306"/>
      <c r="AL17" s="304">
        <f t="shared" ref="AL17:AN17" si="57">SUM(AL29,AL41,AL59,AL71,AL83,AL101)</f>
        <v>4.8181287520960447</v>
      </c>
      <c r="AM17" s="304">
        <f t="shared" si="57"/>
        <v>3.972675006696222</v>
      </c>
      <c r="AN17" s="304">
        <f t="shared" si="57"/>
        <v>2.6857398371202601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21.362000000000013</v>
      </c>
      <c r="C20" s="305">
        <f>SUM(C21:C29)</f>
        <v>21.268000000000018</v>
      </c>
      <c r="D20" s="305">
        <f>SUM(D21:D29)</f>
        <v>20.994999999999951</v>
      </c>
      <c r="E20" s="304"/>
      <c r="F20" s="305">
        <f>SUM(F21:F29)</f>
        <v>0.17786370389309658</v>
      </c>
      <c r="G20" s="305">
        <f>SUM(G21:G29)</f>
        <v>0.21465753997822826</v>
      </c>
      <c r="H20" s="305">
        <f>SUM(H21:H29)</f>
        <v>0.28601611707226571</v>
      </c>
      <c r="I20" s="304"/>
      <c r="J20" s="305">
        <f>SUM(J21:J29)</f>
        <v>1.0454143583163713</v>
      </c>
      <c r="K20" s="305">
        <f>SUM(K21:K29)</f>
        <v>1.2325504572702521</v>
      </c>
      <c r="L20" s="305">
        <f>SUM(L21:L29)</f>
        <v>1.6169659241751568</v>
      </c>
      <c r="M20" s="304"/>
      <c r="N20" s="305">
        <f>SUM(N21:N29)</f>
        <v>3.6663341883476921</v>
      </c>
      <c r="O20" s="305">
        <f>SUM(O21:O29)</f>
        <v>3.9086821432634014</v>
      </c>
      <c r="P20" s="305">
        <f>SUM(P21:P29)</f>
        <v>4.6735167318450408</v>
      </c>
      <c r="Q20" s="306"/>
      <c r="R20" s="305">
        <f>SUM(R21:R29)</f>
        <v>0.82233883841222954</v>
      </c>
      <c r="S20" s="305">
        <f>SUM(S21:S29)</f>
        <v>0.8590452096862119</v>
      </c>
      <c r="T20" s="305">
        <f>SUM(T21:T29)</f>
        <v>1.0027797465146646</v>
      </c>
      <c r="U20" s="306"/>
      <c r="V20" s="305">
        <f>SUM(V21:V29)</f>
        <v>1.8343309393082021</v>
      </c>
      <c r="W20" s="305">
        <f>SUM(W21:W29)</f>
        <v>1.9214443815300553</v>
      </c>
      <c r="X20" s="305">
        <f>SUM(X21:X29)</f>
        <v>2.2670023979628491</v>
      </c>
      <c r="Y20" s="306"/>
      <c r="Z20" s="305">
        <f>SUM(Z21:Z29)</f>
        <v>4.3242308667050731</v>
      </c>
      <c r="AA20" s="305">
        <f>SUM(AA21:AA29)</f>
        <v>4.2894529781101145</v>
      </c>
      <c r="AB20" s="305">
        <f>SUM(AB21:AB29)</f>
        <v>4.2680427001590546</v>
      </c>
      <c r="AC20" s="306"/>
      <c r="AD20" s="305">
        <f>SUM(AD21:AD29)</f>
        <v>4.5752424100033426</v>
      </c>
      <c r="AE20" s="305">
        <f>SUM(AE21:AE29)</f>
        <v>4.3082189060177036</v>
      </c>
      <c r="AF20" s="305">
        <f>SUM(AF21:AF29)</f>
        <v>3.8502482923001731</v>
      </c>
      <c r="AG20" s="306"/>
      <c r="AH20" s="305">
        <f>SUM(AH21:AH29)</f>
        <v>3.1427777808019073</v>
      </c>
      <c r="AI20" s="305">
        <f>SUM(AI21:AI29)</f>
        <v>2.4334535636619363</v>
      </c>
      <c r="AJ20" s="305">
        <f>SUM(AJ21:AJ29)</f>
        <v>1.3097093097185923</v>
      </c>
      <c r="AK20" s="306"/>
      <c r="AL20" s="305">
        <f>SUM(AL21:AL29)</f>
        <v>1.773466914212098</v>
      </c>
      <c r="AM20" s="305">
        <f>SUM(AM21:AM29)</f>
        <v>2.1004948204821141</v>
      </c>
      <c r="AN20" s="305">
        <f>SUM(AN21:AN29)</f>
        <v>1.7207187802521555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2.1914992247120342</v>
      </c>
      <c r="C21" s="304">
        <f t="shared" ref="C21:D21" si="59">SUM(G21,K21,O21,S21,W21,AA21,AE21,AI21,AM21)</f>
        <v>2.44375014234181</v>
      </c>
      <c r="D21" s="304">
        <f t="shared" si="59"/>
        <v>2.6268617781941779</v>
      </c>
      <c r="E21" s="304"/>
      <c r="F21" s="304">
        <v>4.4508416580695084E-2</v>
      </c>
      <c r="G21" s="304">
        <v>5.2616921149632387E-2</v>
      </c>
      <c r="H21" s="304">
        <v>6.4117964998252883E-2</v>
      </c>
      <c r="I21" s="304"/>
      <c r="J21" s="304">
        <v>0.18944826156542519</v>
      </c>
      <c r="K21" s="304">
        <v>0.20812520547556834</v>
      </c>
      <c r="L21" s="304">
        <v>0.24929421236919341</v>
      </c>
      <c r="M21" s="304"/>
      <c r="N21" s="304">
        <v>0.4270721369887846</v>
      </c>
      <c r="O21" s="304">
        <v>0.46665806566586848</v>
      </c>
      <c r="P21" s="304">
        <v>0.54189426836504118</v>
      </c>
      <c r="Q21" s="306"/>
      <c r="R21" s="304">
        <v>0.1110873745799392</v>
      </c>
      <c r="S21" s="304">
        <v>0.13248890507530703</v>
      </c>
      <c r="T21" s="304">
        <v>0.15357674011189218</v>
      </c>
      <c r="U21" s="306"/>
      <c r="V21" s="304">
        <v>0.12633845145309272</v>
      </c>
      <c r="W21" s="304">
        <v>0.12893682953232702</v>
      </c>
      <c r="X21" s="304">
        <v>0.1422419424551494</v>
      </c>
      <c r="Y21" s="306"/>
      <c r="Z21" s="304">
        <v>0.5348841060827928</v>
      </c>
      <c r="AA21" s="304">
        <v>0.69298216557086889</v>
      </c>
      <c r="AB21" s="304">
        <v>0.87321376978965393</v>
      </c>
      <c r="AC21" s="306"/>
      <c r="AD21" s="304">
        <v>0.38474477152784331</v>
      </c>
      <c r="AE21" s="304">
        <v>0.39477368688079839</v>
      </c>
      <c r="AF21" s="304">
        <v>0.31470720976954025</v>
      </c>
      <c r="AG21" s="306"/>
      <c r="AH21" s="304">
        <v>0.24475975159024593</v>
      </c>
      <c r="AI21" s="304">
        <v>0.21775967576269453</v>
      </c>
      <c r="AJ21" s="304">
        <v>0.12188944201029861</v>
      </c>
      <c r="AK21" s="306"/>
      <c r="AL21" s="304">
        <v>0.12865595434321528</v>
      </c>
      <c r="AM21" s="304">
        <v>0.14940868722874476</v>
      </c>
      <c r="AN21" s="304">
        <v>0.16592622832515633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2.3233558236578711</v>
      </c>
      <c r="C22" s="304">
        <f t="shared" ref="C22:C29" si="61">SUM(G22,K22,O22,S22,W22,AA22,AE22,AI22,AM22)</f>
        <v>2.5007725659655868</v>
      </c>
      <c r="D22" s="304">
        <f t="shared" ref="D22:D29" si="62">SUM(H22,L22,P22,T22,X22,AB22,AF22,AJ22,AN22)</f>
        <v>2.8019619991860885</v>
      </c>
      <c r="E22" s="304"/>
      <c r="F22" s="304">
        <v>6.8696225553598958E-2</v>
      </c>
      <c r="G22" s="304">
        <v>8.7239384701440548E-2</v>
      </c>
      <c r="H22" s="304">
        <v>0.12334983146111222</v>
      </c>
      <c r="I22" s="304"/>
      <c r="J22" s="304">
        <v>0.40021119445475534</v>
      </c>
      <c r="K22" s="304">
        <v>0.5011972700320616</v>
      </c>
      <c r="L22" s="304">
        <v>0.67396084912581034</v>
      </c>
      <c r="M22" s="304"/>
      <c r="N22" s="304">
        <v>0.70609380942301136</v>
      </c>
      <c r="O22" s="304">
        <v>0.68733462144625679</v>
      </c>
      <c r="P22" s="304">
        <v>0.6894018097716752</v>
      </c>
      <c r="Q22" s="306"/>
      <c r="R22" s="304">
        <v>6.4791437794788603E-2</v>
      </c>
      <c r="S22" s="304">
        <v>6.6680704405557678E-2</v>
      </c>
      <c r="T22" s="304">
        <v>7.3197711505804119E-2</v>
      </c>
      <c r="U22" s="306"/>
      <c r="V22" s="304">
        <v>0.3309422692003427</v>
      </c>
      <c r="W22" s="304">
        <v>0.36166656689949833</v>
      </c>
      <c r="X22" s="304">
        <v>0.45244068851152808</v>
      </c>
      <c r="Y22" s="306"/>
      <c r="Z22" s="304">
        <v>0.21959460931995045</v>
      </c>
      <c r="AA22" s="304">
        <v>0.2168303883387486</v>
      </c>
      <c r="AB22" s="304">
        <v>0.21256533283033108</v>
      </c>
      <c r="AC22" s="306"/>
      <c r="AD22" s="304">
        <v>0.29319460513012929</v>
      </c>
      <c r="AE22" s="304">
        <v>0.31928412928956812</v>
      </c>
      <c r="AF22" s="304">
        <v>0.36373263273573858</v>
      </c>
      <c r="AG22" s="306"/>
      <c r="AH22" s="304">
        <v>0.17128343378789757</v>
      </c>
      <c r="AI22" s="304">
        <v>0.16905860172736267</v>
      </c>
      <c r="AJ22" s="304">
        <v>0.12756019488411996</v>
      </c>
      <c r="AK22" s="306"/>
      <c r="AL22" s="304">
        <v>6.8548238993396876E-2</v>
      </c>
      <c r="AM22" s="304">
        <v>9.1480899125092538E-2</v>
      </c>
      <c r="AN22" s="304">
        <v>8.5752948359969106E-2</v>
      </c>
    </row>
    <row r="23" spans="1:40" x14ac:dyDescent="0.2">
      <c r="A23" s="13" t="str">
        <f t="shared" si="58"/>
        <v>Associate professional occupations</v>
      </c>
      <c r="B23" s="304">
        <f t="shared" si="60"/>
        <v>1.5035207554030543</v>
      </c>
      <c r="C23" s="304">
        <f t="shared" si="61"/>
        <v>1.4355651058807202</v>
      </c>
      <c r="D23" s="304">
        <f t="shared" si="62"/>
        <v>1.5803249328787481</v>
      </c>
      <c r="E23" s="304"/>
      <c r="F23" s="304">
        <v>3.5128187615787704E-2</v>
      </c>
      <c r="G23" s="304">
        <v>4.0239467580729348E-2</v>
      </c>
      <c r="H23" s="304">
        <v>5.6341082324955813E-2</v>
      </c>
      <c r="I23" s="304"/>
      <c r="J23" s="304">
        <v>0.15990012464596234</v>
      </c>
      <c r="K23" s="304">
        <v>0.18508264401328184</v>
      </c>
      <c r="L23" s="304">
        <v>0.25906912132575732</v>
      </c>
      <c r="M23" s="304"/>
      <c r="N23" s="304">
        <v>0.35417404315356532</v>
      </c>
      <c r="O23" s="304">
        <v>0.33165917170033166</v>
      </c>
      <c r="P23" s="304">
        <v>0.3684158588266071</v>
      </c>
      <c r="Q23" s="306"/>
      <c r="R23" s="304">
        <v>4.9504319459194673E-2</v>
      </c>
      <c r="S23" s="304">
        <v>4.4716277174902862E-2</v>
      </c>
      <c r="T23" s="304">
        <v>5.5129664160538362E-2</v>
      </c>
      <c r="U23" s="306"/>
      <c r="V23" s="304">
        <v>0.20813813446052104</v>
      </c>
      <c r="W23" s="304">
        <v>0.21602240002845474</v>
      </c>
      <c r="X23" s="304">
        <v>0.27275137726053883</v>
      </c>
      <c r="Y23" s="306"/>
      <c r="Z23" s="304">
        <v>0.27722276659028483</v>
      </c>
      <c r="AA23" s="304">
        <v>0.23711889661168145</v>
      </c>
      <c r="AB23" s="304">
        <v>0.23122523364541764</v>
      </c>
      <c r="AC23" s="306"/>
      <c r="AD23" s="304">
        <v>0.21431650059735458</v>
      </c>
      <c r="AE23" s="304">
        <v>0.1727028758296166</v>
      </c>
      <c r="AF23" s="304">
        <v>0.15127546545157677</v>
      </c>
      <c r="AG23" s="306"/>
      <c r="AH23" s="304">
        <v>0.14496197913065548</v>
      </c>
      <c r="AI23" s="304">
        <v>0.13166557344861773</v>
      </c>
      <c r="AJ23" s="304">
        <v>0.10699315115254762</v>
      </c>
      <c r="AK23" s="306"/>
      <c r="AL23" s="304">
        <v>6.0174699749728E-2</v>
      </c>
      <c r="AM23" s="304">
        <v>7.6357799493103881E-2</v>
      </c>
      <c r="AN23" s="304">
        <v>7.9123978730808592E-2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1.1607268794986771</v>
      </c>
      <c r="C24" s="304">
        <f t="shared" si="61"/>
        <v>1.0573648873108135</v>
      </c>
      <c r="D24" s="304">
        <f t="shared" si="62"/>
        <v>0.86621203137121328</v>
      </c>
      <c r="E24" s="304"/>
      <c r="F24" s="304">
        <v>2.9672085267583152E-3</v>
      </c>
      <c r="G24" s="304">
        <v>3.062743355041695E-3</v>
      </c>
      <c r="H24" s="304">
        <v>3.808192633164227E-3</v>
      </c>
      <c r="I24" s="304"/>
      <c r="J24" s="304">
        <v>6.5027492291140104E-2</v>
      </c>
      <c r="K24" s="304">
        <v>7.378569534282689E-2</v>
      </c>
      <c r="L24" s="304">
        <v>9.869839618631239E-2</v>
      </c>
      <c r="M24" s="304"/>
      <c r="N24" s="304">
        <v>0.18480335818348959</v>
      </c>
      <c r="O24" s="304">
        <v>0.19411400998242664</v>
      </c>
      <c r="P24" s="304">
        <v>0.21462986462055986</v>
      </c>
      <c r="Q24" s="306"/>
      <c r="R24" s="304">
        <v>4.0778489603168898E-2</v>
      </c>
      <c r="S24" s="304">
        <v>3.6607237753036578E-2</v>
      </c>
      <c r="T24" s="304">
        <v>3.7565790721048369E-2</v>
      </c>
      <c r="U24" s="306"/>
      <c r="V24" s="304">
        <v>9.2474580628402719E-2</v>
      </c>
      <c r="W24" s="304">
        <v>9.2739756929503619E-2</v>
      </c>
      <c r="X24" s="304">
        <v>9.3345604411582211E-2</v>
      </c>
      <c r="Y24" s="306"/>
      <c r="Z24" s="304">
        <v>0.24240198863412371</v>
      </c>
      <c r="AA24" s="304">
        <v>0.18837225652280604</v>
      </c>
      <c r="AB24" s="304">
        <v>0.10958299911801922</v>
      </c>
      <c r="AC24" s="306"/>
      <c r="AD24" s="304">
        <v>0.24756089617121524</v>
      </c>
      <c r="AE24" s="304">
        <v>0.1789314328940127</v>
      </c>
      <c r="AF24" s="304">
        <v>0.10889182287004309</v>
      </c>
      <c r="AG24" s="306"/>
      <c r="AH24" s="304">
        <v>0.19620415830246749</v>
      </c>
      <c r="AI24" s="304">
        <v>0.18457386897385375</v>
      </c>
      <c r="AJ24" s="304">
        <v>0.11245980243629101</v>
      </c>
      <c r="AK24" s="306"/>
      <c r="AL24" s="304">
        <v>8.8508707157911204E-2</v>
      </c>
      <c r="AM24" s="304">
        <v>0.10517788555730558</v>
      </c>
      <c r="AN24" s="304">
        <v>8.7229558374192759E-2</v>
      </c>
    </row>
    <row r="25" spans="1:40" x14ac:dyDescent="0.2">
      <c r="A25" s="13" t="str">
        <f t="shared" si="58"/>
        <v>Skilled trades occupations</v>
      </c>
      <c r="B25" s="304">
        <f t="shared" si="60"/>
        <v>8.3295269563174834</v>
      </c>
      <c r="C25" s="304">
        <f t="shared" si="61"/>
        <v>7.737705931883375</v>
      </c>
      <c r="D25" s="304">
        <f t="shared" si="62"/>
        <v>7.086434379730755</v>
      </c>
      <c r="E25" s="304"/>
      <c r="F25" s="304">
        <v>1.8746759108139117E-2</v>
      </c>
      <c r="G25" s="304">
        <v>2.1864261462831609E-2</v>
      </c>
      <c r="H25" s="304">
        <v>2.6028518809466161E-2</v>
      </c>
      <c r="I25" s="304"/>
      <c r="J25" s="304">
        <v>8.9104138417000406E-2</v>
      </c>
      <c r="K25" s="304">
        <v>8.5305453519978078E-2</v>
      </c>
      <c r="L25" s="304">
        <v>0.10887522869353378</v>
      </c>
      <c r="M25" s="304"/>
      <c r="N25" s="304">
        <v>1.4234771505512052</v>
      </c>
      <c r="O25" s="304">
        <v>1.5887668214657085</v>
      </c>
      <c r="P25" s="304">
        <v>2.121338049382389</v>
      </c>
      <c r="Q25" s="306"/>
      <c r="R25" s="304">
        <v>0.33573426522572208</v>
      </c>
      <c r="S25" s="304">
        <v>0.33445624411039537</v>
      </c>
      <c r="T25" s="304">
        <v>0.39196436906230858</v>
      </c>
      <c r="U25" s="306"/>
      <c r="V25" s="304">
        <v>0.74253723190645116</v>
      </c>
      <c r="W25" s="304">
        <v>0.75512114578698319</v>
      </c>
      <c r="X25" s="304">
        <v>0.90730351820157473</v>
      </c>
      <c r="Y25" s="306"/>
      <c r="Z25" s="304">
        <v>1.6817060937863395</v>
      </c>
      <c r="AA25" s="304">
        <v>1.4636771071362502</v>
      </c>
      <c r="AB25" s="304">
        <v>1.1854778181792509</v>
      </c>
      <c r="AC25" s="306"/>
      <c r="AD25" s="304">
        <v>2.0134659345729471</v>
      </c>
      <c r="AE25" s="304">
        <v>1.8530845571754282</v>
      </c>
      <c r="AF25" s="304">
        <v>1.6662968411421861</v>
      </c>
      <c r="AG25" s="306"/>
      <c r="AH25" s="304">
        <v>1.2316199037896811</v>
      </c>
      <c r="AI25" s="304">
        <v>0.85252044330221444</v>
      </c>
      <c r="AJ25" s="304">
        <v>0.28344624241116273</v>
      </c>
      <c r="AK25" s="306"/>
      <c r="AL25" s="304">
        <v>0.79313547895999836</v>
      </c>
      <c r="AM25" s="304">
        <v>0.78290989792358545</v>
      </c>
      <c r="AN25" s="304">
        <v>0.39570379384888288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0.63886914101837688</v>
      </c>
      <c r="C26" s="304">
        <f t="shared" si="61"/>
        <v>0.67336984310686543</v>
      </c>
      <c r="D26" s="304">
        <f t="shared" si="62"/>
        <v>0.6799958991071533</v>
      </c>
      <c r="E26" s="304"/>
      <c r="F26" s="304">
        <v>2.7179204042759846E-3</v>
      </c>
      <c r="G26" s="304">
        <v>3.5090810663583314E-3</v>
      </c>
      <c r="H26" s="304">
        <v>4.469583581519743E-3</v>
      </c>
      <c r="I26" s="304"/>
      <c r="J26" s="304">
        <v>2.3417394643386026E-2</v>
      </c>
      <c r="K26" s="304">
        <v>2.8597228543369581E-2</v>
      </c>
      <c r="L26" s="304">
        <v>3.6862417864508855E-2</v>
      </c>
      <c r="M26" s="304"/>
      <c r="N26" s="304">
        <v>0.16792520598243127</v>
      </c>
      <c r="O26" s="304">
        <v>0.15738671224593842</v>
      </c>
      <c r="P26" s="304">
        <v>0.15119138779659624</v>
      </c>
      <c r="Q26" s="306"/>
      <c r="R26" s="304">
        <v>4.4007494711492429E-2</v>
      </c>
      <c r="S26" s="304">
        <v>4.9100584108600936E-2</v>
      </c>
      <c r="T26" s="304">
        <v>6.2702533928123791E-2</v>
      </c>
      <c r="U26" s="306"/>
      <c r="V26" s="304">
        <v>2.7464608974023821E-2</v>
      </c>
      <c r="W26" s="304">
        <v>3.0149345100629946E-2</v>
      </c>
      <c r="X26" s="304">
        <v>3.1265347215660294E-2</v>
      </c>
      <c r="Y26" s="306"/>
      <c r="Z26" s="304">
        <v>7.2990239534396165E-2</v>
      </c>
      <c r="AA26" s="304">
        <v>7.0612720317268687E-2</v>
      </c>
      <c r="AB26" s="304">
        <v>7.8204301974764578E-2</v>
      </c>
      <c r="AC26" s="306"/>
      <c r="AD26" s="304">
        <v>8.1394962576565116E-2</v>
      </c>
      <c r="AE26" s="304">
        <v>6.8080624349560553E-2</v>
      </c>
      <c r="AF26" s="304">
        <v>4.6278238408498561E-2</v>
      </c>
      <c r="AG26" s="306"/>
      <c r="AH26" s="304">
        <v>0.14970159773843353</v>
      </c>
      <c r="AI26" s="304">
        <v>0.15425791554979865</v>
      </c>
      <c r="AJ26" s="304">
        <v>0.13588413052995305</v>
      </c>
      <c r="AK26" s="306"/>
      <c r="AL26" s="304">
        <v>6.9249716453372648E-2</v>
      </c>
      <c r="AM26" s="304">
        <v>0.11167563182534036</v>
      </c>
      <c r="AN26" s="304">
        <v>0.13313795780752816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0.77058664939109867</v>
      </c>
      <c r="C27" s="304">
        <f t="shared" si="61"/>
        <v>0.79554616348367047</v>
      </c>
      <c r="D27" s="304">
        <f t="shared" si="62"/>
        <v>0.80289619054028338</v>
      </c>
      <c r="E27" s="304"/>
      <c r="F27" s="304">
        <v>4.752230226500273E-3</v>
      </c>
      <c r="G27" s="304">
        <v>5.6248708467251029E-3</v>
      </c>
      <c r="H27" s="304">
        <v>7.22969380026562E-3</v>
      </c>
      <c r="I27" s="304"/>
      <c r="J27" s="304">
        <v>2.592435450691264E-2</v>
      </c>
      <c r="K27" s="304">
        <v>2.9923607899031219E-2</v>
      </c>
      <c r="L27" s="304">
        <v>3.4040607506843436E-2</v>
      </c>
      <c r="M27" s="304"/>
      <c r="N27" s="304">
        <v>0.13288029249855454</v>
      </c>
      <c r="O27" s="304">
        <v>0.15851176721112786</v>
      </c>
      <c r="P27" s="304">
        <v>0.20603203745032991</v>
      </c>
      <c r="Q27" s="306"/>
      <c r="R27" s="304">
        <v>5.813606979554066E-2</v>
      </c>
      <c r="S27" s="304">
        <v>6.0931075503466638E-2</v>
      </c>
      <c r="T27" s="304">
        <v>7.547840793809181E-2</v>
      </c>
      <c r="U27" s="306"/>
      <c r="V27" s="304">
        <v>4.3118427500314874E-2</v>
      </c>
      <c r="W27" s="304">
        <v>4.7191037556395976E-2</v>
      </c>
      <c r="X27" s="304">
        <v>5.4133158726721226E-2</v>
      </c>
      <c r="Y27" s="306"/>
      <c r="Z27" s="304">
        <v>0.15106761001918848</v>
      </c>
      <c r="AA27" s="304">
        <v>0.17668652577798674</v>
      </c>
      <c r="AB27" s="304">
        <v>0.20859837041423832</v>
      </c>
      <c r="AC27" s="306"/>
      <c r="AD27" s="304">
        <v>0.11235579160348755</v>
      </c>
      <c r="AE27" s="304">
        <v>0.11227443173720715</v>
      </c>
      <c r="AF27" s="304">
        <v>0.10337432329103584</v>
      </c>
      <c r="AG27" s="306"/>
      <c r="AH27" s="304">
        <v>0.21392682915657069</v>
      </c>
      <c r="AI27" s="304">
        <v>0.17402639691672872</v>
      </c>
      <c r="AJ27" s="304">
        <v>8.5375951754517787E-2</v>
      </c>
      <c r="AK27" s="306"/>
      <c r="AL27" s="304">
        <v>2.8425044084029037E-2</v>
      </c>
      <c r="AM27" s="304">
        <v>3.0376450035001022E-2</v>
      </c>
      <c r="AN27" s="304">
        <v>2.8633639658239375E-2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2.0283364579560894</v>
      </c>
      <c r="C28" s="304">
        <f t="shared" si="61"/>
        <v>2.2067526054436226</v>
      </c>
      <c r="D28" s="304">
        <f t="shared" si="62"/>
        <v>2.2141491358509846</v>
      </c>
      <c r="E28" s="304"/>
      <c r="F28" s="304">
        <v>3.115120821303461E-4</v>
      </c>
      <c r="G28" s="304">
        <v>4.5812212122478156E-4</v>
      </c>
      <c r="H28" s="304">
        <v>6.1616776110251959E-4</v>
      </c>
      <c r="I28" s="304"/>
      <c r="J28" s="304">
        <v>2.2614729518899809E-2</v>
      </c>
      <c r="K28" s="304">
        <v>2.9579671605933017E-2</v>
      </c>
      <c r="L28" s="304">
        <v>3.9441383878457741E-2</v>
      </c>
      <c r="M28" s="304"/>
      <c r="N28" s="304">
        <v>8.940691634525863E-2</v>
      </c>
      <c r="O28" s="304">
        <v>0.11748777641407983</v>
      </c>
      <c r="P28" s="304">
        <v>0.15729181351341259</v>
      </c>
      <c r="Q28" s="306"/>
      <c r="R28" s="304">
        <v>3.3208465817584923E-2</v>
      </c>
      <c r="S28" s="304">
        <v>4.383017733937801E-2</v>
      </c>
      <c r="T28" s="304">
        <v>5.9635242665549155E-2</v>
      </c>
      <c r="U28" s="306"/>
      <c r="V28" s="304">
        <v>7.4251466874922192E-2</v>
      </c>
      <c r="W28" s="304">
        <v>8.9793759553658328E-2</v>
      </c>
      <c r="X28" s="304">
        <v>0.10424477113496579</v>
      </c>
      <c r="Y28" s="306"/>
      <c r="Z28" s="304">
        <v>0.62115919691185317</v>
      </c>
      <c r="AA28" s="304">
        <v>0.72255501267360112</v>
      </c>
      <c r="AB28" s="304">
        <v>0.87678814701300911</v>
      </c>
      <c r="AC28" s="306"/>
      <c r="AD28" s="304">
        <v>0.65972451855533631</v>
      </c>
      <c r="AE28" s="304">
        <v>0.70732320074642185</v>
      </c>
      <c r="AF28" s="304">
        <v>0.67767474821349294</v>
      </c>
      <c r="AG28" s="306"/>
      <c r="AH28" s="304">
        <v>0.29633151503200955</v>
      </c>
      <c r="AI28" s="304">
        <v>0.19857439746268712</v>
      </c>
      <c r="AJ28" s="304">
        <v>8.1629172520148133E-2</v>
      </c>
      <c r="AK28" s="306"/>
      <c r="AL28" s="304">
        <v>0.23132813681809461</v>
      </c>
      <c r="AM28" s="304">
        <v>0.29715048752663836</v>
      </c>
      <c r="AN28" s="304">
        <v>0.21682768915084674</v>
      </c>
    </row>
    <row r="29" spans="1:40" x14ac:dyDescent="0.2">
      <c r="A29" s="13" t="str">
        <f t="shared" si="58"/>
        <v>Elementary occupations</v>
      </c>
      <c r="B29" s="304">
        <f t="shared" si="60"/>
        <v>2.4155781120453264</v>
      </c>
      <c r="C29" s="304">
        <f t="shared" si="61"/>
        <v>2.4171727545835529</v>
      </c>
      <c r="D29" s="304">
        <f t="shared" si="62"/>
        <v>2.3361636531405479</v>
      </c>
      <c r="E29" s="304"/>
      <c r="F29" s="304">
        <v>3.5243795210825358E-5</v>
      </c>
      <c r="G29" s="304">
        <v>4.2687694244426297E-5</v>
      </c>
      <c r="H29" s="304">
        <v>5.508170242650605E-5</v>
      </c>
      <c r="I29" s="304"/>
      <c r="J29" s="304">
        <v>6.9766668272889437E-2</v>
      </c>
      <c r="K29" s="304">
        <v>9.0953680838201711E-2</v>
      </c>
      <c r="L29" s="304">
        <v>0.11672370722473947</v>
      </c>
      <c r="M29" s="304"/>
      <c r="N29" s="304">
        <v>0.18050127522139145</v>
      </c>
      <c r="O29" s="304">
        <v>0.206763197131663</v>
      </c>
      <c r="P29" s="304">
        <v>0.22332164211843011</v>
      </c>
      <c r="Q29" s="306"/>
      <c r="R29" s="304">
        <v>8.5090921424797988E-2</v>
      </c>
      <c r="S29" s="304">
        <v>9.0234004215566724E-2</v>
      </c>
      <c r="T29" s="304">
        <v>9.3529286421308228E-2</v>
      </c>
      <c r="U29" s="306"/>
      <c r="V29" s="304">
        <v>0.18906576831013119</v>
      </c>
      <c r="W29" s="304">
        <v>0.19982354014260389</v>
      </c>
      <c r="X29" s="304">
        <v>0.20927599004512851</v>
      </c>
      <c r="Y29" s="306"/>
      <c r="Z29" s="304">
        <v>0.52320425582614372</v>
      </c>
      <c r="AA29" s="304">
        <v>0.52061790516090256</v>
      </c>
      <c r="AB29" s="304">
        <v>0.49238672719436921</v>
      </c>
      <c r="AC29" s="306"/>
      <c r="AD29" s="304">
        <v>0.56848442926846376</v>
      </c>
      <c r="AE29" s="304">
        <v>0.50176396711508964</v>
      </c>
      <c r="AF29" s="304">
        <v>0.41801701041806072</v>
      </c>
      <c r="AG29" s="306"/>
      <c r="AH29" s="304">
        <v>0.49398861227394569</v>
      </c>
      <c r="AI29" s="304">
        <v>0.35101669051797874</v>
      </c>
      <c r="AJ29" s="304">
        <v>0.25447122201955363</v>
      </c>
      <c r="AK29" s="306"/>
      <c r="AL29" s="304">
        <v>0.30544093765235203</v>
      </c>
      <c r="AM29" s="304">
        <v>0.45595708176730187</v>
      </c>
      <c r="AN29" s="304">
        <v>0.52838298599653166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68.033999999999935</v>
      </c>
      <c r="C32" s="305">
        <f>SUM(C33:C41)</f>
        <v>65.94399999999996</v>
      </c>
      <c r="D32" s="305">
        <f>SUM(D33:D41)</f>
        <v>62.160999999999987</v>
      </c>
      <c r="E32" s="304"/>
      <c r="F32" s="305">
        <f>SUM(F33:F41)</f>
        <v>0.51045543860769371</v>
      </c>
      <c r="G32" s="305">
        <f>SUM(G33:G41)</f>
        <v>0.60438893268501293</v>
      </c>
      <c r="H32" s="305">
        <f>SUM(H33:H41)</f>
        <v>0.75561719748267298</v>
      </c>
      <c r="I32" s="304"/>
      <c r="J32" s="305">
        <f>SUM(J33:J41)</f>
        <v>3.2663714282584677</v>
      </c>
      <c r="K32" s="305">
        <f>SUM(K33:K41)</f>
        <v>3.9284627956627021</v>
      </c>
      <c r="L32" s="305">
        <f>SUM(L33:L41)</f>
        <v>5.0971857851597422</v>
      </c>
      <c r="M32" s="304"/>
      <c r="N32" s="305">
        <f>SUM(N33:N41)</f>
        <v>9.3464643938919174</v>
      </c>
      <c r="O32" s="305">
        <f>SUM(O33:O41)</f>
        <v>9.8297747558018944</v>
      </c>
      <c r="P32" s="305">
        <f>SUM(P33:P41)</f>
        <v>11.127823017187794</v>
      </c>
      <c r="Q32" s="306"/>
      <c r="R32" s="305">
        <f>SUM(R33:R41)</f>
        <v>2.7689467393390537</v>
      </c>
      <c r="S32" s="305">
        <f>SUM(S33:S41)</f>
        <v>3.036509015625446</v>
      </c>
      <c r="T32" s="305">
        <f>SUM(T33:T41)</f>
        <v>3.6756240899912194</v>
      </c>
      <c r="U32" s="306"/>
      <c r="V32" s="305">
        <f>SUM(V33:V41)</f>
        <v>5.1669892229799128</v>
      </c>
      <c r="W32" s="305">
        <f>SUM(W33:W41)</f>
        <v>5.2612362625749602</v>
      </c>
      <c r="X32" s="305">
        <f>SUM(X33:X41)</f>
        <v>5.7435086719675974</v>
      </c>
      <c r="Y32" s="306"/>
      <c r="Z32" s="305">
        <f>SUM(Z33:Z41)</f>
        <v>16.515124308969519</v>
      </c>
      <c r="AA32" s="305">
        <f>SUM(AA33:AA41)</f>
        <v>16.74706290701182</v>
      </c>
      <c r="AB32" s="305">
        <f>SUM(AB33:AB41)</f>
        <v>16.61118067487066</v>
      </c>
      <c r="AC32" s="306"/>
      <c r="AD32" s="305">
        <f>SUM(AD33:AD41)</f>
        <v>15.049110591239179</v>
      </c>
      <c r="AE32" s="305">
        <f>SUM(AE33:AE41)</f>
        <v>13.871290042069205</v>
      </c>
      <c r="AF32" s="305">
        <f>SUM(AF33:AF41)</f>
        <v>11.150943379584596</v>
      </c>
      <c r="AG32" s="306"/>
      <c r="AH32" s="305">
        <f>SUM(AH33:AH41)</f>
        <v>12.092934221211465</v>
      </c>
      <c r="AI32" s="305">
        <f>SUM(AI33:AI41)</f>
        <v>10.186595901668726</v>
      </c>
      <c r="AJ32" s="305">
        <f>SUM(AJ33:AJ41)</f>
        <v>6.26780987659592</v>
      </c>
      <c r="AK32" s="306"/>
      <c r="AL32" s="305">
        <f>SUM(AL33:AL41)</f>
        <v>3.3176036555027144</v>
      </c>
      <c r="AM32" s="305">
        <f>SUM(AM33:AM41)</f>
        <v>2.4786793869001915</v>
      </c>
      <c r="AN32" s="305">
        <f>SUM(AN33:AN41)</f>
        <v>1.7313073071597802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7.833342171270413</v>
      </c>
      <c r="C33" s="304">
        <f t="shared" ref="C33:C41" si="64">SUM(G33,K33,O33,S33,W33,AA33,AE33,AI33,AM33)</f>
        <v>7.4176010316566732</v>
      </c>
      <c r="D33" s="304">
        <f t="shared" ref="D33:D40" si="65">SUM(H33,L33,P33,T33,X33,AB33,AF33,AJ33,AN33)</f>
        <v>7.3726265649149934</v>
      </c>
      <c r="E33" s="304"/>
      <c r="F33" s="304">
        <v>7.4602012548116159E-2</v>
      </c>
      <c r="G33" s="304">
        <v>7.6677351000972185E-2</v>
      </c>
      <c r="H33" s="304">
        <v>8.2571830741226954E-2</v>
      </c>
      <c r="I33" s="304"/>
      <c r="J33" s="304">
        <v>0.669397949800418</v>
      </c>
      <c r="K33" s="304">
        <v>0.75795032479756241</v>
      </c>
      <c r="L33" s="304">
        <v>0.87739703395404789</v>
      </c>
      <c r="M33" s="304"/>
      <c r="N33" s="304">
        <v>2.1520038413355405</v>
      </c>
      <c r="O33" s="304">
        <v>2.1929015662370688</v>
      </c>
      <c r="P33" s="304">
        <v>2.386112746957874</v>
      </c>
      <c r="Q33" s="306"/>
      <c r="R33" s="304">
        <v>0.51351527933558994</v>
      </c>
      <c r="S33" s="304">
        <v>0.53920035978228431</v>
      </c>
      <c r="T33" s="304">
        <v>0.62434284816061625</v>
      </c>
      <c r="U33" s="306"/>
      <c r="V33" s="304">
        <v>0.92100498716883539</v>
      </c>
      <c r="W33" s="304">
        <v>0.86660770609928139</v>
      </c>
      <c r="X33" s="304">
        <v>0.91189819925166793</v>
      </c>
      <c r="Y33" s="306"/>
      <c r="Z33" s="304">
        <v>1.475369802890341</v>
      </c>
      <c r="AA33" s="304">
        <v>1.336101048595586</v>
      </c>
      <c r="AB33" s="304">
        <v>1.2579391715248556</v>
      </c>
      <c r="AC33" s="306"/>
      <c r="AD33" s="304">
        <v>1.2113552951771502</v>
      </c>
      <c r="AE33" s="304">
        <v>0.99382340517371914</v>
      </c>
      <c r="AF33" s="304">
        <v>0.78013502484088537</v>
      </c>
      <c r="AG33" s="306"/>
      <c r="AH33" s="304">
        <v>0.67153134537404036</v>
      </c>
      <c r="AI33" s="304">
        <v>0.48467174558315496</v>
      </c>
      <c r="AJ33" s="304">
        <v>0.28817979060191357</v>
      </c>
      <c r="AK33" s="306"/>
      <c r="AL33" s="304">
        <v>0.1445616576403819</v>
      </c>
      <c r="AM33" s="304">
        <v>0.16966752438704463</v>
      </c>
      <c r="AN33" s="304">
        <v>0.16404991888190557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10.070734753317545</v>
      </c>
      <c r="C34" s="304">
        <f t="shared" si="64"/>
        <v>10.486717360730058</v>
      </c>
      <c r="D34" s="304">
        <f t="shared" si="65"/>
        <v>11.194329161510352</v>
      </c>
      <c r="E34" s="304"/>
      <c r="F34" s="304">
        <v>0.32475825751582388</v>
      </c>
      <c r="G34" s="304">
        <v>0.40326744573827383</v>
      </c>
      <c r="H34" s="304">
        <v>0.52146483862954718</v>
      </c>
      <c r="I34" s="304"/>
      <c r="J34" s="304">
        <v>1.1722472929972603</v>
      </c>
      <c r="K34" s="304">
        <v>1.4204727884327157</v>
      </c>
      <c r="L34" s="304">
        <v>1.7648999545610142</v>
      </c>
      <c r="M34" s="304"/>
      <c r="N34" s="304">
        <v>2.5506447949643203</v>
      </c>
      <c r="O34" s="304">
        <v>2.6260023307979163</v>
      </c>
      <c r="P34" s="304">
        <v>2.8216320789437939</v>
      </c>
      <c r="Q34" s="306"/>
      <c r="R34" s="304">
        <v>0.43011210435923186</v>
      </c>
      <c r="S34" s="304">
        <v>0.48597726182970813</v>
      </c>
      <c r="T34" s="304">
        <v>0.61157410987981609</v>
      </c>
      <c r="U34" s="306"/>
      <c r="V34" s="304">
        <v>1.3875528350120114</v>
      </c>
      <c r="W34" s="304">
        <v>1.4215599002021353</v>
      </c>
      <c r="X34" s="304">
        <v>1.5597605223853923</v>
      </c>
      <c r="Y34" s="306"/>
      <c r="Z34" s="304">
        <v>2.3772013261802574</v>
      </c>
      <c r="AA34" s="304">
        <v>2.4762238280485418</v>
      </c>
      <c r="AB34" s="304">
        <v>2.597718230883312</v>
      </c>
      <c r="AC34" s="306"/>
      <c r="AD34" s="304">
        <v>0.98713470426301209</v>
      </c>
      <c r="AE34" s="304">
        <v>0.83543502356064736</v>
      </c>
      <c r="AF34" s="304">
        <v>0.61680411229443044</v>
      </c>
      <c r="AG34" s="306"/>
      <c r="AH34" s="304">
        <v>0.71123015247249355</v>
      </c>
      <c r="AI34" s="304">
        <v>0.64580491284731312</v>
      </c>
      <c r="AJ34" s="304">
        <v>0.52472793542337282</v>
      </c>
      <c r="AK34" s="306"/>
      <c r="AL34" s="304">
        <v>0.12985328555313544</v>
      </c>
      <c r="AM34" s="304">
        <v>0.17197386927280717</v>
      </c>
      <c r="AN34" s="304">
        <v>0.1757473785096717</v>
      </c>
    </row>
    <row r="35" spans="1:40" x14ac:dyDescent="0.2">
      <c r="A35" s="13" t="str">
        <f t="shared" si="63"/>
        <v>Associate professional occupations</v>
      </c>
      <c r="B35" s="304">
        <f t="shared" si="66"/>
        <v>8.5295010673402576</v>
      </c>
      <c r="C35" s="304">
        <f t="shared" si="64"/>
        <v>7.6475767671131605</v>
      </c>
      <c r="D35" s="304">
        <f t="shared" si="65"/>
        <v>7.5882980214256834</v>
      </c>
      <c r="E35" s="304"/>
      <c r="F35" s="304">
        <v>6.5709516227300202E-2</v>
      </c>
      <c r="G35" s="304">
        <v>7.1334285423739152E-2</v>
      </c>
      <c r="H35" s="304">
        <v>8.7271049435067027E-2</v>
      </c>
      <c r="I35" s="304"/>
      <c r="J35" s="304">
        <v>0.59762616300976479</v>
      </c>
      <c r="K35" s="304">
        <v>0.61814218023331136</v>
      </c>
      <c r="L35" s="304">
        <v>0.71287092407081076</v>
      </c>
      <c r="M35" s="304"/>
      <c r="N35" s="304">
        <v>1.9507334166586563</v>
      </c>
      <c r="O35" s="304">
        <v>1.9363989576239615</v>
      </c>
      <c r="P35" s="304">
        <v>2.0911093375559089</v>
      </c>
      <c r="Q35" s="306"/>
      <c r="R35" s="304">
        <v>0.55773873942395524</v>
      </c>
      <c r="S35" s="304">
        <v>0.58681731000034831</v>
      </c>
      <c r="T35" s="304">
        <v>0.70035670408829742</v>
      </c>
      <c r="U35" s="306"/>
      <c r="V35" s="304">
        <v>0.73126472437880397</v>
      </c>
      <c r="W35" s="304">
        <v>0.62256431745083973</v>
      </c>
      <c r="X35" s="304">
        <v>0.63926221165454222</v>
      </c>
      <c r="Y35" s="306"/>
      <c r="Z35" s="304">
        <v>2.2985882531870887</v>
      </c>
      <c r="AA35" s="304">
        <v>2.0807351712914497</v>
      </c>
      <c r="AB35" s="304">
        <v>2.0704862345849357</v>
      </c>
      <c r="AC35" s="306"/>
      <c r="AD35" s="304">
        <v>1.3658365318601993</v>
      </c>
      <c r="AE35" s="304">
        <v>1.0617634700799781</v>
      </c>
      <c r="AF35" s="304">
        <v>0.81557857843289527</v>
      </c>
      <c r="AG35" s="306"/>
      <c r="AH35" s="304">
        <v>0.82805934411971927</v>
      </c>
      <c r="AI35" s="304">
        <v>0.5225955560754757</v>
      </c>
      <c r="AJ35" s="304">
        <v>0.32773145464740938</v>
      </c>
      <c r="AK35" s="306"/>
      <c r="AL35" s="304">
        <v>0.13394437847476864</v>
      </c>
      <c r="AM35" s="304">
        <v>0.1472255189340568</v>
      </c>
      <c r="AN35" s="304">
        <v>0.14363152695581788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5.7956977926810938</v>
      </c>
      <c r="C36" s="304">
        <f t="shared" si="64"/>
        <v>5.1896156524969967</v>
      </c>
      <c r="D36" s="304">
        <f t="shared" si="65"/>
        <v>4.7223447723659655</v>
      </c>
      <c r="E36" s="304"/>
      <c r="F36" s="304">
        <v>1.5176158941608812E-2</v>
      </c>
      <c r="G36" s="304">
        <v>1.6845456244121575E-2</v>
      </c>
      <c r="H36" s="304">
        <v>1.9427832995283657E-2</v>
      </c>
      <c r="I36" s="304"/>
      <c r="J36" s="304">
        <v>0.25552693638194462</v>
      </c>
      <c r="K36" s="304">
        <v>0.28699754419335632</v>
      </c>
      <c r="L36" s="304">
        <v>0.34921164043689551</v>
      </c>
      <c r="M36" s="304"/>
      <c r="N36" s="304">
        <v>0.79724453486888802</v>
      </c>
      <c r="O36" s="304">
        <v>0.81691640365124041</v>
      </c>
      <c r="P36" s="304">
        <v>0.88957933474066719</v>
      </c>
      <c r="Q36" s="306"/>
      <c r="R36" s="304">
        <v>0.34343982039712145</v>
      </c>
      <c r="S36" s="304">
        <v>0.36820189092986527</v>
      </c>
      <c r="T36" s="304">
        <v>0.45232747928373884</v>
      </c>
      <c r="U36" s="306"/>
      <c r="V36" s="304">
        <v>0.42740457524876835</v>
      </c>
      <c r="W36" s="304">
        <v>0.42991734136073984</v>
      </c>
      <c r="X36" s="304">
        <v>0.48810569995077357</v>
      </c>
      <c r="Y36" s="306"/>
      <c r="Z36" s="304">
        <v>1.4278345874174387</v>
      </c>
      <c r="AA36" s="304">
        <v>1.3118994139418323</v>
      </c>
      <c r="AB36" s="304">
        <v>1.2659836642482225</v>
      </c>
      <c r="AC36" s="306"/>
      <c r="AD36" s="304">
        <v>1.7133720902253085</v>
      </c>
      <c r="AE36" s="304">
        <v>1.3268288157383139</v>
      </c>
      <c r="AF36" s="304">
        <v>0.8798475433578874</v>
      </c>
      <c r="AG36" s="306"/>
      <c r="AH36" s="304">
        <v>0.73775577712347917</v>
      </c>
      <c r="AI36" s="304">
        <v>0.55797582674996549</v>
      </c>
      <c r="AJ36" s="304">
        <v>0.32105157680573815</v>
      </c>
      <c r="AK36" s="306"/>
      <c r="AL36" s="304">
        <v>7.7943312076535542E-2</v>
      </c>
      <c r="AM36" s="304">
        <v>7.4032959687562266E-2</v>
      </c>
      <c r="AN36" s="304">
        <v>5.6810000546758228E-2</v>
      </c>
    </row>
    <row r="37" spans="1:40" x14ac:dyDescent="0.2">
      <c r="A37" s="13" t="str">
        <f t="shared" si="63"/>
        <v>Skilled trades occupations</v>
      </c>
      <c r="B37" s="304">
        <f t="shared" si="66"/>
        <v>11.313884587802299</v>
      </c>
      <c r="C37" s="304">
        <f t="shared" si="64"/>
        <v>10.316357694422422</v>
      </c>
      <c r="D37" s="304">
        <f t="shared" si="65"/>
        <v>8.5433666634341954</v>
      </c>
      <c r="E37" s="304"/>
      <c r="F37" s="304">
        <v>1.2363860733017236E-2</v>
      </c>
      <c r="G37" s="304">
        <v>1.5750652754651866E-2</v>
      </c>
      <c r="H37" s="304">
        <v>1.9587005173927408E-2</v>
      </c>
      <c r="I37" s="304"/>
      <c r="J37" s="304">
        <v>0.20607432179814497</v>
      </c>
      <c r="K37" s="304">
        <v>0.27359533703310907</v>
      </c>
      <c r="L37" s="304">
        <v>0.36566052725416592</v>
      </c>
      <c r="M37" s="304"/>
      <c r="N37" s="304">
        <v>0.55467573722678587</v>
      </c>
      <c r="O37" s="304">
        <v>0.62187813419935811</v>
      </c>
      <c r="P37" s="304">
        <v>0.71007673507868574</v>
      </c>
      <c r="Q37" s="306"/>
      <c r="R37" s="304">
        <v>0.27439914755694161</v>
      </c>
      <c r="S37" s="304">
        <v>0.29500884850796594</v>
      </c>
      <c r="T37" s="304">
        <v>0.34593578146476528</v>
      </c>
      <c r="U37" s="306"/>
      <c r="V37" s="304">
        <v>0.78427581661778023</v>
      </c>
      <c r="W37" s="304">
        <v>0.78994587662132987</v>
      </c>
      <c r="X37" s="304">
        <v>0.80635606644530311</v>
      </c>
      <c r="Y37" s="306"/>
      <c r="Z37" s="304">
        <v>3.9727882676995185</v>
      </c>
      <c r="AA37" s="304">
        <v>3.7217724512721859</v>
      </c>
      <c r="AB37" s="304">
        <v>3.1860618611957214</v>
      </c>
      <c r="AC37" s="306"/>
      <c r="AD37" s="304">
        <v>2.6760402217936758</v>
      </c>
      <c r="AE37" s="304">
        <v>2.2589993275098914</v>
      </c>
      <c r="AF37" s="304">
        <v>1.5324207807905539</v>
      </c>
      <c r="AG37" s="306"/>
      <c r="AH37" s="304">
        <v>2.1607423621923632</v>
      </c>
      <c r="AI37" s="304">
        <v>1.7732708222586315</v>
      </c>
      <c r="AJ37" s="304">
        <v>1.1999387671693911</v>
      </c>
      <c r="AK37" s="306"/>
      <c r="AL37" s="304">
        <v>0.67252485218407099</v>
      </c>
      <c r="AM37" s="304">
        <v>0.56613624426529763</v>
      </c>
      <c r="AN37" s="304">
        <v>0.37732913886168112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0.74961639941324076</v>
      </c>
      <c r="C38" s="304">
        <f t="shared" si="64"/>
        <v>0.78959629445125901</v>
      </c>
      <c r="D38" s="304">
        <f t="shared" si="65"/>
        <v>0.79269386266379827</v>
      </c>
      <c r="E38" s="304"/>
      <c r="F38" s="304">
        <v>3.8840063792135245E-3</v>
      </c>
      <c r="G38" s="304">
        <v>4.481091203504972E-3</v>
      </c>
      <c r="H38" s="304">
        <v>5.8577795254179214E-3</v>
      </c>
      <c r="I38" s="304"/>
      <c r="J38" s="304">
        <v>1.0061988665857838E-2</v>
      </c>
      <c r="K38" s="304">
        <v>1.2294574227279066E-2</v>
      </c>
      <c r="L38" s="304">
        <v>1.401682975178541E-2</v>
      </c>
      <c r="M38" s="304"/>
      <c r="N38" s="304">
        <v>0.10258808851744003</v>
      </c>
      <c r="O38" s="304">
        <v>0.11255167470096313</v>
      </c>
      <c r="P38" s="304">
        <v>0.12366191058273308</v>
      </c>
      <c r="Q38" s="306"/>
      <c r="R38" s="304">
        <v>2.7469552504978123E-2</v>
      </c>
      <c r="S38" s="304">
        <v>2.808735587888277E-2</v>
      </c>
      <c r="T38" s="304">
        <v>2.955318147959406E-2</v>
      </c>
      <c r="U38" s="306"/>
      <c r="V38" s="304">
        <v>6.8392577306884209E-2</v>
      </c>
      <c r="W38" s="304">
        <v>7.7477212307864474E-2</v>
      </c>
      <c r="X38" s="304">
        <v>8.8131275526356828E-2</v>
      </c>
      <c r="Y38" s="306"/>
      <c r="Z38" s="304">
        <v>0.13316325837652349</v>
      </c>
      <c r="AA38" s="304">
        <v>0.13496336591347155</v>
      </c>
      <c r="AB38" s="304">
        <v>0.13611054913162443</v>
      </c>
      <c r="AC38" s="306"/>
      <c r="AD38" s="304">
        <v>0.16987593659343347</v>
      </c>
      <c r="AE38" s="304">
        <v>0.15936713183320428</v>
      </c>
      <c r="AF38" s="304">
        <v>0.13246372246929847</v>
      </c>
      <c r="AG38" s="306"/>
      <c r="AH38" s="304">
        <v>0.19637331273296646</v>
      </c>
      <c r="AI38" s="304">
        <v>0.20924338702183001</v>
      </c>
      <c r="AJ38" s="304">
        <v>0.20575986014190548</v>
      </c>
      <c r="AK38" s="306"/>
      <c r="AL38" s="304">
        <v>3.7807678335943631E-2</v>
      </c>
      <c r="AM38" s="304">
        <v>5.1130501364258757E-2</v>
      </c>
      <c r="AN38" s="304">
        <v>5.7138754055082536E-2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1.9133048642900512</v>
      </c>
      <c r="C39" s="304">
        <f t="shared" si="64"/>
        <v>1.883695412066031</v>
      </c>
      <c r="D39" s="304">
        <f t="shared" si="65"/>
        <v>1.8206034404994242</v>
      </c>
      <c r="E39" s="304"/>
      <c r="F39" s="304">
        <v>7.1959925602550871E-3</v>
      </c>
      <c r="G39" s="304">
        <v>8.5002860674111887E-3</v>
      </c>
      <c r="H39" s="304">
        <v>1.0023618011967401E-2</v>
      </c>
      <c r="I39" s="304"/>
      <c r="J39" s="304">
        <v>9.6848223297559793E-2</v>
      </c>
      <c r="K39" s="304">
        <v>0.11999345773335597</v>
      </c>
      <c r="L39" s="304">
        <v>0.14275343491853495</v>
      </c>
      <c r="M39" s="304"/>
      <c r="N39" s="304">
        <v>0.40667186189918075</v>
      </c>
      <c r="O39" s="304">
        <v>0.4548112702128963</v>
      </c>
      <c r="P39" s="304">
        <v>0.51733492546266346</v>
      </c>
      <c r="Q39" s="306"/>
      <c r="R39" s="304">
        <v>0.11599423030750967</v>
      </c>
      <c r="S39" s="304">
        <v>0.13722764822181074</v>
      </c>
      <c r="T39" s="304">
        <v>0.16133545783410402</v>
      </c>
      <c r="U39" s="306"/>
      <c r="V39" s="304">
        <v>0.12565230813580444</v>
      </c>
      <c r="W39" s="304">
        <v>0.14378702120154666</v>
      </c>
      <c r="X39" s="304">
        <v>0.16583406694881939</v>
      </c>
      <c r="Y39" s="306"/>
      <c r="Z39" s="304">
        <v>0.4471400804705255</v>
      </c>
      <c r="AA39" s="304">
        <v>0.40227774220507367</v>
      </c>
      <c r="AB39" s="304">
        <v>0.3376536108033682</v>
      </c>
      <c r="AC39" s="306"/>
      <c r="AD39" s="304">
        <v>0.40601963818812453</v>
      </c>
      <c r="AE39" s="304">
        <v>0.36878378010420954</v>
      </c>
      <c r="AF39" s="304">
        <v>0.32496080282788609</v>
      </c>
      <c r="AG39" s="306"/>
      <c r="AH39" s="304">
        <v>0.21192048769034652</v>
      </c>
      <c r="AI39" s="304">
        <v>0.14794375294465734</v>
      </c>
      <c r="AJ39" s="304">
        <v>7.2327941433050935E-2</v>
      </c>
      <c r="AK39" s="306"/>
      <c r="AL39" s="304">
        <v>9.586204174074496E-2</v>
      </c>
      <c r="AM39" s="304">
        <v>0.10037045337506931</v>
      </c>
      <c r="AN39" s="304">
        <v>8.8379582259029657E-2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13.849187724052639</v>
      </c>
      <c r="C40" s="304">
        <f t="shared" si="64"/>
        <v>15.272264748348842</v>
      </c>
      <c r="D40" s="304">
        <f t="shared" si="65"/>
        <v>14.195520835193653</v>
      </c>
      <c r="E40" s="304"/>
      <c r="F40" s="304">
        <v>1.8381300216657331E-3</v>
      </c>
      <c r="G40" s="304">
        <v>2.3253157738387948E-3</v>
      </c>
      <c r="H40" s="304">
        <v>2.7095899779686588E-3</v>
      </c>
      <c r="I40" s="304"/>
      <c r="J40" s="304">
        <v>0.21216766647897925</v>
      </c>
      <c r="K40" s="304">
        <v>0.3849283576186654</v>
      </c>
      <c r="L40" s="304">
        <v>0.79880404669904392</v>
      </c>
      <c r="M40" s="304"/>
      <c r="N40" s="304">
        <v>0.42261901913979688</v>
      </c>
      <c r="O40" s="304">
        <v>0.63703221842959601</v>
      </c>
      <c r="P40" s="304">
        <v>1.0655836990795624</v>
      </c>
      <c r="Q40" s="306"/>
      <c r="R40" s="305">
        <v>0.23107799837275358</v>
      </c>
      <c r="S40" s="305">
        <v>0.31087728029733791</v>
      </c>
      <c r="T40" s="305">
        <v>0.38043953646799333</v>
      </c>
      <c r="U40" s="306"/>
      <c r="V40" s="305">
        <v>0.4745027701943193</v>
      </c>
      <c r="W40" s="305">
        <v>0.6545616604781862</v>
      </c>
      <c r="X40" s="305">
        <v>0.7854588792033812</v>
      </c>
      <c r="Y40" s="306"/>
      <c r="Z40" s="305">
        <v>3.3257629779868476</v>
      </c>
      <c r="AA40" s="305">
        <v>4.3771733362568677</v>
      </c>
      <c r="AB40" s="305">
        <v>4.8615742979004546</v>
      </c>
      <c r="AC40" s="306"/>
      <c r="AD40" s="305">
        <v>4.3427451451348622</v>
      </c>
      <c r="AE40" s="305">
        <v>4.9713867140372621</v>
      </c>
      <c r="AF40" s="305">
        <v>4.4771161458518796</v>
      </c>
      <c r="AG40" s="306"/>
      <c r="AH40" s="305">
        <v>3.6137496439561327</v>
      </c>
      <c r="AI40" s="305">
        <v>3.3110507953955675</v>
      </c>
      <c r="AJ40" s="305">
        <v>1.4299584669912813</v>
      </c>
      <c r="AK40" s="306"/>
      <c r="AL40" s="305">
        <v>1.2247243727672821</v>
      </c>
      <c r="AM40" s="305">
        <v>0.62292907006152065</v>
      </c>
      <c r="AN40" s="305">
        <v>0.39387617302208755</v>
      </c>
    </row>
    <row r="41" spans="1:40" x14ac:dyDescent="0.2">
      <c r="A41" s="39" t="str">
        <f t="shared" si="63"/>
        <v>Elementary occupations</v>
      </c>
      <c r="B41" s="307">
        <f t="shared" si="66"/>
        <v>7.978730639832385</v>
      </c>
      <c r="C41" s="307">
        <f t="shared" si="64"/>
        <v>6.9405750387145115</v>
      </c>
      <c r="D41" s="307">
        <f>SUM(H41,L41,P41,T41,X41,AB41,AF41,AJ41,AN41)</f>
        <v>5.9312166779919204</v>
      </c>
      <c r="E41" s="307"/>
      <c r="F41" s="307">
        <v>4.9275036806930702E-3</v>
      </c>
      <c r="G41" s="307">
        <v>5.2070484784994837E-3</v>
      </c>
      <c r="H41" s="307">
        <v>6.7036529922668356E-3</v>
      </c>
      <c r="I41" s="307"/>
      <c r="J41" s="307">
        <v>4.6420885828538344E-2</v>
      </c>
      <c r="K41" s="307">
        <v>5.4088231393346418E-2</v>
      </c>
      <c r="L41" s="307">
        <v>7.1571393513443424E-2</v>
      </c>
      <c r="M41" s="307"/>
      <c r="N41" s="307">
        <v>0.40928309928130963</v>
      </c>
      <c r="O41" s="307">
        <v>0.43128219994889216</v>
      </c>
      <c r="P41" s="307">
        <v>0.52273224878590663</v>
      </c>
      <c r="Q41" s="308"/>
      <c r="R41" s="307">
        <v>0.27519986708097216</v>
      </c>
      <c r="S41" s="307">
        <v>0.28511106017724297</v>
      </c>
      <c r="T41" s="307">
        <v>0.3697589913322939</v>
      </c>
      <c r="U41" s="308"/>
      <c r="V41" s="307">
        <v>0.24693862891670512</v>
      </c>
      <c r="W41" s="307">
        <v>0.25481522685303643</v>
      </c>
      <c r="X41" s="307">
        <v>0.29870175060135989</v>
      </c>
      <c r="Y41" s="308"/>
      <c r="Z41" s="307">
        <v>1.057275754760979</v>
      </c>
      <c r="AA41" s="307">
        <v>0.90591654948681033</v>
      </c>
      <c r="AB41" s="307">
        <v>0.89765305459816624</v>
      </c>
      <c r="AC41" s="308"/>
      <c r="AD41" s="307">
        <v>2.1767310280034113</v>
      </c>
      <c r="AE41" s="307">
        <v>1.8949023740319786</v>
      </c>
      <c r="AF41" s="307">
        <v>1.5916166687188804</v>
      </c>
      <c r="AG41" s="308"/>
      <c r="AH41" s="307">
        <v>2.9615717955499248</v>
      </c>
      <c r="AI41" s="307">
        <v>2.5340391027921303</v>
      </c>
      <c r="AJ41" s="307">
        <v>1.8981340833818579</v>
      </c>
      <c r="AK41" s="308"/>
      <c r="AL41" s="307">
        <v>0.80038207672985107</v>
      </c>
      <c r="AM41" s="307">
        <v>0.57521324555257458</v>
      </c>
      <c r="AN41" s="307">
        <v>0.27434483406774596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Lincolnshire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34.021000000000058</v>
      </c>
      <c r="C50" s="305">
        <f>SUM(C51:C59)</f>
        <v>34.369000000000021</v>
      </c>
      <c r="D50" s="305">
        <f>SUM(D51:D59)</f>
        <v>35.627000000000024</v>
      </c>
      <c r="E50" s="304"/>
      <c r="F50" s="305">
        <f>SUM(F51:F59)</f>
        <v>0.10538182846290337</v>
      </c>
      <c r="G50" s="305">
        <f>SUM(G51:G59)</f>
        <v>0.1296539384611356</v>
      </c>
      <c r="H50" s="305">
        <f>SUM(H51:H59)</f>
        <v>0.18915383942843644</v>
      </c>
      <c r="I50" s="304"/>
      <c r="J50" s="305">
        <f>SUM(J51:J59)</f>
        <v>1.6336448667230954</v>
      </c>
      <c r="K50" s="305">
        <f>SUM(K51:K59)</f>
        <v>2.079683017771472</v>
      </c>
      <c r="L50" s="305">
        <f>SUM(L51:L59)</f>
        <v>2.9912175289950773</v>
      </c>
      <c r="M50" s="304"/>
      <c r="N50" s="305">
        <f>SUM(N51:N59)</f>
        <v>3.5300045225516135</v>
      </c>
      <c r="O50" s="305">
        <f>SUM(O51:O59)</f>
        <v>3.7148093250720868</v>
      </c>
      <c r="P50" s="305">
        <f>SUM(P51:P59)</f>
        <v>4.5072392311810301</v>
      </c>
      <c r="Q50" s="304"/>
      <c r="R50" s="305">
        <f>SUM(R51:R59)</f>
        <v>1.1064677079634662</v>
      </c>
      <c r="S50" s="305">
        <f>SUM(S51:S59)</f>
        <v>1.132068032514844</v>
      </c>
      <c r="T50" s="305">
        <f>SUM(T51:T59)</f>
        <v>1.4318471250527178</v>
      </c>
      <c r="U50" s="304"/>
      <c r="V50" s="305">
        <f>SUM(V51:V59)</f>
        <v>2.3315845021829724</v>
      </c>
      <c r="W50" s="305">
        <f>SUM(W51:W59)</f>
        <v>2.3162538614313926</v>
      </c>
      <c r="X50" s="305">
        <f>SUM(X51:X59)</f>
        <v>2.7297179630551076</v>
      </c>
      <c r="Y50" s="304"/>
      <c r="Z50" s="305">
        <f>SUM(Z51:Z59)</f>
        <v>10.36541666246266</v>
      </c>
      <c r="AA50" s="305">
        <f>SUM(AA51:AA59)</f>
        <v>10.867001742088968</v>
      </c>
      <c r="AB50" s="305">
        <f>SUM(AB51:AB59)</f>
        <v>11.98055575897034</v>
      </c>
      <c r="AC50" s="304"/>
      <c r="AD50" s="305">
        <f>SUM(AD51:AD59)</f>
        <v>8.1729794558082496</v>
      </c>
      <c r="AE50" s="305">
        <f>SUM(AE51:AE59)</f>
        <v>8.0479270516518007</v>
      </c>
      <c r="AF50" s="305">
        <f>SUM(AF51:AF59)</f>
        <v>7.6861189282186801</v>
      </c>
      <c r="AG50" s="304"/>
      <c r="AH50" s="305">
        <f>SUM(AH51:AH59)</f>
        <v>5.3244780289083451</v>
      </c>
      <c r="AI50" s="305">
        <f>SUM(AI51:AI59)</f>
        <v>4.7954131882211009</v>
      </c>
      <c r="AJ50" s="305">
        <f>SUM(AJ51:AJ59)</f>
        <v>3.4672761330464636</v>
      </c>
      <c r="AK50" s="304"/>
      <c r="AL50" s="305">
        <f>SUM(AL51:AL59)</f>
        <v>1.4510424249367455</v>
      </c>
      <c r="AM50" s="305">
        <f>SUM(AM51:AM59)</f>
        <v>1.2861898427872183</v>
      </c>
      <c r="AN50" s="305">
        <f>SUM(AN51:AN59)</f>
        <v>0.64387349205217215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4.0753318930012545</v>
      </c>
      <c r="C51" s="304">
        <f t="shared" ref="C51:D51" si="68">SUM(G51,K51,O51,S51,W51,AA51,AE51,AI51,AM51)</f>
        <v>3.8806029599028316</v>
      </c>
      <c r="D51" s="304">
        <f t="shared" si="68"/>
        <v>4.3891846585291976</v>
      </c>
      <c r="E51" s="304"/>
      <c r="F51" s="304">
        <v>1.5174345179341948E-2</v>
      </c>
      <c r="G51" s="304">
        <v>2.0131338325823863E-2</v>
      </c>
      <c r="H51" s="304">
        <v>3.0881815380549141E-2</v>
      </c>
      <c r="I51" s="304"/>
      <c r="J51" s="304">
        <v>0.34629613573157558</v>
      </c>
      <c r="K51" s="304">
        <v>0.42204605810078921</v>
      </c>
      <c r="L51" s="304">
        <v>0.61858066524976096</v>
      </c>
      <c r="M51" s="304"/>
      <c r="N51" s="304">
        <v>0.70765960960132479</v>
      </c>
      <c r="O51" s="304">
        <v>0.70862415976870885</v>
      </c>
      <c r="P51" s="304">
        <v>0.87370543841559556</v>
      </c>
      <c r="Q51" s="304"/>
      <c r="R51" s="304">
        <v>0.1753114962520691</v>
      </c>
      <c r="S51" s="304">
        <v>0.15626735821206508</v>
      </c>
      <c r="T51" s="304">
        <v>0.1631351044621554</v>
      </c>
      <c r="U51" s="304"/>
      <c r="V51" s="304">
        <v>0.44352140552318225</v>
      </c>
      <c r="W51" s="304">
        <v>0.41346427583154172</v>
      </c>
      <c r="X51" s="304">
        <v>0.49148353399022848</v>
      </c>
      <c r="Y51" s="304"/>
      <c r="Z51" s="304">
        <v>1.1083093704822713</v>
      </c>
      <c r="AA51" s="304">
        <v>1.0349147086322388</v>
      </c>
      <c r="AB51" s="304">
        <v>1.241231974691583</v>
      </c>
      <c r="AC51" s="304"/>
      <c r="AD51" s="304">
        <v>0.70009633556487549</v>
      </c>
      <c r="AE51" s="304">
        <v>0.59025380910873559</v>
      </c>
      <c r="AF51" s="304">
        <v>0.53652207061488366</v>
      </c>
      <c r="AG51" s="304"/>
      <c r="AH51" s="304">
        <v>0.44472014963148615</v>
      </c>
      <c r="AI51" s="304">
        <v>0.38114555502711417</v>
      </c>
      <c r="AJ51" s="304">
        <v>0.29716714183237619</v>
      </c>
      <c r="AK51" s="304"/>
      <c r="AL51" s="304">
        <v>0.13424304503512785</v>
      </c>
      <c r="AM51" s="304">
        <v>0.15375569689581442</v>
      </c>
      <c r="AN51" s="304">
        <v>0.13647691389206482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6.216901752005235</v>
      </c>
      <c r="C52" s="304">
        <f t="shared" ref="C52:C59" si="70">SUM(G52,K52,O52,S52,W52,AA52,AE52,AI52,AM52)</f>
        <v>6.521389368625564</v>
      </c>
      <c r="D52" s="304">
        <f t="shared" ref="D52:D59" si="71">SUM(H52,L52,P52,T52,X52,AB52,AF52,AJ52,AN52)</f>
        <v>7.5004137019077675</v>
      </c>
      <c r="E52" s="304"/>
      <c r="F52" s="304">
        <v>4.9146714079681839E-2</v>
      </c>
      <c r="G52" s="304">
        <v>5.7516787360446915E-2</v>
      </c>
      <c r="H52" s="304">
        <v>7.3777188375326333E-2</v>
      </c>
      <c r="I52" s="304"/>
      <c r="J52" s="304">
        <v>0.7626210715269699</v>
      </c>
      <c r="K52" s="304">
        <v>0.99083291861946887</v>
      </c>
      <c r="L52" s="304">
        <v>1.4087315983369699</v>
      </c>
      <c r="M52" s="304"/>
      <c r="N52" s="304">
        <v>1.3097639801559513</v>
      </c>
      <c r="O52" s="304">
        <v>1.2989741918170008</v>
      </c>
      <c r="P52" s="304">
        <v>1.4145560469442244</v>
      </c>
      <c r="Q52" s="304"/>
      <c r="R52" s="304">
        <v>0.1610367312162167</v>
      </c>
      <c r="S52" s="304">
        <v>0.13031372505520775</v>
      </c>
      <c r="T52" s="304">
        <v>0.15753461178579131</v>
      </c>
      <c r="U52" s="304"/>
      <c r="V52" s="304">
        <v>0.51566044132104938</v>
      </c>
      <c r="W52" s="304">
        <v>0.42015916901241768</v>
      </c>
      <c r="X52" s="304">
        <v>0.32009552740710967</v>
      </c>
      <c r="Y52" s="304"/>
      <c r="Z52" s="304">
        <v>1.8505879131204643</v>
      </c>
      <c r="AA52" s="304">
        <v>2.0770596551376275</v>
      </c>
      <c r="AB52" s="304">
        <v>2.7299459249964966</v>
      </c>
      <c r="AC52" s="304"/>
      <c r="AD52" s="304">
        <v>1.0325802583073072</v>
      </c>
      <c r="AE52" s="304">
        <v>1.0096163267960239</v>
      </c>
      <c r="AF52" s="304">
        <v>0.99682136354870832</v>
      </c>
      <c r="AG52" s="304"/>
      <c r="AH52" s="304">
        <v>0.40873529667131375</v>
      </c>
      <c r="AI52" s="304">
        <v>0.385694514665402</v>
      </c>
      <c r="AJ52" s="304">
        <v>0.28773547476216854</v>
      </c>
      <c r="AK52" s="304"/>
      <c r="AL52" s="304">
        <v>0.1267693456062812</v>
      </c>
      <c r="AM52" s="304">
        <v>0.1512220801619682</v>
      </c>
      <c r="AN52" s="304">
        <v>0.11121596575097252</v>
      </c>
    </row>
    <row r="53" spans="1:40" x14ac:dyDescent="0.2">
      <c r="A53" s="13" t="str">
        <f t="shared" si="67"/>
        <v>Associate professional occupations</v>
      </c>
      <c r="B53" s="304">
        <f t="shared" si="69"/>
        <v>2.8957063413506186</v>
      </c>
      <c r="C53" s="304">
        <f t="shared" si="70"/>
        <v>2.6598441633567149</v>
      </c>
      <c r="D53" s="304">
        <f t="shared" si="71"/>
        <v>2.933826798873544</v>
      </c>
      <c r="E53" s="304"/>
      <c r="F53" s="304">
        <v>5.1773484370877193E-3</v>
      </c>
      <c r="G53" s="304">
        <v>6.1316567332476276E-3</v>
      </c>
      <c r="H53" s="304">
        <v>9.3539260062232218E-3</v>
      </c>
      <c r="I53" s="304"/>
      <c r="J53" s="304">
        <v>0.2083491415835334</v>
      </c>
      <c r="K53" s="304">
        <v>0.24587376870796435</v>
      </c>
      <c r="L53" s="304">
        <v>0.36576248709753861</v>
      </c>
      <c r="M53" s="304"/>
      <c r="N53" s="304">
        <v>0.46253678201422288</v>
      </c>
      <c r="O53" s="304">
        <v>0.4483260813299631</v>
      </c>
      <c r="P53" s="304">
        <v>0.53359373714332514</v>
      </c>
      <c r="Q53" s="304"/>
      <c r="R53" s="304">
        <v>0.19352449443047046</v>
      </c>
      <c r="S53" s="304">
        <v>0.19903344240359605</v>
      </c>
      <c r="T53" s="304">
        <v>0.25830618282412221</v>
      </c>
      <c r="U53" s="304"/>
      <c r="V53" s="304">
        <v>0.39390753398425954</v>
      </c>
      <c r="W53" s="304">
        <v>0.34961575748129992</v>
      </c>
      <c r="X53" s="304">
        <v>0.42161849579264526</v>
      </c>
      <c r="Y53" s="304"/>
      <c r="Z53" s="304">
        <v>0.60918831893180825</v>
      </c>
      <c r="AA53" s="304">
        <v>0.49132545432042218</v>
      </c>
      <c r="AB53" s="304">
        <v>0.47794730677001224</v>
      </c>
      <c r="AC53" s="304"/>
      <c r="AD53" s="304">
        <v>0.55387415405883356</v>
      </c>
      <c r="AE53" s="304">
        <v>0.48973324972578064</v>
      </c>
      <c r="AF53" s="304">
        <v>0.49721032075962956</v>
      </c>
      <c r="AG53" s="304"/>
      <c r="AH53" s="304">
        <v>0.41598106967353476</v>
      </c>
      <c r="AI53" s="304">
        <v>0.38439093555075288</v>
      </c>
      <c r="AJ53" s="304">
        <v>0.32871769836704634</v>
      </c>
      <c r="AK53" s="304"/>
      <c r="AL53" s="304">
        <v>5.316749823686729E-2</v>
      </c>
      <c r="AM53" s="304">
        <v>4.5413817103688359E-2</v>
      </c>
      <c r="AN53" s="304">
        <v>4.131664411300149E-2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3.2008284532073952</v>
      </c>
      <c r="C54" s="304">
        <f t="shared" si="70"/>
        <v>3.088190383873576</v>
      </c>
      <c r="D54" s="304">
        <f t="shared" si="71"/>
        <v>3.0692812746378784</v>
      </c>
      <c r="E54" s="304"/>
      <c r="F54" s="304">
        <v>2.3968842240103677E-2</v>
      </c>
      <c r="G54" s="304">
        <v>2.6287509828597202E-2</v>
      </c>
      <c r="H54" s="304">
        <v>4.4186072576731156E-2</v>
      </c>
      <c r="I54" s="304"/>
      <c r="J54" s="304">
        <v>0.16161654526680591</v>
      </c>
      <c r="K54" s="304">
        <v>0.21143234979483386</v>
      </c>
      <c r="L54" s="304">
        <v>0.30562572525323373</v>
      </c>
      <c r="M54" s="304"/>
      <c r="N54" s="304">
        <v>0.51572990109146122</v>
      </c>
      <c r="O54" s="304">
        <v>0.60330942878173577</v>
      </c>
      <c r="P54" s="304">
        <v>0.81981116536213372</v>
      </c>
      <c r="Q54" s="304"/>
      <c r="R54" s="304">
        <v>0.29278580761900636</v>
      </c>
      <c r="S54" s="304">
        <v>0.29650888329400216</v>
      </c>
      <c r="T54" s="304">
        <v>0.38724775991688759</v>
      </c>
      <c r="U54" s="304"/>
      <c r="V54" s="304">
        <v>0.16469377804832658</v>
      </c>
      <c r="W54" s="304">
        <v>0.16135198400408607</v>
      </c>
      <c r="X54" s="304">
        <v>0.22728714848538589</v>
      </c>
      <c r="Y54" s="304"/>
      <c r="Z54" s="304">
        <v>0.59427272393699493</v>
      </c>
      <c r="AA54" s="304">
        <v>0.50428863599517426</v>
      </c>
      <c r="AB54" s="304">
        <v>0.41550970606873894</v>
      </c>
      <c r="AC54" s="304"/>
      <c r="AD54" s="304">
        <v>0.51975758177543108</v>
      </c>
      <c r="AE54" s="304">
        <v>0.37454396991306577</v>
      </c>
      <c r="AF54" s="304">
        <v>0.20533237100720012</v>
      </c>
      <c r="AG54" s="304"/>
      <c r="AH54" s="304">
        <v>0.79764389957639981</v>
      </c>
      <c r="AI54" s="304">
        <v>0.83101817369248454</v>
      </c>
      <c r="AJ54" s="304">
        <v>0.62309809297153229</v>
      </c>
      <c r="AK54" s="304"/>
      <c r="AL54" s="304">
        <v>0.13035937365286523</v>
      </c>
      <c r="AM54" s="304">
        <v>7.9449448569595807E-2</v>
      </c>
      <c r="AN54" s="304">
        <v>4.1183232996035227E-2</v>
      </c>
    </row>
    <row r="55" spans="1:40" x14ac:dyDescent="0.2">
      <c r="A55" s="13" t="str">
        <f t="shared" si="67"/>
        <v>Skilled trades occupations</v>
      </c>
      <c r="B55" s="304">
        <f t="shared" si="69"/>
        <v>11.326566320668382</v>
      </c>
      <c r="C55" s="304">
        <f t="shared" si="70"/>
        <v>11.371877761269893</v>
      </c>
      <c r="D55" s="304">
        <f t="shared" si="71"/>
        <v>10.722698222219165</v>
      </c>
      <c r="E55" s="304"/>
      <c r="F55" s="304">
        <v>1.4632300024452723E-3</v>
      </c>
      <c r="G55" s="304">
        <v>1.8896009835208743E-3</v>
      </c>
      <c r="H55" s="304">
        <v>2.522567263958522E-3</v>
      </c>
      <c r="I55" s="304"/>
      <c r="J55" s="304">
        <v>6.415739991600132E-2</v>
      </c>
      <c r="K55" s="304">
        <v>8.7943611730955287E-2</v>
      </c>
      <c r="L55" s="304">
        <v>0.12204634660645772</v>
      </c>
      <c r="M55" s="304"/>
      <c r="N55" s="304">
        <v>0.31763240917616065</v>
      </c>
      <c r="O55" s="304">
        <v>0.39169967141073342</v>
      </c>
      <c r="P55" s="304">
        <v>0.52498339295567298</v>
      </c>
      <c r="Q55" s="304"/>
      <c r="R55" s="304">
        <v>0.18826521417427794</v>
      </c>
      <c r="S55" s="304">
        <v>0.22490017250447258</v>
      </c>
      <c r="T55" s="304">
        <v>0.29077360985229883</v>
      </c>
      <c r="U55" s="304"/>
      <c r="V55" s="304">
        <v>0.55338685757704942</v>
      </c>
      <c r="W55" s="304">
        <v>0.64682207636775446</v>
      </c>
      <c r="X55" s="304">
        <v>0.8758126563154317</v>
      </c>
      <c r="Y55" s="304"/>
      <c r="Z55" s="304">
        <v>4.3565549587306105</v>
      </c>
      <c r="AA55" s="304">
        <v>4.4560548691549799</v>
      </c>
      <c r="AB55" s="304">
        <v>4.2019152205190791</v>
      </c>
      <c r="AC55" s="304"/>
      <c r="AD55" s="304">
        <v>3.479311778190957</v>
      </c>
      <c r="AE55" s="304">
        <v>3.4619837362660459</v>
      </c>
      <c r="AF55" s="304">
        <v>3.3225475360470416</v>
      </c>
      <c r="AG55" s="304"/>
      <c r="AH55" s="304">
        <v>1.7577975254545224</v>
      </c>
      <c r="AI55" s="304">
        <v>1.5418247105478615</v>
      </c>
      <c r="AJ55" s="304">
        <v>1.2385855128924064</v>
      </c>
      <c r="AK55" s="304"/>
      <c r="AL55" s="304">
        <v>0.60799694744635635</v>
      </c>
      <c r="AM55" s="304">
        <v>0.55875931230356779</v>
      </c>
      <c r="AN55" s="304">
        <v>0.1435113797668173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0.11633545003973844</v>
      </c>
      <c r="C56" s="304">
        <f t="shared" si="70"/>
        <v>0.11981519736652176</v>
      </c>
      <c r="D56" s="304">
        <f t="shared" si="71"/>
        <v>0.1351722650776033</v>
      </c>
      <c r="E56" s="304"/>
      <c r="F56" s="304">
        <v>7.4818100714928098E-5</v>
      </c>
      <c r="G56" s="304">
        <v>7.8003700235313505E-5</v>
      </c>
      <c r="H56" s="304">
        <v>1.2530865004570173E-4</v>
      </c>
      <c r="I56" s="304"/>
      <c r="J56" s="304">
        <v>3.6022608744441793E-3</v>
      </c>
      <c r="K56" s="304">
        <v>4.3231309423274944E-3</v>
      </c>
      <c r="L56" s="304">
        <v>5.203722141170525E-3</v>
      </c>
      <c r="M56" s="304"/>
      <c r="N56" s="304">
        <v>5.0561966245353121E-3</v>
      </c>
      <c r="O56" s="304">
        <v>5.4733451896539767E-3</v>
      </c>
      <c r="P56" s="304">
        <v>6.9371260137006726E-3</v>
      </c>
      <c r="Q56" s="304"/>
      <c r="R56" s="304">
        <v>9.4544369571591968E-4</v>
      </c>
      <c r="S56" s="304">
        <v>1.1044360226833028E-3</v>
      </c>
      <c r="T56" s="304">
        <v>1.31314063507421E-3</v>
      </c>
      <c r="U56" s="304"/>
      <c r="V56" s="304">
        <v>2.9616518205090505E-3</v>
      </c>
      <c r="W56" s="304">
        <v>3.0964649344370132E-3</v>
      </c>
      <c r="X56" s="304">
        <v>3.6148403179431039E-3</v>
      </c>
      <c r="Y56" s="304"/>
      <c r="Z56" s="304">
        <v>3.8689993568420025E-2</v>
      </c>
      <c r="AA56" s="304">
        <v>4.7092426517256793E-2</v>
      </c>
      <c r="AB56" s="304">
        <v>6.3352020528590181E-2</v>
      </c>
      <c r="AC56" s="304"/>
      <c r="AD56" s="304">
        <v>9.0427842686101965E-3</v>
      </c>
      <c r="AE56" s="304">
        <v>8.5778473475679289E-3</v>
      </c>
      <c r="AF56" s="304">
        <v>9.8830517385804974E-3</v>
      </c>
      <c r="AG56" s="304"/>
      <c r="AH56" s="304">
        <v>3.3253591223582887E-2</v>
      </c>
      <c r="AI56" s="304">
        <v>2.5410215625250022E-2</v>
      </c>
      <c r="AJ56" s="304">
        <v>2.1300970874620087E-2</v>
      </c>
      <c r="AK56" s="304"/>
      <c r="AL56" s="304">
        <v>2.2708709863205941E-2</v>
      </c>
      <c r="AM56" s="304">
        <v>2.4659327087109908E-2</v>
      </c>
      <c r="AN56" s="304">
        <v>2.3442084177878315E-2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0.82923363187617261</v>
      </c>
      <c r="C57" s="304">
        <f t="shared" si="70"/>
        <v>0.92893820919058101</v>
      </c>
      <c r="D57" s="304">
        <f t="shared" si="71"/>
        <v>0.97825216941762405</v>
      </c>
      <c r="E57" s="304"/>
      <c r="F57" s="304">
        <v>1.6260393200699557E-3</v>
      </c>
      <c r="G57" s="304">
        <v>2.3216795288327763E-3</v>
      </c>
      <c r="H57" s="304">
        <v>3.5326298933382435E-3</v>
      </c>
      <c r="I57" s="304"/>
      <c r="J57" s="304">
        <v>4.6202955595757947E-2</v>
      </c>
      <c r="K57" s="304">
        <v>5.2168005692160638E-2</v>
      </c>
      <c r="L57" s="304">
        <v>6.1324506457835784E-2</v>
      </c>
      <c r="M57" s="304"/>
      <c r="N57" s="304">
        <v>0.12258509225923789</v>
      </c>
      <c r="O57" s="304">
        <v>0.14814149950061192</v>
      </c>
      <c r="P57" s="304">
        <v>0.18451115557813014</v>
      </c>
      <c r="Q57" s="304"/>
      <c r="R57" s="304">
        <v>3.411765649943814E-2</v>
      </c>
      <c r="S57" s="304">
        <v>4.4012599253298493E-2</v>
      </c>
      <c r="T57" s="304">
        <v>5.639743810154059E-2</v>
      </c>
      <c r="U57" s="304"/>
      <c r="V57" s="304">
        <v>4.4372832344081001E-2</v>
      </c>
      <c r="W57" s="304">
        <v>5.2436761441061096E-2</v>
      </c>
      <c r="X57" s="304">
        <v>6.1616897531335299E-2</v>
      </c>
      <c r="Y57" s="304"/>
      <c r="Z57" s="304">
        <v>0.36066222985969615</v>
      </c>
      <c r="AA57" s="304">
        <v>0.40246016683334096</v>
      </c>
      <c r="AB57" s="304">
        <v>0.47435958386962784</v>
      </c>
      <c r="AC57" s="304"/>
      <c r="AD57" s="304">
        <v>5.7937960721673891E-2</v>
      </c>
      <c r="AE57" s="304">
        <v>3.9830435618483942E-2</v>
      </c>
      <c r="AF57" s="304">
        <v>1.7458125617221525E-2</v>
      </c>
      <c r="AG57" s="304"/>
      <c r="AH57" s="304">
        <v>8.6060998080779091E-2</v>
      </c>
      <c r="AI57" s="304">
        <v>9.3343452795760201E-2</v>
      </c>
      <c r="AJ57" s="304">
        <v>3.9927966409441011E-2</v>
      </c>
      <c r="AK57" s="304"/>
      <c r="AL57" s="304">
        <v>7.5667867195438637E-2</v>
      </c>
      <c r="AM57" s="304">
        <v>9.4223608527031058E-2</v>
      </c>
      <c r="AN57" s="304">
        <v>7.9123865959153758E-2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3.3099367516040261</v>
      </c>
      <c r="C58" s="304">
        <f t="shared" si="70"/>
        <v>3.8708360510079109</v>
      </c>
      <c r="D58" s="304">
        <f t="shared" si="71"/>
        <v>3.9269337454548165</v>
      </c>
      <c r="E58" s="304"/>
      <c r="F58" s="304">
        <v>8.5705390743744669E-3</v>
      </c>
      <c r="G58" s="304">
        <v>1.5053602832078853E-2</v>
      </c>
      <c r="H58" s="304">
        <v>2.4465359377759004E-2</v>
      </c>
      <c r="I58" s="304"/>
      <c r="J58" s="304">
        <v>2.5596784376547291E-2</v>
      </c>
      <c r="K58" s="304">
        <v>4.3576824191483662E-2</v>
      </c>
      <c r="L58" s="304">
        <v>7.144098321347396E-2</v>
      </c>
      <c r="M58" s="304"/>
      <c r="N58" s="304">
        <v>4.1158141657342273E-2</v>
      </c>
      <c r="O58" s="304">
        <v>5.798504614175435E-2</v>
      </c>
      <c r="P58" s="304">
        <v>9.1986896085211683E-2</v>
      </c>
      <c r="Q58" s="304"/>
      <c r="R58" s="304">
        <v>4.8775511500728494E-2</v>
      </c>
      <c r="S58" s="304">
        <v>6.7314654151427455E-2</v>
      </c>
      <c r="T58" s="304">
        <v>0.1039198825079601</v>
      </c>
      <c r="U58" s="304"/>
      <c r="V58" s="304">
        <v>0.1358920705982842</v>
      </c>
      <c r="W58" s="304">
        <v>0.18172432632535657</v>
      </c>
      <c r="X58" s="304">
        <v>0.23208755482925031</v>
      </c>
      <c r="Y58" s="304"/>
      <c r="Z58" s="304">
        <v>0.91812857497178624</v>
      </c>
      <c r="AA58" s="304">
        <v>1.225460545512838</v>
      </c>
      <c r="AB58" s="304">
        <v>1.5034203767681826</v>
      </c>
      <c r="AC58" s="304"/>
      <c r="AD58" s="304">
        <v>1.2021816147166304</v>
      </c>
      <c r="AE58" s="304">
        <v>1.4764643270279967</v>
      </c>
      <c r="AF58" s="304">
        <v>1.5209834188636027</v>
      </c>
      <c r="AG58" s="304"/>
      <c r="AH58" s="304">
        <v>0.77951923936715728</v>
      </c>
      <c r="AI58" s="304">
        <v>0.67336724569624651</v>
      </c>
      <c r="AJ58" s="304">
        <v>0.33139767194983999</v>
      </c>
      <c r="AK58" s="304"/>
      <c r="AL58" s="304">
        <v>0.15011427534117555</v>
      </c>
      <c r="AM58" s="304">
        <v>0.12988947912872878</v>
      </c>
      <c r="AN58" s="304">
        <v>4.7231601859535975E-2</v>
      </c>
    </row>
    <row r="59" spans="1:40" x14ac:dyDescent="0.2">
      <c r="A59" s="13" t="str">
        <f t="shared" si="67"/>
        <v>Elementary occupations</v>
      </c>
      <c r="B59" s="304">
        <f t="shared" si="69"/>
        <v>2.0501594062472321</v>
      </c>
      <c r="C59" s="304">
        <f t="shared" si="70"/>
        <v>1.9275059054064279</v>
      </c>
      <c r="D59" s="304">
        <f t="shared" si="71"/>
        <v>1.9712371638824258</v>
      </c>
      <c r="E59" s="304"/>
      <c r="F59" s="304">
        <v>1.799520290835463E-4</v>
      </c>
      <c r="G59" s="304">
        <v>2.4375916835218513E-4</v>
      </c>
      <c r="H59" s="304">
        <v>3.0897190450510309E-4</v>
      </c>
      <c r="I59" s="304"/>
      <c r="J59" s="304">
        <v>1.5202571851460097E-2</v>
      </c>
      <c r="K59" s="304">
        <v>2.1486349991488674E-2</v>
      </c>
      <c r="L59" s="304">
        <v>3.2501494638635733E-2</v>
      </c>
      <c r="M59" s="304"/>
      <c r="N59" s="304">
        <v>4.7882409971377368E-2</v>
      </c>
      <c r="O59" s="304">
        <v>5.2275901131924797E-2</v>
      </c>
      <c r="P59" s="304">
        <v>5.7154272683034649E-2</v>
      </c>
      <c r="Q59" s="304"/>
      <c r="R59" s="304">
        <v>1.1705352575542951E-2</v>
      </c>
      <c r="S59" s="304">
        <v>1.2612761618091134E-2</v>
      </c>
      <c r="T59" s="304">
        <v>1.3219394966887604E-2</v>
      </c>
      <c r="U59" s="304"/>
      <c r="V59" s="304">
        <v>7.7187930966230972E-2</v>
      </c>
      <c r="W59" s="304">
        <v>8.7583046033438305E-2</v>
      </c>
      <c r="X59" s="304">
        <v>9.6101308385777962E-2</v>
      </c>
      <c r="Y59" s="304"/>
      <c r="Z59" s="304">
        <v>0.52902257886060944</v>
      </c>
      <c r="AA59" s="304">
        <v>0.6283452799850896</v>
      </c>
      <c r="AB59" s="304">
        <v>0.87287364475802764</v>
      </c>
      <c r="AC59" s="304"/>
      <c r="AD59" s="304">
        <v>0.61819698820393099</v>
      </c>
      <c r="AE59" s="304">
        <v>0.59692334984810036</v>
      </c>
      <c r="AF59" s="304">
        <v>0.57936067002181146</v>
      </c>
      <c r="AG59" s="304"/>
      <c r="AH59" s="304">
        <v>0.60076625922956961</v>
      </c>
      <c r="AI59" s="304">
        <v>0.47921838462022892</v>
      </c>
      <c r="AJ59" s="304">
        <v>0.29934560298703272</v>
      </c>
      <c r="AK59" s="304"/>
      <c r="AL59" s="304">
        <v>0.15001536255942727</v>
      </c>
      <c r="AM59" s="304">
        <v>4.8817073009713892E-2</v>
      </c>
      <c r="AN59" s="304">
        <v>2.0371803536712797E-2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144.13800000000006</v>
      </c>
      <c r="C62" s="305">
        <f>SUM(C63:C71)</f>
        <v>146.65499999999992</v>
      </c>
      <c r="D62" s="305">
        <f>SUM(D63:D71)</f>
        <v>151.46000000000004</v>
      </c>
      <c r="E62" s="304"/>
      <c r="F62" s="305">
        <f>SUM(F63:F71)</f>
        <v>0.39241960620832467</v>
      </c>
      <c r="G62" s="305">
        <f>SUM(G63:G71)</f>
        <v>0.53198538411867657</v>
      </c>
      <c r="H62" s="305">
        <f>SUM(H63:H71)</f>
        <v>0.84511058783278525</v>
      </c>
      <c r="I62" s="304"/>
      <c r="J62" s="305">
        <f>SUM(J63:J71)</f>
        <v>4.3244314091047613</v>
      </c>
      <c r="K62" s="305">
        <f>SUM(K63:K71)</f>
        <v>5.647638873531208</v>
      </c>
      <c r="L62" s="305">
        <f>SUM(L63:L71)</f>
        <v>8.7510493961766791</v>
      </c>
      <c r="M62" s="304"/>
      <c r="N62" s="305">
        <f>SUM(N63:N71)</f>
        <v>18.264615190755993</v>
      </c>
      <c r="O62" s="305">
        <f>SUM(O63:O71)</f>
        <v>21.327864788820499</v>
      </c>
      <c r="P62" s="305">
        <f>SUM(P63:P71)</f>
        <v>29.953152615838359</v>
      </c>
      <c r="Q62" s="304"/>
      <c r="R62" s="305">
        <f>SUM(R63:R71)</f>
        <v>5.5702152325224139</v>
      </c>
      <c r="S62" s="305">
        <f>SUM(S63:S71)</f>
        <v>6.362753137239733</v>
      </c>
      <c r="T62" s="305">
        <f>SUM(T63:T71)</f>
        <v>8.9047918122879697</v>
      </c>
      <c r="U62" s="304"/>
      <c r="V62" s="305">
        <f>SUM(V63:V71)</f>
        <v>6.4745029685933666</v>
      </c>
      <c r="W62" s="305">
        <f>SUM(W63:W71)</f>
        <v>7.1772216311839063</v>
      </c>
      <c r="X62" s="305">
        <f>SUM(X63:X71)</f>
        <v>9.6190559728941913</v>
      </c>
      <c r="Y62" s="304"/>
      <c r="Z62" s="305">
        <f>SUM(Z63:Z71)</f>
        <v>35.836191301602113</v>
      </c>
      <c r="AA62" s="305">
        <f>SUM(AA63:AA71)</f>
        <v>37.454537272307746</v>
      </c>
      <c r="AB62" s="305">
        <f>SUM(AB63:AB71)</f>
        <v>42.557786792519877</v>
      </c>
      <c r="AC62" s="304"/>
      <c r="AD62" s="305">
        <f>SUM(AD63:AD71)</f>
        <v>38.782026572522824</v>
      </c>
      <c r="AE62" s="305">
        <f>SUM(AE63:AE71)</f>
        <v>36.594656141469351</v>
      </c>
      <c r="AF62" s="305">
        <f>SUM(AF63:AF71)</f>
        <v>32.110716640792631</v>
      </c>
      <c r="AG62" s="304"/>
      <c r="AH62" s="305">
        <f>SUM(AH63:AH71)</f>
        <v>26.718444068719407</v>
      </c>
      <c r="AI62" s="305">
        <f>SUM(AI63:AI71)</f>
        <v>24.144781538146876</v>
      </c>
      <c r="AJ62" s="305">
        <f>SUM(AJ63:AJ71)</f>
        <v>13.536095401217112</v>
      </c>
      <c r="AK62" s="304"/>
      <c r="AL62" s="305">
        <f>SUM(AL63:AL71)</f>
        <v>7.7751536499708633</v>
      </c>
      <c r="AM62" s="305">
        <f>SUM(AM63:AM71)</f>
        <v>7.4135612331819125</v>
      </c>
      <c r="AN62" s="305">
        <f>SUM(AN63:AN71)</f>
        <v>5.1822407804404147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18.77624924991752</v>
      </c>
      <c r="C63" s="304">
        <f t="shared" ref="C63:C71" si="73">SUM(G63,K63,O63,S63,W63,AA63,AE63,AI63,AM63)</f>
        <v>19.809663135946895</v>
      </c>
      <c r="D63" s="304">
        <f t="shared" ref="D63:D71" si="74">SUM(H63,L63,P63,T63,X63,AB63,AF63,AJ63,AN63)</f>
        <v>22.773205926643946</v>
      </c>
      <c r="E63" s="304"/>
      <c r="F63" s="304">
        <v>6.8306424909400948E-2</v>
      </c>
      <c r="G63" s="304">
        <v>9.4522695462779027E-2</v>
      </c>
      <c r="H63" s="304">
        <v>0.15112533489015686</v>
      </c>
      <c r="I63" s="304"/>
      <c r="J63" s="304">
        <v>0.94192997771611453</v>
      </c>
      <c r="K63" s="304">
        <v>1.2360725626565847</v>
      </c>
      <c r="L63" s="304">
        <v>1.9320146526724469</v>
      </c>
      <c r="M63" s="304"/>
      <c r="N63" s="304">
        <v>3.946964569464531</v>
      </c>
      <c r="O63" s="304">
        <v>4.584414054368553</v>
      </c>
      <c r="P63" s="304">
        <v>6.4044856142743258</v>
      </c>
      <c r="Q63" s="304"/>
      <c r="R63" s="304">
        <v>0.76955984857643234</v>
      </c>
      <c r="S63" s="304">
        <v>0.81429875453505363</v>
      </c>
      <c r="T63" s="304">
        <v>1.1112965984952627</v>
      </c>
      <c r="U63" s="304"/>
      <c r="V63" s="304">
        <v>1.1297844879109527</v>
      </c>
      <c r="W63" s="304">
        <v>1.1994199103537706</v>
      </c>
      <c r="X63" s="304">
        <v>1.5104807388659505</v>
      </c>
      <c r="Y63" s="304"/>
      <c r="Z63" s="304">
        <v>4.3259375989133186</v>
      </c>
      <c r="AA63" s="304">
        <v>4.5947638716730141</v>
      </c>
      <c r="AB63" s="304">
        <v>5.6525466956626529</v>
      </c>
      <c r="AC63" s="304"/>
      <c r="AD63" s="304">
        <v>4.004237212440712</v>
      </c>
      <c r="AE63" s="304">
        <v>3.7680428716173417</v>
      </c>
      <c r="AF63" s="304">
        <v>3.1803883489557649</v>
      </c>
      <c r="AG63" s="304"/>
      <c r="AH63" s="304">
        <v>3.1261935780860042</v>
      </c>
      <c r="AI63" s="304">
        <v>2.9663301557840795</v>
      </c>
      <c r="AJ63" s="304">
        <v>2.1414256021995124</v>
      </c>
      <c r="AK63" s="304"/>
      <c r="AL63" s="304">
        <v>0.46333555190005477</v>
      </c>
      <c r="AM63" s="304">
        <v>0.55179825949571981</v>
      </c>
      <c r="AN63" s="304">
        <v>0.68944234062787058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10.679000977782067</v>
      </c>
      <c r="C64" s="304">
        <f t="shared" si="73"/>
        <v>11.738844214729102</v>
      </c>
      <c r="D64" s="304">
        <f t="shared" si="74"/>
        <v>13.53725977221109</v>
      </c>
      <c r="E64" s="304"/>
      <c r="F64" s="304">
        <v>0.16285976062567228</v>
      </c>
      <c r="G64" s="304">
        <v>0.22297866620076645</v>
      </c>
      <c r="H64" s="304">
        <v>0.34473786575902005</v>
      </c>
      <c r="I64" s="304"/>
      <c r="J64" s="304">
        <v>0.9189355729191705</v>
      </c>
      <c r="K64" s="304">
        <v>1.2350882241761088</v>
      </c>
      <c r="L64" s="304">
        <v>1.8674284014245865</v>
      </c>
      <c r="M64" s="304"/>
      <c r="N64" s="304">
        <v>2.7862081260923466</v>
      </c>
      <c r="O64" s="304">
        <v>3.2387542677620842</v>
      </c>
      <c r="P64" s="304">
        <v>4.2569542042699062</v>
      </c>
      <c r="Q64" s="304"/>
      <c r="R64" s="304">
        <v>0.48263585711599899</v>
      </c>
      <c r="S64" s="304">
        <v>0.53391907151843443</v>
      </c>
      <c r="T64" s="304">
        <v>0.64530459688113795</v>
      </c>
      <c r="U64" s="304"/>
      <c r="V64" s="304">
        <v>0.63278098566416463</v>
      </c>
      <c r="W64" s="304">
        <v>0.66756954869408147</v>
      </c>
      <c r="X64" s="304">
        <v>0.82712672883208649</v>
      </c>
      <c r="Y64" s="304"/>
      <c r="Z64" s="304">
        <v>2.4548380747432037</v>
      </c>
      <c r="AA64" s="304">
        <v>2.7521255781312299</v>
      </c>
      <c r="AB64" s="304">
        <v>3.3188795125117259</v>
      </c>
      <c r="AC64" s="304"/>
      <c r="AD64" s="304">
        <v>1.7559443544182325</v>
      </c>
      <c r="AE64" s="304">
        <v>1.5891266729809839</v>
      </c>
      <c r="AF64" s="304">
        <v>1.2308009049602693</v>
      </c>
      <c r="AG64" s="304"/>
      <c r="AH64" s="304">
        <v>1.2627519793680373</v>
      </c>
      <c r="AI64" s="304">
        <v>1.2371762675160736</v>
      </c>
      <c r="AJ64" s="304">
        <v>0.80429011180318821</v>
      </c>
      <c r="AK64" s="304"/>
      <c r="AL64" s="304">
        <v>0.22204626683524017</v>
      </c>
      <c r="AM64" s="304">
        <v>0.26210591774934</v>
      </c>
      <c r="AN64" s="304">
        <v>0.24173744576917</v>
      </c>
    </row>
    <row r="65" spans="1:40" x14ac:dyDescent="0.2">
      <c r="A65" s="13" t="str">
        <f t="shared" si="72"/>
        <v>Associate professional occupations</v>
      </c>
      <c r="B65" s="304">
        <f t="shared" si="75"/>
        <v>10.466995377309544</v>
      </c>
      <c r="C65" s="304">
        <f t="shared" si="73"/>
        <v>10.045555745759609</v>
      </c>
      <c r="D65" s="304">
        <f t="shared" si="74"/>
        <v>10.904898033993645</v>
      </c>
      <c r="E65" s="304"/>
      <c r="F65" s="304">
        <v>4.7695755150679767E-2</v>
      </c>
      <c r="G65" s="304">
        <v>5.429887559774739E-2</v>
      </c>
      <c r="H65" s="304">
        <v>7.614039811672843E-2</v>
      </c>
      <c r="I65" s="304"/>
      <c r="J65" s="304">
        <v>0.48092079744403299</v>
      </c>
      <c r="K65" s="304">
        <v>0.55995025736780246</v>
      </c>
      <c r="L65" s="304">
        <v>0.782887870085759</v>
      </c>
      <c r="M65" s="304"/>
      <c r="N65" s="304">
        <v>1.9686446807850906</v>
      </c>
      <c r="O65" s="304">
        <v>2.0519514058528694</v>
      </c>
      <c r="P65" s="304">
        <v>2.6492498138562253</v>
      </c>
      <c r="Q65" s="304"/>
      <c r="R65" s="304">
        <v>0.46201472655242587</v>
      </c>
      <c r="S65" s="304">
        <v>0.48288797040791454</v>
      </c>
      <c r="T65" s="304">
        <v>0.64947909491604061</v>
      </c>
      <c r="U65" s="304"/>
      <c r="V65" s="304">
        <v>0.59696495341773648</v>
      </c>
      <c r="W65" s="304">
        <v>0.60992140475420331</v>
      </c>
      <c r="X65" s="304">
        <v>0.76964926248922072</v>
      </c>
      <c r="Y65" s="304"/>
      <c r="Z65" s="304">
        <v>2.74089593544306</v>
      </c>
      <c r="AA65" s="304">
        <v>2.6866428731569187</v>
      </c>
      <c r="AB65" s="304">
        <v>3.1069854897905618</v>
      </c>
      <c r="AC65" s="304"/>
      <c r="AD65" s="304">
        <v>2.4492873194393705</v>
      </c>
      <c r="AE65" s="304">
        <v>2.1916978266345395</v>
      </c>
      <c r="AF65" s="304">
        <v>2.0204416089867481</v>
      </c>
      <c r="AG65" s="304"/>
      <c r="AH65" s="304">
        <v>1.3982331871531053</v>
      </c>
      <c r="AI65" s="304">
        <v>1.1326786626490915</v>
      </c>
      <c r="AJ65" s="304">
        <v>0.60562834830191115</v>
      </c>
      <c r="AK65" s="304"/>
      <c r="AL65" s="304">
        <v>0.32233802192404332</v>
      </c>
      <c r="AM65" s="304">
        <v>0.27552646933852154</v>
      </c>
      <c r="AN65" s="304">
        <v>0.24443614745045036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13.804708765604477</v>
      </c>
      <c r="C66" s="304">
        <f t="shared" si="73"/>
        <v>13.666516933293622</v>
      </c>
      <c r="D66" s="304">
        <f t="shared" si="74"/>
        <v>14.234547430363975</v>
      </c>
      <c r="E66" s="304"/>
      <c r="F66" s="304">
        <v>2.5968747154723835E-2</v>
      </c>
      <c r="G66" s="304">
        <v>3.6055123083088107E-2</v>
      </c>
      <c r="H66" s="304">
        <v>5.8935167621521317E-2</v>
      </c>
      <c r="I66" s="304"/>
      <c r="J66" s="304">
        <v>0.46798678496787771</v>
      </c>
      <c r="K66" s="304">
        <v>0.61277306860868042</v>
      </c>
      <c r="L66" s="304">
        <v>0.96267885130804665</v>
      </c>
      <c r="M66" s="304"/>
      <c r="N66" s="304">
        <v>2.0142089118967013</v>
      </c>
      <c r="O66" s="304">
        <v>2.3685165675016862</v>
      </c>
      <c r="P66" s="304">
        <v>3.4160563859241853</v>
      </c>
      <c r="Q66" s="304"/>
      <c r="R66" s="304">
        <v>0.68734829192111768</v>
      </c>
      <c r="S66" s="304">
        <v>0.81964319328210244</v>
      </c>
      <c r="T66" s="304">
        <v>1.1322161263197961</v>
      </c>
      <c r="U66" s="304"/>
      <c r="V66" s="304">
        <v>0.58284286887904835</v>
      </c>
      <c r="W66" s="304">
        <v>0.61423064826054963</v>
      </c>
      <c r="X66" s="304">
        <v>0.7698881999137388</v>
      </c>
      <c r="Y66" s="304"/>
      <c r="Z66" s="304">
        <v>3.6091221427722919</v>
      </c>
      <c r="AA66" s="304">
        <v>3.6262074178417181</v>
      </c>
      <c r="AB66" s="304">
        <v>3.8319013590822237</v>
      </c>
      <c r="AC66" s="304"/>
      <c r="AD66" s="304">
        <v>4.2981253009268352</v>
      </c>
      <c r="AE66" s="304">
        <v>3.9753733292101434</v>
      </c>
      <c r="AF66" s="304">
        <v>3.3346413100807757</v>
      </c>
      <c r="AG66" s="304"/>
      <c r="AH66" s="304">
        <v>1.8250985805778071</v>
      </c>
      <c r="AI66" s="304">
        <v>1.3472793395268494</v>
      </c>
      <c r="AJ66" s="304">
        <v>0.53875592176486353</v>
      </c>
      <c r="AK66" s="304"/>
      <c r="AL66" s="304">
        <v>0.29400713650807525</v>
      </c>
      <c r="AM66" s="304">
        <v>0.26643824597880422</v>
      </c>
      <c r="AN66" s="304">
        <v>0.18947410834882272</v>
      </c>
    </row>
    <row r="67" spans="1:40" x14ac:dyDescent="0.2">
      <c r="A67" s="13" t="str">
        <f t="shared" si="72"/>
        <v>Skilled trades occupations</v>
      </c>
      <c r="B67" s="304">
        <f t="shared" si="75"/>
        <v>11.315086072170136</v>
      </c>
      <c r="C67" s="304">
        <f t="shared" si="73"/>
        <v>11.283575331247608</v>
      </c>
      <c r="D67" s="304">
        <f t="shared" si="74"/>
        <v>11.025064104219322</v>
      </c>
      <c r="E67" s="304"/>
      <c r="F67" s="304">
        <v>4.8511413748404076E-3</v>
      </c>
      <c r="G67" s="304">
        <v>5.7563644131551793E-3</v>
      </c>
      <c r="H67" s="304">
        <v>9.0454704194253329E-3</v>
      </c>
      <c r="I67" s="304"/>
      <c r="J67" s="304">
        <v>0.15379148533004405</v>
      </c>
      <c r="K67" s="304">
        <v>0.20352208474917075</v>
      </c>
      <c r="L67" s="304">
        <v>0.32838173570536078</v>
      </c>
      <c r="M67" s="304"/>
      <c r="N67" s="304">
        <v>0.58404582442751407</v>
      </c>
      <c r="O67" s="304">
        <v>0.72796944844445599</v>
      </c>
      <c r="P67" s="304">
        <v>0.99273321747476628</v>
      </c>
      <c r="Q67" s="304"/>
      <c r="R67" s="304">
        <v>0.29568448399939234</v>
      </c>
      <c r="S67" s="304">
        <v>0.32212309515550508</v>
      </c>
      <c r="T67" s="304">
        <v>0.41911200090757772</v>
      </c>
      <c r="U67" s="304"/>
      <c r="V67" s="304">
        <v>0.48338802982861367</v>
      </c>
      <c r="W67" s="304">
        <v>0.55074438049158325</v>
      </c>
      <c r="X67" s="304">
        <v>0.70872719321093924</v>
      </c>
      <c r="Y67" s="304"/>
      <c r="Z67" s="304">
        <v>3.9464908534818255</v>
      </c>
      <c r="AA67" s="304">
        <v>4.1667277533050102</v>
      </c>
      <c r="AB67" s="304">
        <v>4.4108911408211871</v>
      </c>
      <c r="AC67" s="304"/>
      <c r="AD67" s="304">
        <v>2.9934949113548019</v>
      </c>
      <c r="AE67" s="304">
        <v>2.6709689508858867</v>
      </c>
      <c r="AF67" s="304">
        <v>2.3304609512082615</v>
      </c>
      <c r="AG67" s="304"/>
      <c r="AH67" s="304">
        <v>2.026202882732691</v>
      </c>
      <c r="AI67" s="304">
        <v>1.8232718351847463</v>
      </c>
      <c r="AJ67" s="304">
        <v>1.28535546200596</v>
      </c>
      <c r="AK67" s="304"/>
      <c r="AL67" s="304">
        <v>0.82713645964041438</v>
      </c>
      <c r="AM67" s="304">
        <v>0.81249141861809515</v>
      </c>
      <c r="AN67" s="304">
        <v>0.5403569324658436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3.2375436870415299</v>
      </c>
      <c r="C68" s="304">
        <f t="shared" si="73"/>
        <v>3.2406638696213812</v>
      </c>
      <c r="D68" s="304">
        <f t="shared" si="74"/>
        <v>3.6361278545389428</v>
      </c>
      <c r="E68" s="304"/>
      <c r="F68" s="304">
        <v>3.8085378529064732E-3</v>
      </c>
      <c r="G68" s="304">
        <v>5.3691525833400935E-3</v>
      </c>
      <c r="H68" s="304">
        <v>8.9187339107063713E-3</v>
      </c>
      <c r="I68" s="304"/>
      <c r="J68" s="304">
        <v>6.926777509549055E-2</v>
      </c>
      <c r="K68" s="304">
        <v>9.4041503104783777E-2</v>
      </c>
      <c r="L68" s="304">
        <v>0.15014347136691802</v>
      </c>
      <c r="M68" s="304"/>
      <c r="N68" s="304">
        <v>0.3495850871274912</v>
      </c>
      <c r="O68" s="304">
        <v>0.39545815134786588</v>
      </c>
      <c r="P68" s="304">
        <v>0.54959052864876101</v>
      </c>
      <c r="Q68" s="304"/>
      <c r="R68" s="304">
        <v>0.28550595794975137</v>
      </c>
      <c r="S68" s="304">
        <v>0.32990235049485772</v>
      </c>
      <c r="T68" s="304">
        <v>0.51102925021028267</v>
      </c>
      <c r="U68" s="304"/>
      <c r="V68" s="304">
        <v>0.30056575427786553</v>
      </c>
      <c r="W68" s="304">
        <v>0.34776169343218238</v>
      </c>
      <c r="X68" s="304">
        <v>0.53624640704345228</v>
      </c>
      <c r="Y68" s="304"/>
      <c r="Z68" s="304">
        <v>0.59428666543802722</v>
      </c>
      <c r="AA68" s="304">
        <v>0.57387268787575196</v>
      </c>
      <c r="AB68" s="304">
        <v>0.65560463747513065</v>
      </c>
      <c r="AC68" s="304"/>
      <c r="AD68" s="304">
        <v>0.92266114536702293</v>
      </c>
      <c r="AE68" s="304">
        <v>0.82924401862004127</v>
      </c>
      <c r="AF68" s="304">
        <v>0.78342265764067187</v>
      </c>
      <c r="AG68" s="304"/>
      <c r="AH68" s="304">
        <v>0.50435610100801098</v>
      </c>
      <c r="AI68" s="304">
        <v>0.49249982983611823</v>
      </c>
      <c r="AJ68" s="304">
        <v>0.34393485433577198</v>
      </c>
      <c r="AK68" s="304"/>
      <c r="AL68" s="304">
        <v>0.20750666292496356</v>
      </c>
      <c r="AM68" s="304">
        <v>0.1725144823264402</v>
      </c>
      <c r="AN68" s="304">
        <v>9.7237313907248032E-2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31.856516705647472</v>
      </c>
      <c r="C69" s="304">
        <f t="shared" si="73"/>
        <v>30.823411171387672</v>
      </c>
      <c r="D69" s="304">
        <f t="shared" si="74"/>
        <v>30.153098050775938</v>
      </c>
      <c r="E69" s="304"/>
      <c r="F69" s="304">
        <v>2.7478120139474205E-2</v>
      </c>
      <c r="G69" s="304">
        <v>3.6719063430336207E-2</v>
      </c>
      <c r="H69" s="304">
        <v>5.1499429890250671E-2</v>
      </c>
      <c r="I69" s="304"/>
      <c r="J69" s="304">
        <v>0.6485099436259798</v>
      </c>
      <c r="K69" s="304">
        <v>0.85419978447481459</v>
      </c>
      <c r="L69" s="304">
        <v>1.3711763805863761</v>
      </c>
      <c r="M69" s="304"/>
      <c r="N69" s="304">
        <v>3.3485284347171573</v>
      </c>
      <c r="O69" s="304">
        <v>3.9552314788320833</v>
      </c>
      <c r="P69" s="304">
        <v>5.7867369820906855</v>
      </c>
      <c r="Q69" s="304"/>
      <c r="R69" s="304">
        <v>1.2273309309898621</v>
      </c>
      <c r="S69" s="304">
        <v>1.4322402795567486</v>
      </c>
      <c r="T69" s="304">
        <v>2.0926671420510776</v>
      </c>
      <c r="U69" s="304"/>
      <c r="V69" s="304">
        <v>1.0048173639393823</v>
      </c>
      <c r="W69" s="304">
        <v>1.0589651240244045</v>
      </c>
      <c r="X69" s="304">
        <v>1.370790141035841</v>
      </c>
      <c r="Y69" s="304"/>
      <c r="Z69" s="304">
        <v>9.246192754297109</v>
      </c>
      <c r="AA69" s="304">
        <v>9.2611373152848202</v>
      </c>
      <c r="AB69" s="304">
        <v>10.323231884659057</v>
      </c>
      <c r="AC69" s="304"/>
      <c r="AD69" s="304">
        <v>8.9828988754642207</v>
      </c>
      <c r="AE69" s="304">
        <v>7.9047116200445187</v>
      </c>
      <c r="AF69" s="304">
        <v>6.4102767871493587</v>
      </c>
      <c r="AG69" s="304"/>
      <c r="AH69" s="304">
        <v>5.7275486101971245</v>
      </c>
      <c r="AI69" s="304">
        <v>4.9178156006501039</v>
      </c>
      <c r="AJ69" s="304">
        <v>1.7362275000104388</v>
      </c>
      <c r="AK69" s="304"/>
      <c r="AL69" s="304">
        <v>1.6432116722771608</v>
      </c>
      <c r="AM69" s="304">
        <v>1.4023909050898413</v>
      </c>
      <c r="AN69" s="304">
        <v>1.0104918033028516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18.026860769514911</v>
      </c>
      <c r="C70" s="304">
        <f t="shared" si="73"/>
        <v>20.208004674112125</v>
      </c>
      <c r="D70" s="304">
        <f t="shared" si="74"/>
        <v>20.505921780807427</v>
      </c>
      <c r="E70" s="304"/>
      <c r="F70" s="304">
        <v>4.5378813775606763E-2</v>
      </c>
      <c r="G70" s="304">
        <v>6.8194291696592982E-2</v>
      </c>
      <c r="H70" s="304">
        <v>0.13272360488019649</v>
      </c>
      <c r="I70" s="304"/>
      <c r="J70" s="304">
        <v>0.18269815843321405</v>
      </c>
      <c r="K70" s="304">
        <v>0.26220634236845758</v>
      </c>
      <c r="L70" s="304">
        <v>0.42957096420849766</v>
      </c>
      <c r="M70" s="304"/>
      <c r="N70" s="304">
        <v>0.90963756372932891</v>
      </c>
      <c r="O70" s="304">
        <v>1.1794256584924947</v>
      </c>
      <c r="P70" s="304">
        <v>1.9266191703415225</v>
      </c>
      <c r="Q70" s="304"/>
      <c r="R70" s="304">
        <v>0.36941937202263381</v>
      </c>
      <c r="S70" s="304">
        <v>0.47809171100963127</v>
      </c>
      <c r="T70" s="304">
        <v>0.68650644404224648</v>
      </c>
      <c r="U70" s="304"/>
      <c r="V70" s="304">
        <v>0.62027600455662502</v>
      </c>
      <c r="W70" s="304">
        <v>0.80022826914296896</v>
      </c>
      <c r="X70" s="304">
        <v>1.2441205879618169</v>
      </c>
      <c r="Y70" s="304"/>
      <c r="Z70" s="304">
        <v>3.3792598817682835</v>
      </c>
      <c r="AA70" s="304">
        <v>4.1958079002125057</v>
      </c>
      <c r="AB70" s="304">
        <v>5.1214588218108625</v>
      </c>
      <c r="AC70" s="304"/>
      <c r="AD70" s="304">
        <v>5.743247510484208</v>
      </c>
      <c r="AE70" s="304">
        <v>6.5196713462190159</v>
      </c>
      <c r="AF70" s="304">
        <v>6.6837612243089097</v>
      </c>
      <c r="AG70" s="304"/>
      <c r="AH70" s="304">
        <v>5.1513204723017489</v>
      </c>
      <c r="AI70" s="304">
        <v>5.1802238062789883</v>
      </c>
      <c r="AJ70" s="304">
        <v>3.6197696692654207</v>
      </c>
      <c r="AK70" s="304"/>
      <c r="AL70" s="304">
        <v>1.6256229924432628</v>
      </c>
      <c r="AM70" s="304">
        <v>1.5241553486914676</v>
      </c>
      <c r="AN70" s="304">
        <v>0.66139129398795438</v>
      </c>
    </row>
    <row r="71" spans="1:40" x14ac:dyDescent="0.2">
      <c r="A71" s="13" t="str">
        <f t="shared" si="72"/>
        <v>Elementary occupations</v>
      </c>
      <c r="B71" s="304">
        <f t="shared" si="75"/>
        <v>25.975038395012401</v>
      </c>
      <c r="C71" s="304">
        <f t="shared" si="73"/>
        <v>25.838764923901888</v>
      </c>
      <c r="D71" s="304">
        <f t="shared" si="74"/>
        <v>24.689877046445744</v>
      </c>
      <c r="E71" s="304"/>
      <c r="F71" s="304">
        <v>6.0723052250200192E-3</v>
      </c>
      <c r="G71" s="304">
        <v>8.0911516508711465E-3</v>
      </c>
      <c r="H71" s="304">
        <v>1.1984582344779608E-2</v>
      </c>
      <c r="I71" s="304"/>
      <c r="J71" s="304">
        <v>0.46039091357283723</v>
      </c>
      <c r="K71" s="304">
        <v>0.58978504602480453</v>
      </c>
      <c r="L71" s="304">
        <v>0.9267670688186872</v>
      </c>
      <c r="M71" s="304"/>
      <c r="N71" s="304">
        <v>2.3567919925158316</v>
      </c>
      <c r="O71" s="304">
        <v>2.8261437562184066</v>
      </c>
      <c r="P71" s="304">
        <v>3.9707266989579821</v>
      </c>
      <c r="Q71" s="304"/>
      <c r="R71" s="304">
        <v>0.99071576339479961</v>
      </c>
      <c r="S71" s="304">
        <v>1.1496467112794846</v>
      </c>
      <c r="T71" s="304">
        <v>1.6571805584645478</v>
      </c>
      <c r="U71" s="304"/>
      <c r="V71" s="304">
        <v>1.1230825201189782</v>
      </c>
      <c r="W71" s="304">
        <v>1.3283806520301622</v>
      </c>
      <c r="X71" s="304">
        <v>1.8820267135411441</v>
      </c>
      <c r="Y71" s="304"/>
      <c r="Z71" s="304">
        <v>5.5391673947449904</v>
      </c>
      <c r="AA71" s="304">
        <v>5.597251874826771</v>
      </c>
      <c r="AB71" s="304">
        <v>6.1362872507064825</v>
      </c>
      <c r="AC71" s="304"/>
      <c r="AD71" s="304">
        <v>7.6321299426274187</v>
      </c>
      <c r="AE71" s="304">
        <v>7.1458195052568776</v>
      </c>
      <c r="AF71" s="304">
        <v>6.1365228475018725</v>
      </c>
      <c r="AG71" s="304"/>
      <c r="AH71" s="304">
        <v>5.6967386772948778</v>
      </c>
      <c r="AI71" s="304">
        <v>5.0475060407208261</v>
      </c>
      <c r="AJ71" s="304">
        <v>2.4607079315300466</v>
      </c>
      <c r="AK71" s="304"/>
      <c r="AL71" s="304">
        <v>2.1699488855176483</v>
      </c>
      <c r="AM71" s="304">
        <v>2.1461401858936826</v>
      </c>
      <c r="AN71" s="304">
        <v>1.507673394580203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120.7439999999999</v>
      </c>
      <c r="C74" s="305">
        <f>SUM(C75:C83)</f>
        <v>122.39799999999998</v>
      </c>
      <c r="D74" s="305">
        <f>SUM(D75:D83)</f>
        <v>128.03399999999991</v>
      </c>
      <c r="E74" s="304"/>
      <c r="F74" s="305">
        <f>SUM(F75:F83)</f>
        <v>1.7424174622221036</v>
      </c>
      <c r="G74" s="305">
        <f>SUM(G75:G83)</f>
        <v>2.1487480358015758</v>
      </c>
      <c r="H74" s="305">
        <f>SUM(H75:H83)</f>
        <v>2.8710841000216214</v>
      </c>
      <c r="I74" s="304"/>
      <c r="J74" s="305">
        <f>SUM(J75:J83)</f>
        <v>13.575417554986364</v>
      </c>
      <c r="K74" s="305">
        <f>SUM(K75:K83)</f>
        <v>16.622546791630487</v>
      </c>
      <c r="L74" s="305">
        <f>SUM(L75:L83)</f>
        <v>22.407328262524921</v>
      </c>
      <c r="M74" s="304"/>
      <c r="N74" s="305">
        <f>SUM(N75:N83)</f>
        <v>29.237749465436643</v>
      </c>
      <c r="O74" s="305">
        <f>SUM(O75:O83)</f>
        <v>30.974229594409479</v>
      </c>
      <c r="P74" s="305">
        <f>SUM(P75:P83)</f>
        <v>36.068219005666805</v>
      </c>
      <c r="Q74" s="304"/>
      <c r="R74" s="305">
        <f>SUM(R75:R83)</f>
        <v>6.2240019588826527</v>
      </c>
      <c r="S74" s="305">
        <f>SUM(S75:S83)</f>
        <v>6.729495975276917</v>
      </c>
      <c r="T74" s="305">
        <f>SUM(T75:T83)</f>
        <v>8.4369964021421691</v>
      </c>
      <c r="U74" s="304"/>
      <c r="V74" s="305">
        <f>SUM(V75:V83)</f>
        <v>7.2956982515056135</v>
      </c>
      <c r="W74" s="305">
        <f>SUM(W75:W83)</f>
        <v>7.6514161463019326</v>
      </c>
      <c r="X74" s="305">
        <f>SUM(X75:X83)</f>
        <v>9.217810971343587</v>
      </c>
      <c r="Y74" s="304"/>
      <c r="Z74" s="305">
        <f>SUM(Z75:Z83)</f>
        <v>20.981411260112708</v>
      </c>
      <c r="AA74" s="305">
        <f>SUM(AA75:AA83)</f>
        <v>19.418426380139682</v>
      </c>
      <c r="AB74" s="305">
        <f>SUM(AB75:AB83)</f>
        <v>18.120566728356835</v>
      </c>
      <c r="AC74" s="304"/>
      <c r="AD74" s="305">
        <f>SUM(AD75:AD83)</f>
        <v>21.278507401742271</v>
      </c>
      <c r="AE74" s="305">
        <f>SUM(AE75:AE83)</f>
        <v>19.370651543530457</v>
      </c>
      <c r="AF74" s="305">
        <f>SUM(AF75:AF83)</f>
        <v>16.332414237908502</v>
      </c>
      <c r="AG74" s="304"/>
      <c r="AH74" s="305">
        <f>SUM(AH75:AH83)</f>
        <v>16.173461945883446</v>
      </c>
      <c r="AI74" s="305">
        <f>SUM(AI75:AI83)</f>
        <v>15.363957787195496</v>
      </c>
      <c r="AJ74" s="305">
        <f>SUM(AJ75:AJ83)</f>
        <v>11.546483552453447</v>
      </c>
      <c r="AK74" s="304"/>
      <c r="AL74" s="305">
        <f>SUM(AL75:AL83)</f>
        <v>4.2353346992280949</v>
      </c>
      <c r="AM74" s="305">
        <f>SUM(AM75:AM83)</f>
        <v>4.1185277457139522</v>
      </c>
      <c r="AN74" s="305">
        <f>SUM(AN75:AN83)</f>
        <v>3.033096739582029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16.059464414253039</v>
      </c>
      <c r="C75" s="305">
        <f t="shared" ref="C75:C83" si="77">SUM(G75,K75,O75,S75,W75,AA75,AE75,AI75,AM75)</f>
        <v>16.354659974282217</v>
      </c>
      <c r="D75" s="305">
        <f t="shared" ref="D75:D83" si="78">SUM(H75,L75,P75,T75,X75,AB75,AF75,AJ75,AN75)</f>
        <v>18.176070930146327</v>
      </c>
      <c r="E75" s="304"/>
      <c r="F75" s="304">
        <v>0.28012641343019229</v>
      </c>
      <c r="G75" s="304">
        <v>0.35097003127387438</v>
      </c>
      <c r="H75" s="304">
        <v>0.49278003929629582</v>
      </c>
      <c r="I75" s="304"/>
      <c r="J75" s="304">
        <v>1.9998133335736699</v>
      </c>
      <c r="K75" s="304">
        <v>2.4137730324957256</v>
      </c>
      <c r="L75" s="304">
        <v>3.3696583230847472</v>
      </c>
      <c r="M75" s="304"/>
      <c r="N75" s="304">
        <v>4.7506899431428247</v>
      </c>
      <c r="O75" s="304">
        <v>4.9323040864425733</v>
      </c>
      <c r="P75" s="304">
        <v>5.939869368313766</v>
      </c>
      <c r="Q75" s="304"/>
      <c r="R75" s="304">
        <v>0.52656287111910294</v>
      </c>
      <c r="S75" s="304">
        <v>0.52548435029774709</v>
      </c>
      <c r="T75" s="304">
        <v>0.60214588279587433</v>
      </c>
      <c r="U75" s="304"/>
      <c r="V75" s="304">
        <v>1.3541527983503714</v>
      </c>
      <c r="W75" s="304">
        <v>1.4277895915356604</v>
      </c>
      <c r="X75" s="304">
        <v>1.7587842449145026</v>
      </c>
      <c r="Y75" s="304"/>
      <c r="Z75" s="304">
        <v>2.9122813425539373</v>
      </c>
      <c r="AA75" s="304">
        <v>2.6332466377203105</v>
      </c>
      <c r="AB75" s="304">
        <v>2.5920855903378053</v>
      </c>
      <c r="AC75" s="304"/>
      <c r="AD75" s="304">
        <v>2.1508941193855033</v>
      </c>
      <c r="AE75" s="304">
        <v>1.9417146927351991</v>
      </c>
      <c r="AF75" s="304">
        <v>1.6444407350283794</v>
      </c>
      <c r="AG75" s="304"/>
      <c r="AH75" s="304">
        <v>1.6570260897745679</v>
      </c>
      <c r="AI75" s="304">
        <v>1.6088819181998923</v>
      </c>
      <c r="AJ75" s="304">
        <v>1.3272920295205586</v>
      </c>
      <c r="AK75" s="304"/>
      <c r="AL75" s="304">
        <v>0.42791750292286712</v>
      </c>
      <c r="AM75" s="304">
        <v>0.52049563358123674</v>
      </c>
      <c r="AN75" s="304">
        <v>0.44901471685439726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27.648551957696458</v>
      </c>
      <c r="C76" s="305">
        <f t="shared" si="77"/>
        <v>29.718443689836402</v>
      </c>
      <c r="D76" s="305">
        <f>SUM(H76,L76,P76,T76,X76,AB76,AF76,AJ76,AN76)</f>
        <v>33.089124360308297</v>
      </c>
      <c r="E76" s="304"/>
      <c r="F76" s="304">
        <v>0.99666490521361217</v>
      </c>
      <c r="G76" s="304">
        <v>1.2232182465277539</v>
      </c>
      <c r="H76" s="304">
        <v>1.5644319326180107</v>
      </c>
      <c r="I76" s="304"/>
      <c r="J76" s="304">
        <v>6.1940496151812763</v>
      </c>
      <c r="K76" s="304">
        <v>7.6229063323288244</v>
      </c>
      <c r="L76" s="304">
        <v>9.9181301746555555</v>
      </c>
      <c r="M76" s="304"/>
      <c r="N76" s="304">
        <v>10.60777332140341</v>
      </c>
      <c r="O76" s="304">
        <v>11.097363505568209</v>
      </c>
      <c r="P76" s="304">
        <v>12.038039873544914</v>
      </c>
      <c r="Q76" s="304"/>
      <c r="R76" s="304">
        <v>0.9148314035137427</v>
      </c>
      <c r="S76" s="304">
        <v>0.94950480510028168</v>
      </c>
      <c r="T76" s="304">
        <v>1.1276940202316967</v>
      </c>
      <c r="U76" s="304"/>
      <c r="V76" s="304">
        <v>1.6069800876511633</v>
      </c>
      <c r="W76" s="304">
        <v>1.6567227614933748</v>
      </c>
      <c r="X76" s="304">
        <v>1.9274414982284533</v>
      </c>
      <c r="Y76" s="304"/>
      <c r="Z76" s="304">
        <v>3.2333853684104836</v>
      </c>
      <c r="AA76" s="304">
        <v>3.2170301288746126</v>
      </c>
      <c r="AB76" s="304">
        <v>3.2403338317656276</v>
      </c>
      <c r="AC76" s="304"/>
      <c r="AD76" s="304">
        <v>2.3174186688555833</v>
      </c>
      <c r="AE76" s="304">
        <v>2.1501840643171026</v>
      </c>
      <c r="AF76" s="304">
        <v>1.9252346944993048</v>
      </c>
      <c r="AG76" s="304"/>
      <c r="AH76" s="304">
        <v>1.4722657055447306</v>
      </c>
      <c r="AI76" s="304">
        <v>1.392761087521118</v>
      </c>
      <c r="AJ76" s="304">
        <v>0.95116604486846756</v>
      </c>
      <c r="AK76" s="304"/>
      <c r="AL76" s="304">
        <v>0.30518288192245641</v>
      </c>
      <c r="AM76" s="304">
        <v>0.40875275810512746</v>
      </c>
      <c r="AN76" s="304">
        <v>0.39665228989626955</v>
      </c>
    </row>
    <row r="77" spans="1:40" x14ac:dyDescent="0.2">
      <c r="A77" s="13" t="str">
        <f t="shared" si="76"/>
        <v>Associate professional occupations</v>
      </c>
      <c r="B77" s="305">
        <f t="shared" si="79"/>
        <v>19.376982854233034</v>
      </c>
      <c r="C77" s="305">
        <f t="shared" si="77"/>
        <v>18.380273352308663</v>
      </c>
      <c r="D77" s="305">
        <f t="shared" si="78"/>
        <v>19.652524559203549</v>
      </c>
      <c r="E77" s="304"/>
      <c r="F77" s="304">
        <v>0.29643340146115038</v>
      </c>
      <c r="G77" s="304">
        <v>0.35028005940803414</v>
      </c>
      <c r="H77" s="304">
        <v>0.49324721121063325</v>
      </c>
      <c r="I77" s="304"/>
      <c r="J77" s="304">
        <v>2.9678552312375626</v>
      </c>
      <c r="K77" s="304">
        <v>3.3855608500767742</v>
      </c>
      <c r="L77" s="304">
        <v>4.5574192246390108</v>
      </c>
      <c r="M77" s="304"/>
      <c r="N77" s="304">
        <v>6.0050393498607937</v>
      </c>
      <c r="O77" s="304">
        <v>5.7862733371166772</v>
      </c>
      <c r="P77" s="304">
        <v>6.3586067740811574</v>
      </c>
      <c r="Q77" s="304"/>
      <c r="R77" s="304">
        <v>1.279774932545916</v>
      </c>
      <c r="S77" s="304">
        <v>1.3020682052330395</v>
      </c>
      <c r="T77" s="304">
        <v>1.6489100090441011</v>
      </c>
      <c r="U77" s="304"/>
      <c r="V77" s="304">
        <v>1.2170789697395459</v>
      </c>
      <c r="W77" s="304">
        <v>1.1151866596246176</v>
      </c>
      <c r="X77" s="304">
        <v>1.2014081231112095</v>
      </c>
      <c r="Y77" s="304"/>
      <c r="Z77" s="304">
        <v>3.1966689860660575</v>
      </c>
      <c r="AA77" s="304">
        <v>2.7332626207414275</v>
      </c>
      <c r="AB77" s="304">
        <v>2.504955640680651</v>
      </c>
      <c r="AC77" s="304"/>
      <c r="AD77" s="304">
        <v>2.2205471431894885</v>
      </c>
      <c r="AE77" s="304">
        <v>1.7280077303406138</v>
      </c>
      <c r="AF77" s="304">
        <v>1.288568311156054</v>
      </c>
      <c r="AG77" s="304"/>
      <c r="AH77" s="304">
        <v>1.8448870548501415</v>
      </c>
      <c r="AI77" s="304">
        <v>1.6083089562889481</v>
      </c>
      <c r="AJ77" s="304">
        <v>1.2579192753597865</v>
      </c>
      <c r="AK77" s="304"/>
      <c r="AL77" s="304">
        <v>0.34869778528237805</v>
      </c>
      <c r="AM77" s="304">
        <v>0.37132493347852913</v>
      </c>
      <c r="AN77" s="304">
        <v>0.34148998992094354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16.37064312606784</v>
      </c>
      <c r="C78" s="305">
        <f t="shared" si="77"/>
        <v>15.473219054043469</v>
      </c>
      <c r="D78" s="305">
        <f t="shared" si="78"/>
        <v>14.254484492406796</v>
      </c>
      <c r="E78" s="304"/>
      <c r="F78" s="304">
        <v>8.6308389261188237E-2</v>
      </c>
      <c r="G78" s="304">
        <v>0.10848046497035352</v>
      </c>
      <c r="H78" s="304">
        <v>0.15044657333164038</v>
      </c>
      <c r="I78" s="304"/>
      <c r="J78" s="304">
        <v>1.0784785755647321</v>
      </c>
      <c r="K78" s="304">
        <v>1.351024936135067</v>
      </c>
      <c r="L78" s="304">
        <v>1.8834200692734133</v>
      </c>
      <c r="M78" s="304"/>
      <c r="N78" s="304">
        <v>3.4802240393433994</v>
      </c>
      <c r="O78" s="304">
        <v>3.8912035547257617</v>
      </c>
      <c r="P78" s="304">
        <v>4.7867865521004882</v>
      </c>
      <c r="Q78" s="304"/>
      <c r="R78" s="304">
        <v>1.1875685616455514</v>
      </c>
      <c r="S78" s="304">
        <v>1.2604621021165805</v>
      </c>
      <c r="T78" s="304">
        <v>1.457390779158882</v>
      </c>
      <c r="U78" s="304"/>
      <c r="V78" s="304">
        <v>1.248842198039779</v>
      </c>
      <c r="W78" s="304">
        <v>1.3613770530231366</v>
      </c>
      <c r="X78" s="304">
        <v>1.5930012579563062</v>
      </c>
      <c r="Y78" s="304"/>
      <c r="Z78" s="304">
        <v>3.0728020515071499</v>
      </c>
      <c r="AA78" s="304">
        <v>2.5657527110298299</v>
      </c>
      <c r="AB78" s="304">
        <v>1.779692429808684</v>
      </c>
      <c r="AC78" s="304"/>
      <c r="AD78" s="304">
        <v>3.7414990969829325</v>
      </c>
      <c r="AE78" s="304">
        <v>2.9109378879310435</v>
      </c>
      <c r="AF78" s="304">
        <v>1.655370194567962</v>
      </c>
      <c r="AG78" s="304"/>
      <c r="AH78" s="304">
        <v>1.8459971852564807</v>
      </c>
      <c r="AI78" s="304">
        <v>1.3260882995558654</v>
      </c>
      <c r="AJ78" s="304">
        <v>0.36350262434017289</v>
      </c>
      <c r="AK78" s="304"/>
      <c r="AL78" s="304">
        <v>0.62892302846662584</v>
      </c>
      <c r="AM78" s="304">
        <v>0.69789204455583009</v>
      </c>
      <c r="AN78" s="304">
        <v>0.58487401186924803</v>
      </c>
    </row>
    <row r="79" spans="1:40" x14ac:dyDescent="0.2">
      <c r="A79" s="13" t="str">
        <f t="shared" si="76"/>
        <v>Skilled trades occupations</v>
      </c>
      <c r="B79" s="305">
        <f t="shared" si="79"/>
        <v>5.1338057837443918</v>
      </c>
      <c r="C79" s="305">
        <f t="shared" si="77"/>
        <v>5.266024203696384</v>
      </c>
      <c r="D79" s="305">
        <f t="shared" si="78"/>
        <v>5.3565153006592574</v>
      </c>
      <c r="E79" s="304"/>
      <c r="F79" s="304">
        <v>2.0821581131252827E-2</v>
      </c>
      <c r="G79" s="304">
        <v>2.8906214743785071E-2</v>
      </c>
      <c r="H79" s="304">
        <v>4.2492787953230061E-2</v>
      </c>
      <c r="I79" s="304"/>
      <c r="J79" s="304">
        <v>0.24173662081871863</v>
      </c>
      <c r="K79" s="304">
        <v>0.33061152483295314</v>
      </c>
      <c r="L79" s="304">
        <v>0.47509892591956632</v>
      </c>
      <c r="M79" s="304"/>
      <c r="N79" s="304">
        <v>0.69945542072223887</v>
      </c>
      <c r="O79" s="304">
        <v>0.78565081442709628</v>
      </c>
      <c r="P79" s="304">
        <v>0.98406006294758797</v>
      </c>
      <c r="Q79" s="304"/>
      <c r="R79" s="304">
        <v>0.31595460805224407</v>
      </c>
      <c r="S79" s="304">
        <v>0.33136766281651819</v>
      </c>
      <c r="T79" s="304">
        <v>0.42790423854156057</v>
      </c>
      <c r="U79" s="304"/>
      <c r="V79" s="304">
        <v>0.3115318938535333</v>
      </c>
      <c r="W79" s="304">
        <v>0.31892963347951159</v>
      </c>
      <c r="X79" s="304">
        <v>0.36689241446040455</v>
      </c>
      <c r="Y79" s="304"/>
      <c r="Z79" s="304">
        <v>1.2883679356003264</v>
      </c>
      <c r="AA79" s="304">
        <v>1.2639002364775622</v>
      </c>
      <c r="AB79" s="304">
        <v>1.1396987415651449</v>
      </c>
      <c r="AC79" s="304"/>
      <c r="AD79" s="304">
        <v>1.2419026163642299</v>
      </c>
      <c r="AE79" s="304">
        <v>1.1972649597640355</v>
      </c>
      <c r="AF79" s="304">
        <v>1.1123604040928066</v>
      </c>
      <c r="AG79" s="304"/>
      <c r="AH79" s="304">
        <v>0.62686065975165006</v>
      </c>
      <c r="AI79" s="304">
        <v>0.53998230242055656</v>
      </c>
      <c r="AJ79" s="304">
        <v>0.40138630691008037</v>
      </c>
      <c r="AK79" s="304"/>
      <c r="AL79" s="304">
        <v>0.38717444745019769</v>
      </c>
      <c r="AM79" s="304">
        <v>0.46941085473436561</v>
      </c>
      <c r="AN79" s="304">
        <v>0.40662141826887649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12.756643627405555</v>
      </c>
      <c r="C80" s="305">
        <f t="shared" si="77"/>
        <v>12.906604269620074</v>
      </c>
      <c r="D80" s="305">
        <f t="shared" si="78"/>
        <v>13.534143837375655</v>
      </c>
      <c r="E80" s="304"/>
      <c r="F80" s="304">
        <v>6.5592369557079333E-3</v>
      </c>
      <c r="G80" s="304">
        <v>9.4527694922874779E-3</v>
      </c>
      <c r="H80" s="304">
        <v>1.5694996913036691E-2</v>
      </c>
      <c r="I80" s="304"/>
      <c r="J80" s="304">
        <v>0.463072895912441</v>
      </c>
      <c r="K80" s="304">
        <v>0.6151819468751285</v>
      </c>
      <c r="L80" s="304">
        <v>0.85429588174005577</v>
      </c>
      <c r="M80" s="304"/>
      <c r="N80" s="304">
        <v>1.5655062034613327</v>
      </c>
      <c r="O80" s="304">
        <v>1.9259700414520824</v>
      </c>
      <c r="P80" s="304">
        <v>2.6375652171540818</v>
      </c>
      <c r="Q80" s="304"/>
      <c r="R80" s="304">
        <v>1.0881783569465979</v>
      </c>
      <c r="S80" s="304">
        <v>1.2885159952564569</v>
      </c>
      <c r="T80" s="304">
        <v>1.731687011794762</v>
      </c>
      <c r="U80" s="304"/>
      <c r="V80" s="304">
        <v>0.80401772673755501</v>
      </c>
      <c r="W80" s="304">
        <v>0.92688006359977848</v>
      </c>
      <c r="X80" s="304">
        <v>1.3554838087001706</v>
      </c>
      <c r="Y80" s="304"/>
      <c r="Z80" s="304">
        <v>3.4253240595364796</v>
      </c>
      <c r="AA80" s="304">
        <v>3.1501333492184327</v>
      </c>
      <c r="AB80" s="304">
        <v>3.0618789287798411</v>
      </c>
      <c r="AC80" s="304"/>
      <c r="AD80" s="304">
        <v>3.1045363019754655</v>
      </c>
      <c r="AE80" s="304">
        <v>2.586474760630002</v>
      </c>
      <c r="AF80" s="304">
        <v>1.9843245375154963</v>
      </c>
      <c r="AG80" s="304"/>
      <c r="AH80" s="304">
        <v>1.9309327660735591</v>
      </c>
      <c r="AI80" s="304">
        <v>2.0245355024330065</v>
      </c>
      <c r="AJ80" s="304">
        <v>1.6116095886727884</v>
      </c>
      <c r="AK80" s="304"/>
      <c r="AL80" s="304">
        <v>0.36851607980641687</v>
      </c>
      <c r="AM80" s="304">
        <v>0.37945984066289812</v>
      </c>
      <c r="AN80" s="304">
        <v>0.28160386610542287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6.0890547281758156</v>
      </c>
      <c r="C81" s="305">
        <f t="shared" si="77"/>
        <v>6.5825731086821815</v>
      </c>
      <c r="D81" s="305">
        <f t="shared" si="78"/>
        <v>6.9031058687408517</v>
      </c>
      <c r="E81" s="304"/>
      <c r="F81" s="304">
        <v>3.3400720338597749E-2</v>
      </c>
      <c r="G81" s="304">
        <v>4.4344701278975447E-2</v>
      </c>
      <c r="H81" s="304">
        <v>6.0597459698832033E-2</v>
      </c>
      <c r="I81" s="304"/>
      <c r="J81" s="304">
        <v>0.28532015025351615</v>
      </c>
      <c r="K81" s="304">
        <v>0.38782085787653198</v>
      </c>
      <c r="L81" s="304">
        <v>0.56140028405644893</v>
      </c>
      <c r="M81" s="304"/>
      <c r="N81" s="304">
        <v>1.1218113093223379</v>
      </c>
      <c r="O81" s="304">
        <v>1.3198621071665559</v>
      </c>
      <c r="P81" s="304">
        <v>1.6998364960796684</v>
      </c>
      <c r="Q81" s="304"/>
      <c r="R81" s="304">
        <v>0.32031450375808174</v>
      </c>
      <c r="S81" s="304">
        <v>0.3679333658994261</v>
      </c>
      <c r="T81" s="304">
        <v>0.49056559141677197</v>
      </c>
      <c r="U81" s="304"/>
      <c r="V81" s="304">
        <v>0.45393712693681898</v>
      </c>
      <c r="W81" s="304">
        <v>0.55174248414315719</v>
      </c>
      <c r="X81" s="304">
        <v>0.66779056187332109</v>
      </c>
      <c r="Y81" s="304"/>
      <c r="Z81" s="304">
        <v>1.3636331927112511</v>
      </c>
      <c r="AA81" s="304">
        <v>1.4196723194817431</v>
      </c>
      <c r="AB81" s="304">
        <v>1.3401491147833031</v>
      </c>
      <c r="AC81" s="304"/>
      <c r="AD81" s="304">
        <v>1.5470812537996577</v>
      </c>
      <c r="AE81" s="304">
        <v>1.6239053565199972</v>
      </c>
      <c r="AF81" s="304">
        <v>1.4510216540354506</v>
      </c>
      <c r="AG81" s="304"/>
      <c r="AH81" s="304">
        <v>0.746127033667351</v>
      </c>
      <c r="AI81" s="304">
        <v>0.62310096551585936</v>
      </c>
      <c r="AJ81" s="304">
        <v>0.44644268912289736</v>
      </c>
      <c r="AK81" s="304"/>
      <c r="AL81" s="304">
        <v>0.21742943738820331</v>
      </c>
      <c r="AM81" s="304">
        <v>0.24419095079993536</v>
      </c>
      <c r="AN81" s="304">
        <v>0.18530201767415863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3.1497348310557598</v>
      </c>
      <c r="C82" s="305">
        <f t="shared" si="77"/>
        <v>3.3837791997092546</v>
      </c>
      <c r="D82" s="305">
        <f t="shared" si="78"/>
        <v>3.2545459892622772</v>
      </c>
      <c r="E82" s="304"/>
      <c r="F82" s="304">
        <v>4.4829508871242407E-3</v>
      </c>
      <c r="G82" s="304">
        <v>6.7744947377825493E-3</v>
      </c>
      <c r="H82" s="304">
        <v>9.0748260364765642E-3</v>
      </c>
      <c r="I82" s="304"/>
      <c r="J82" s="304">
        <v>6.932300209769332E-2</v>
      </c>
      <c r="K82" s="304">
        <v>8.9644637004402478E-2</v>
      </c>
      <c r="L82" s="304">
        <v>0.12620440773790634</v>
      </c>
      <c r="M82" s="304"/>
      <c r="N82" s="304">
        <v>0.18005304117804938</v>
      </c>
      <c r="O82" s="304">
        <v>0.21764379778483497</v>
      </c>
      <c r="P82" s="304">
        <v>0.27097904730417882</v>
      </c>
      <c r="Q82" s="304"/>
      <c r="R82" s="304">
        <v>0.11410396150549489</v>
      </c>
      <c r="S82" s="304">
        <v>0.11589758592575523</v>
      </c>
      <c r="T82" s="304">
        <v>0.16400929752717294</v>
      </c>
      <c r="U82" s="304"/>
      <c r="V82" s="304">
        <v>8.4129488398047042E-2</v>
      </c>
      <c r="W82" s="304">
        <v>9.5600186779475224E-2</v>
      </c>
      <c r="X82" s="304">
        <v>0.11899963979283214</v>
      </c>
      <c r="Y82" s="304"/>
      <c r="Z82" s="304">
        <v>0.78439129888335257</v>
      </c>
      <c r="AA82" s="304">
        <v>0.92786772054342914</v>
      </c>
      <c r="AB82" s="304">
        <v>1.1230300627554224</v>
      </c>
      <c r="AC82" s="304"/>
      <c r="AD82" s="304">
        <v>0.75103917960977762</v>
      </c>
      <c r="AE82" s="304">
        <v>0.80709797492262558</v>
      </c>
      <c r="AF82" s="304">
        <v>0.80746600539290103</v>
      </c>
      <c r="AG82" s="304"/>
      <c r="AH82" s="304">
        <v>0.6972685176973823</v>
      </c>
      <c r="AI82" s="304">
        <v>0.59790388760947633</v>
      </c>
      <c r="AJ82" s="304">
        <v>0.36340065895738632</v>
      </c>
      <c r="AK82" s="304"/>
      <c r="AL82" s="304">
        <v>0.46494339079883862</v>
      </c>
      <c r="AM82" s="304">
        <v>0.52534891440147335</v>
      </c>
      <c r="AN82" s="304">
        <v>0.27138204375800096</v>
      </c>
    </row>
    <row r="83" spans="1:40" x14ac:dyDescent="0.2">
      <c r="A83" s="39" t="str">
        <f t="shared" si="76"/>
        <v>Elementary occupations</v>
      </c>
      <c r="B83" s="307">
        <f t="shared" si="79"/>
        <v>14.159118677368001</v>
      </c>
      <c r="C83" s="307">
        <f t="shared" si="77"/>
        <v>14.332423147821327</v>
      </c>
      <c r="D83" s="307">
        <f t="shared" si="78"/>
        <v>13.813484661896902</v>
      </c>
      <c r="E83" s="307"/>
      <c r="F83" s="307">
        <v>1.7619863543277561E-2</v>
      </c>
      <c r="G83" s="307">
        <v>2.632105336872945E-2</v>
      </c>
      <c r="H83" s="307">
        <v>4.2318272963466123E-2</v>
      </c>
      <c r="I83" s="307"/>
      <c r="J83" s="307">
        <v>0.27576813034675357</v>
      </c>
      <c r="K83" s="307">
        <v>0.42602267400508004</v>
      </c>
      <c r="L83" s="307">
        <v>0.66170097141821438</v>
      </c>
      <c r="M83" s="307"/>
      <c r="N83" s="307">
        <v>0.82719683700225344</v>
      </c>
      <c r="O83" s="307">
        <v>1.0179583497256897</v>
      </c>
      <c r="P83" s="307">
        <v>1.3524756141409624</v>
      </c>
      <c r="Q83" s="307"/>
      <c r="R83" s="307">
        <v>0.47671275979592109</v>
      </c>
      <c r="S83" s="307">
        <v>0.58826190263111178</v>
      </c>
      <c r="T83" s="307">
        <v>0.78668957163134767</v>
      </c>
      <c r="U83" s="307"/>
      <c r="V83" s="307">
        <v>0.21502796179879913</v>
      </c>
      <c r="W83" s="307">
        <v>0.19718771262321938</v>
      </c>
      <c r="X83" s="307">
        <v>0.22800942230638485</v>
      </c>
      <c r="Y83" s="307"/>
      <c r="Z83" s="307">
        <v>1.7045570248436701</v>
      </c>
      <c r="AA83" s="307">
        <v>1.5075606560523331</v>
      </c>
      <c r="AB83" s="307">
        <v>1.3387423878803562</v>
      </c>
      <c r="AC83" s="307"/>
      <c r="AD83" s="307">
        <v>4.203589021579635</v>
      </c>
      <c r="AE83" s="307">
        <v>4.4250641163698363</v>
      </c>
      <c r="AF83" s="307">
        <v>4.4636277016201493</v>
      </c>
      <c r="AG83" s="307"/>
      <c r="AH83" s="307">
        <v>5.352096933267581</v>
      </c>
      <c r="AI83" s="307">
        <v>5.642394867650772</v>
      </c>
      <c r="AJ83" s="307">
        <v>4.8237643347013091</v>
      </c>
      <c r="AK83" s="307"/>
      <c r="AL83" s="307">
        <v>1.0865501451901116</v>
      </c>
      <c r="AM83" s="307">
        <v>0.50165181539455694</v>
      </c>
      <c r="AN83" s="307">
        <v>0.11615638523471164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Lincolnshire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126.54599999999986</v>
      </c>
      <c r="C92" s="305">
        <f>SUM(C93:C101)</f>
        <v>129.73600000000016</v>
      </c>
      <c r="D92" s="305">
        <f>SUM(D93:D101)</f>
        <v>134.63500000000005</v>
      </c>
      <c r="E92" s="304"/>
      <c r="F92" s="305">
        <f>SUM(F93:F101)</f>
        <v>3.3226983024758612</v>
      </c>
      <c r="G92" s="305">
        <f>SUM(G93:G101)</f>
        <v>3.9292513979840731</v>
      </c>
      <c r="H92" s="305">
        <f>SUM(H93:H101)</f>
        <v>4.8792250202566123</v>
      </c>
      <c r="I92" s="304"/>
      <c r="J92" s="305">
        <f>SUM(J93:J101)</f>
        <v>19.0689759584954</v>
      </c>
      <c r="K92" s="305">
        <f>SUM(K93:K101)</f>
        <v>22.217328293561824</v>
      </c>
      <c r="L92" s="305">
        <f>SUM(L93:L101)</f>
        <v>27.128110154415307</v>
      </c>
      <c r="M92" s="304"/>
      <c r="N92" s="305">
        <f>SUM(N93:N101)</f>
        <v>29.858338568774997</v>
      </c>
      <c r="O92" s="305">
        <f>SUM(O93:O101)</f>
        <v>33.050356090354917</v>
      </c>
      <c r="P92" s="305">
        <f>SUM(P93:P101)</f>
        <v>39.165921251811412</v>
      </c>
      <c r="Q92" s="304"/>
      <c r="R92" s="305">
        <f>SUM(R93:R101)</f>
        <v>11.657009445665908</v>
      </c>
      <c r="S92" s="305">
        <f>SUM(S93:S101)</f>
        <v>10.609142488545521</v>
      </c>
      <c r="T92" s="305">
        <f>SUM(T93:T101)</f>
        <v>9.6573610970822994</v>
      </c>
      <c r="U92" s="304"/>
      <c r="V92" s="305">
        <f>SUM(V93:V101)</f>
        <v>5.6736033427104573</v>
      </c>
      <c r="W92" s="305">
        <f>SUM(W93:W101)</f>
        <v>5.9899783796159856</v>
      </c>
      <c r="X92" s="305">
        <f>SUM(X93:X101)</f>
        <v>6.6855414670608271</v>
      </c>
      <c r="Y92" s="304"/>
      <c r="Z92" s="305">
        <f>SUM(Z93:Z101)</f>
        <v>28.114735551411052</v>
      </c>
      <c r="AA92" s="305">
        <f>SUM(AA93:AA101)</f>
        <v>29.18736124910059</v>
      </c>
      <c r="AB92" s="305">
        <f>SUM(AB93:AB101)</f>
        <v>30.242324677165151</v>
      </c>
      <c r="AC92" s="304"/>
      <c r="AD92" s="305">
        <f>SUM(AD93:AD101)</f>
        <v>20.892963556742679</v>
      </c>
      <c r="AE92" s="305">
        <f>SUM(AE93:AE101)</f>
        <v>18.625849254666814</v>
      </c>
      <c r="AF92" s="305">
        <f>SUM(AF93:AF101)</f>
        <v>13.168537228457813</v>
      </c>
      <c r="AG92" s="304"/>
      <c r="AH92" s="305">
        <f>SUM(AH93:AH101)</f>
        <v>6.8852946573215021</v>
      </c>
      <c r="AI92" s="305">
        <f>SUM(AI93:AI101)</f>
        <v>5.051765246780743</v>
      </c>
      <c r="AJ92" s="305">
        <f>SUM(AJ93:AJ101)</f>
        <v>2.7334596547300039</v>
      </c>
      <c r="AK92" s="304"/>
      <c r="AL92" s="305">
        <f>SUM(AL93:AL101)</f>
        <v>1.0723806164019991</v>
      </c>
      <c r="AM92" s="305">
        <f>SUM(AM93:AM101)</f>
        <v>1.0749675993896952</v>
      </c>
      <c r="AN92" s="305">
        <f>SUM(AN93:AN101)</f>
        <v>0.97451944902061594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5.8317278310842013</v>
      </c>
      <c r="C93" s="305">
        <f t="shared" ref="C93:D93" si="81">SUM(G93,K93,O93,S93,W93,AA93,AE93,AI93,AM93)</f>
        <v>5.8975088035151177</v>
      </c>
      <c r="D93" s="305">
        <f t="shared" si="81"/>
        <v>6.609060795143157</v>
      </c>
      <c r="E93" s="304"/>
      <c r="F93" s="304">
        <v>9.9055822470769342E-2</v>
      </c>
      <c r="G93" s="304">
        <v>0.11777074163513593</v>
      </c>
      <c r="H93" s="304">
        <v>0.15794262859147656</v>
      </c>
      <c r="I93" s="304"/>
      <c r="J93" s="304">
        <v>1.0129938387679516</v>
      </c>
      <c r="K93" s="304">
        <v>1.1402956299946589</v>
      </c>
      <c r="L93" s="304">
        <v>1.4207929351019279</v>
      </c>
      <c r="M93" s="304"/>
      <c r="N93" s="304">
        <v>1.7893887391387555</v>
      </c>
      <c r="O93" s="304">
        <v>1.900594560892636</v>
      </c>
      <c r="P93" s="304">
        <v>2.3448315473764914</v>
      </c>
      <c r="Q93" s="304"/>
      <c r="R93" s="304">
        <v>1.0059050569760026</v>
      </c>
      <c r="S93" s="304">
        <v>1.0342975360723894</v>
      </c>
      <c r="T93" s="304">
        <v>1.1389495636252849</v>
      </c>
      <c r="U93" s="304"/>
      <c r="V93" s="304">
        <v>0.23648752199870579</v>
      </c>
      <c r="W93" s="304">
        <v>0.21709284866603848</v>
      </c>
      <c r="X93" s="304">
        <v>0.22497318102788316</v>
      </c>
      <c r="Y93" s="304"/>
      <c r="Z93" s="304">
        <v>0.98692083640571582</v>
      </c>
      <c r="AA93" s="304">
        <v>0.86529771225500707</v>
      </c>
      <c r="AB93" s="304">
        <v>0.82019664790218494</v>
      </c>
      <c r="AC93" s="304"/>
      <c r="AD93" s="304">
        <v>0.43906786999887731</v>
      </c>
      <c r="AE93" s="304">
        <v>0.37614635003063002</v>
      </c>
      <c r="AF93" s="304">
        <v>0.29881496177376737</v>
      </c>
      <c r="AG93" s="304"/>
      <c r="AH93" s="304">
        <v>0.18154415191821324</v>
      </c>
      <c r="AI93" s="304">
        <v>0.14456634253278799</v>
      </c>
      <c r="AJ93" s="304">
        <v>9.3234677543025862E-2</v>
      </c>
      <c r="AK93" s="304"/>
      <c r="AL93" s="304">
        <v>8.0363993409209952E-2</v>
      </c>
      <c r="AM93" s="304">
        <v>0.10144708143583336</v>
      </c>
      <c r="AN93" s="304">
        <v>0.1093246522011159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43.670486996321955</v>
      </c>
      <c r="C94" s="305">
        <f t="shared" ref="C94:C101" si="83">SUM(G94,K94,O94,S94,W94,AA94,AE94,AI94,AM94)</f>
        <v>45.526053288116138</v>
      </c>
      <c r="D94" s="305">
        <f t="shared" ref="D94:D101" si="84">SUM(H94,L94,P94,T94,X94,AB94,AF94,AJ94,AN94)</f>
        <v>49.141972424626303</v>
      </c>
      <c r="E94" s="305"/>
      <c r="F94" s="304">
        <v>2.98028761481542</v>
      </c>
      <c r="G94" s="304">
        <v>3.5053836636164557</v>
      </c>
      <c r="H94" s="304">
        <v>4.2943622682405724</v>
      </c>
      <c r="I94" s="304"/>
      <c r="J94" s="304">
        <v>13.834164847408042</v>
      </c>
      <c r="K94" s="304">
        <v>15.732847007554678</v>
      </c>
      <c r="L94" s="304">
        <v>18.580177106226508</v>
      </c>
      <c r="M94" s="304"/>
      <c r="N94" s="304">
        <v>15.691827719385879</v>
      </c>
      <c r="O94" s="304">
        <v>16.592266521679989</v>
      </c>
      <c r="P94" s="304">
        <v>18.461542749578527</v>
      </c>
      <c r="Q94" s="304"/>
      <c r="R94" s="304">
        <v>3.252100284355818</v>
      </c>
      <c r="S94" s="304">
        <v>1.9265360260436126</v>
      </c>
      <c r="T94" s="304">
        <v>0.8412385510940491</v>
      </c>
      <c r="U94" s="304"/>
      <c r="V94" s="304">
        <v>1.0501660132737398</v>
      </c>
      <c r="W94" s="304">
        <v>1.0532864982801216</v>
      </c>
      <c r="X94" s="304">
        <v>1.1596618017292852</v>
      </c>
      <c r="Y94" s="304"/>
      <c r="Z94" s="304">
        <v>3.2975490391564573</v>
      </c>
      <c r="AA94" s="304">
        <v>3.3020348890496924</v>
      </c>
      <c r="AB94" s="304">
        <v>3.3483859199842319</v>
      </c>
      <c r="AC94" s="304"/>
      <c r="AD94" s="304">
        <v>2.1452088456735789</v>
      </c>
      <c r="AE94" s="304">
        <v>1.8866946253165717</v>
      </c>
      <c r="AF94" s="304">
        <v>1.3880100521889807</v>
      </c>
      <c r="AG94" s="304"/>
      <c r="AH94" s="304">
        <v>1.2816262159593861</v>
      </c>
      <c r="AI94" s="304">
        <v>1.3535439786878063</v>
      </c>
      <c r="AJ94" s="304">
        <v>0.92491918458960432</v>
      </c>
      <c r="AK94" s="304"/>
      <c r="AL94" s="304">
        <v>0.13755641629363116</v>
      </c>
      <c r="AM94" s="304">
        <v>0.17346007788720305</v>
      </c>
      <c r="AN94" s="304">
        <v>0.14367479099454311</v>
      </c>
    </row>
    <row r="95" spans="1:40" x14ac:dyDescent="0.2">
      <c r="A95" s="13" t="str">
        <f t="shared" si="80"/>
        <v>Associate professional occupations</v>
      </c>
      <c r="B95" s="305">
        <f t="shared" si="82"/>
        <v>18.738142175801112</v>
      </c>
      <c r="C95" s="305">
        <f t="shared" si="83"/>
        <v>18.936476340762262</v>
      </c>
      <c r="D95" s="305">
        <f t="shared" si="84"/>
        <v>20.238933659880178</v>
      </c>
      <c r="E95" s="305"/>
      <c r="F95" s="304">
        <v>0.13977413809008959</v>
      </c>
      <c r="G95" s="304">
        <v>0.17326182318391214</v>
      </c>
      <c r="H95" s="304">
        <v>0.25170695630877576</v>
      </c>
      <c r="I95" s="304"/>
      <c r="J95" s="304">
        <v>2.0238487077393246</v>
      </c>
      <c r="K95" s="304">
        <v>2.4004668277922248</v>
      </c>
      <c r="L95" s="304">
        <v>3.1778581729966988</v>
      </c>
      <c r="M95" s="304"/>
      <c r="N95" s="304">
        <v>5.2707758341027322</v>
      </c>
      <c r="O95" s="304">
        <v>5.9408130927435039</v>
      </c>
      <c r="P95" s="304">
        <v>7.6168997985601363</v>
      </c>
      <c r="Q95" s="304"/>
      <c r="R95" s="304">
        <v>2.2121764066374325</v>
      </c>
      <c r="S95" s="304">
        <v>1.8965957571286385</v>
      </c>
      <c r="T95" s="304">
        <v>1.585348781612544</v>
      </c>
      <c r="U95" s="304"/>
      <c r="V95" s="304">
        <v>0.9911855643406744</v>
      </c>
      <c r="W95" s="304">
        <v>0.93185547400173463</v>
      </c>
      <c r="X95" s="304">
        <v>1.0284996287419763</v>
      </c>
      <c r="Y95" s="304"/>
      <c r="Z95" s="304">
        <v>4.0363906220940624</v>
      </c>
      <c r="AA95" s="304">
        <v>3.956650208608838</v>
      </c>
      <c r="AB95" s="304">
        <v>4.0465970599986338</v>
      </c>
      <c r="AC95" s="304"/>
      <c r="AD95" s="304">
        <v>2.7560233788380333</v>
      </c>
      <c r="AE95" s="304">
        <v>2.3917320665105035</v>
      </c>
      <c r="AF95" s="304">
        <v>1.7364376969531901</v>
      </c>
      <c r="AG95" s="304"/>
      <c r="AH95" s="304">
        <v>1.1652246351324482</v>
      </c>
      <c r="AI95" s="304">
        <v>1.0991754800486142</v>
      </c>
      <c r="AJ95" s="304">
        <v>0.68885102170667811</v>
      </c>
      <c r="AK95" s="304"/>
      <c r="AL95" s="304">
        <v>0.14274288882631464</v>
      </c>
      <c r="AM95" s="304">
        <v>0.14592561074429217</v>
      </c>
      <c r="AN95" s="304">
        <v>0.10673454300154848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10.929873925589355</v>
      </c>
      <c r="C96" s="305">
        <f t="shared" si="83"/>
        <v>9.4649551020575586</v>
      </c>
      <c r="D96" s="305">
        <f t="shared" si="84"/>
        <v>6.7728086370291001</v>
      </c>
      <c r="E96" s="305"/>
      <c r="F96" s="304">
        <v>5.7873778169164843E-2</v>
      </c>
      <c r="G96" s="304">
        <v>6.8341840703269E-2</v>
      </c>
      <c r="H96" s="304">
        <v>8.722778842147226E-2</v>
      </c>
      <c r="I96" s="304"/>
      <c r="J96" s="304">
        <v>0.69962494270568187</v>
      </c>
      <c r="K96" s="304">
        <v>0.86581859215425905</v>
      </c>
      <c r="L96" s="304">
        <v>0.94449429880599933</v>
      </c>
      <c r="M96" s="304"/>
      <c r="N96" s="304">
        <v>1.9932886181829395</v>
      </c>
      <c r="O96" s="304">
        <v>2.1331887233804481</v>
      </c>
      <c r="P96" s="304">
        <v>2.1281644664866928</v>
      </c>
      <c r="Q96" s="304"/>
      <c r="R96" s="304">
        <v>1.1875627779174958</v>
      </c>
      <c r="S96" s="304">
        <v>1.3247446953711808</v>
      </c>
      <c r="T96" s="304">
        <v>1.3336760695032248</v>
      </c>
      <c r="U96" s="304"/>
      <c r="V96" s="304">
        <v>0.7655145973459565</v>
      </c>
      <c r="W96" s="304">
        <v>0.77562860858217919</v>
      </c>
      <c r="X96" s="304">
        <v>0.72614394912069846</v>
      </c>
      <c r="Y96" s="304"/>
      <c r="Z96" s="304">
        <v>2.491451482843777</v>
      </c>
      <c r="AA96" s="304">
        <v>2.2143281824248215</v>
      </c>
      <c r="AB96" s="304">
        <v>1.1076332763487606</v>
      </c>
      <c r="AC96" s="304"/>
      <c r="AD96" s="304">
        <v>2.3437879221441968</v>
      </c>
      <c r="AE96" s="304">
        <v>1.5601365903578204</v>
      </c>
      <c r="AF96" s="304">
        <v>0.38472701638891066</v>
      </c>
      <c r="AG96" s="304"/>
      <c r="AH96" s="304">
        <v>1.2771742452188262</v>
      </c>
      <c r="AI96" s="304">
        <v>0.4677092601868526</v>
      </c>
      <c r="AJ96" s="304">
        <v>4.7223664028588026E-2</v>
      </c>
      <c r="AK96" s="304"/>
      <c r="AL96" s="304">
        <v>0.11359556106131714</v>
      </c>
      <c r="AM96" s="304">
        <v>5.5058608896726667E-2</v>
      </c>
      <c r="AN96" s="304">
        <v>1.3518107924751929E-2</v>
      </c>
    </row>
    <row r="97" spans="1:40" x14ac:dyDescent="0.2">
      <c r="A97" s="13" t="str">
        <f t="shared" si="80"/>
        <v>Skilled trades occupations</v>
      </c>
      <c r="B97" s="305">
        <f t="shared" si="82"/>
        <v>1.1402983213851643</v>
      </c>
      <c r="C97" s="305">
        <f t="shared" si="83"/>
        <v>1.0434303069825215</v>
      </c>
      <c r="D97" s="305">
        <f t="shared" si="84"/>
        <v>0.88979357808451442</v>
      </c>
      <c r="E97" s="304"/>
      <c r="F97" s="304">
        <v>9.5204784729429216E-3</v>
      </c>
      <c r="G97" s="304">
        <v>1.2072885839591714E-2</v>
      </c>
      <c r="H97" s="304">
        <v>1.4847645063012477E-2</v>
      </c>
      <c r="I97" s="304"/>
      <c r="J97" s="304">
        <v>2.3508818564389387E-2</v>
      </c>
      <c r="K97" s="304">
        <v>3.3490764356994093E-2</v>
      </c>
      <c r="L97" s="304">
        <v>5.0255787941533903E-2</v>
      </c>
      <c r="M97" s="304"/>
      <c r="N97" s="304">
        <v>0.10605068790094829</v>
      </c>
      <c r="O97" s="304">
        <v>0.13532087740131377</v>
      </c>
      <c r="P97" s="304">
        <v>0.17507199005522028</v>
      </c>
      <c r="Q97" s="304"/>
      <c r="R97" s="304">
        <v>6.8786035549203331E-2</v>
      </c>
      <c r="S97" s="304">
        <v>7.8973667140073811E-2</v>
      </c>
      <c r="T97" s="304">
        <v>9.4102373657147534E-2</v>
      </c>
      <c r="U97" s="304"/>
      <c r="V97" s="304">
        <v>5.3321252664577469E-2</v>
      </c>
      <c r="W97" s="304">
        <v>5.8342179244623711E-2</v>
      </c>
      <c r="X97" s="304">
        <v>6.9705582947035716E-2</v>
      </c>
      <c r="Y97" s="304"/>
      <c r="Z97" s="304">
        <v>0.25850832961700221</v>
      </c>
      <c r="AA97" s="304">
        <v>0.21905101626223022</v>
      </c>
      <c r="AB97" s="304">
        <v>0.17552966765919742</v>
      </c>
      <c r="AC97" s="304"/>
      <c r="AD97" s="304">
        <v>0.40492370478754675</v>
      </c>
      <c r="AE97" s="304">
        <v>0.32256987876376192</v>
      </c>
      <c r="AF97" s="304">
        <v>0.1709819890074965</v>
      </c>
      <c r="AG97" s="304"/>
      <c r="AH97" s="304">
        <v>0.17321757727539197</v>
      </c>
      <c r="AI97" s="304">
        <v>0.14623996467557954</v>
      </c>
      <c r="AJ97" s="304">
        <v>0.11399958654633618</v>
      </c>
      <c r="AK97" s="304"/>
      <c r="AL97" s="304">
        <v>4.2461436553162216E-2</v>
      </c>
      <c r="AM97" s="304">
        <v>3.7369073298352616E-2</v>
      </c>
      <c r="AN97" s="304">
        <v>2.5298955207534356E-2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39.43948233876835</v>
      </c>
      <c r="C98" s="305">
        <f t="shared" si="83"/>
        <v>42.280028782204681</v>
      </c>
      <c r="D98" s="305">
        <f t="shared" si="84"/>
        <v>45.375213134867089</v>
      </c>
      <c r="E98" s="304"/>
      <c r="F98" s="304">
        <v>2.2897925024651811E-2</v>
      </c>
      <c r="G98" s="304">
        <v>3.4721847055356372E-2</v>
      </c>
      <c r="H98" s="304">
        <v>5.1226643834131551E-2</v>
      </c>
      <c r="I98" s="304"/>
      <c r="J98" s="304">
        <v>1.294417664464153</v>
      </c>
      <c r="K98" s="304">
        <v>1.8066874070224557</v>
      </c>
      <c r="L98" s="304">
        <v>2.6459743152928077</v>
      </c>
      <c r="M98" s="304"/>
      <c r="N98" s="304">
        <v>4.4493277905308029</v>
      </c>
      <c r="O98" s="304">
        <v>5.6834526733207564</v>
      </c>
      <c r="P98" s="304">
        <v>7.6598218261168967</v>
      </c>
      <c r="Q98" s="304"/>
      <c r="R98" s="304">
        <v>3.5344048921678262</v>
      </c>
      <c r="S98" s="304">
        <v>3.8951953851139667</v>
      </c>
      <c r="T98" s="304">
        <v>4.1328919874345473</v>
      </c>
      <c r="U98" s="304"/>
      <c r="V98" s="304">
        <v>2.2694152398610496</v>
      </c>
      <c r="W98" s="304">
        <v>2.5877427054125719</v>
      </c>
      <c r="X98" s="304">
        <v>3.0423713535561934</v>
      </c>
      <c r="Y98" s="304"/>
      <c r="Z98" s="304">
        <v>15.57196146831129</v>
      </c>
      <c r="AA98" s="304">
        <v>17.08064335217902</v>
      </c>
      <c r="AB98" s="304">
        <v>19.242547647465294</v>
      </c>
      <c r="AC98" s="304"/>
      <c r="AD98" s="304">
        <v>10.767257603032302</v>
      </c>
      <c r="AE98" s="304">
        <v>10.210270737495007</v>
      </c>
      <c r="AF98" s="304">
        <v>7.8898956320624043</v>
      </c>
      <c r="AG98" s="304"/>
      <c r="AH98" s="304">
        <v>1.3580931038882411</v>
      </c>
      <c r="AI98" s="304">
        <v>0.7609372233631263</v>
      </c>
      <c r="AJ98" s="304">
        <v>0.47634917172837854</v>
      </c>
      <c r="AK98" s="304"/>
      <c r="AL98" s="304">
        <v>0.17170665148802966</v>
      </c>
      <c r="AM98" s="304">
        <v>0.22037745124242225</v>
      </c>
      <c r="AN98" s="304">
        <v>0.2341345573764371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1.3315394882813518</v>
      </c>
      <c r="C99" s="305">
        <f t="shared" si="83"/>
        <v>1.4651757823269278</v>
      </c>
      <c r="D99" s="305">
        <f>SUM(H99,L99,P99,T99,X99,AB99,AF99,AJ99,AN99)</f>
        <v>1.463014566832056</v>
      </c>
      <c r="E99" s="304"/>
      <c r="F99" s="304">
        <v>6.5417829321686334E-3</v>
      </c>
      <c r="G99" s="304">
        <v>8.7851457313970188E-3</v>
      </c>
      <c r="H99" s="304">
        <v>1.1023667800403699E-2</v>
      </c>
      <c r="I99" s="304"/>
      <c r="J99" s="304">
        <v>0.11913342919248415</v>
      </c>
      <c r="K99" s="304">
        <v>0.15628936226149753</v>
      </c>
      <c r="L99" s="304">
        <v>0.19692001890660066</v>
      </c>
      <c r="M99" s="304"/>
      <c r="N99" s="304">
        <v>0.31098499727211332</v>
      </c>
      <c r="O99" s="304">
        <v>0.37270199929488457</v>
      </c>
      <c r="P99" s="304">
        <v>0.43391081531594011</v>
      </c>
      <c r="Q99" s="304"/>
      <c r="R99" s="304">
        <v>0.17082271727323697</v>
      </c>
      <c r="S99" s="304">
        <v>0.17879445023710383</v>
      </c>
      <c r="T99" s="304">
        <v>0.18172247458649962</v>
      </c>
      <c r="U99" s="304"/>
      <c r="V99" s="304">
        <v>0.10183532843834553</v>
      </c>
      <c r="W99" s="304">
        <v>0.1187639656727857</v>
      </c>
      <c r="X99" s="304">
        <v>0.13283634005610595</v>
      </c>
      <c r="Y99" s="304"/>
      <c r="Z99" s="304">
        <v>0.28604085948725699</v>
      </c>
      <c r="AA99" s="304">
        <v>0.304257496582856</v>
      </c>
      <c r="AB99" s="304">
        <v>0.29691406843083312</v>
      </c>
      <c r="AC99" s="304"/>
      <c r="AD99" s="304">
        <v>0.23418831121054229</v>
      </c>
      <c r="AE99" s="304">
        <v>0.21753543599426553</v>
      </c>
      <c r="AF99" s="304">
        <v>0.12864845674856162</v>
      </c>
      <c r="AG99" s="304"/>
      <c r="AH99" s="304">
        <v>7.5020059066694358E-2</v>
      </c>
      <c r="AI99" s="304">
        <v>7.233946094066579E-2</v>
      </c>
      <c r="AJ99" s="304">
        <v>4.2791352129847679E-2</v>
      </c>
      <c r="AK99" s="304"/>
      <c r="AL99" s="304">
        <v>2.6972003408509634E-2</v>
      </c>
      <c r="AM99" s="304">
        <v>3.5708465611471653E-2</v>
      </c>
      <c r="AN99" s="304">
        <v>3.8247372857263644E-2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1.0791673576193377</v>
      </c>
      <c r="C100" s="305">
        <f t="shared" si="83"/>
        <v>1.2099240606000556</v>
      </c>
      <c r="D100" s="305">
        <f t="shared" si="84"/>
        <v>0.9992912276593291</v>
      </c>
      <c r="E100" s="304"/>
      <c r="F100" s="304">
        <v>4.8040464808761403E-3</v>
      </c>
      <c r="G100" s="304">
        <v>6.3482519538807141E-3</v>
      </c>
      <c r="H100" s="304">
        <v>8.4476214827900967E-3</v>
      </c>
      <c r="I100" s="304"/>
      <c r="J100" s="304">
        <v>1.6469506909143051E-2</v>
      </c>
      <c r="K100" s="304">
        <v>2.692576703717272E-2</v>
      </c>
      <c r="L100" s="304">
        <v>3.2118158047860529E-2</v>
      </c>
      <c r="M100" s="304"/>
      <c r="N100" s="304">
        <v>7.7906752249214367E-2</v>
      </c>
      <c r="O100" s="304">
        <v>9.4047222351136328E-2</v>
      </c>
      <c r="P100" s="304">
        <v>8.6505477567005093E-2</v>
      </c>
      <c r="Q100" s="304"/>
      <c r="R100" s="304">
        <v>4.5306579230649589E-2</v>
      </c>
      <c r="S100" s="304">
        <v>6.4872064289364914E-2</v>
      </c>
      <c r="T100" s="304">
        <v>7.9007708055769954E-2</v>
      </c>
      <c r="U100" s="304"/>
      <c r="V100" s="304">
        <v>9.376434465042055E-2</v>
      </c>
      <c r="W100" s="304">
        <v>0.11430981576645267</v>
      </c>
      <c r="X100" s="304">
        <v>0.13647187496002491</v>
      </c>
      <c r="Y100" s="304"/>
      <c r="Z100" s="304">
        <v>0.26103471010987395</v>
      </c>
      <c r="AA100" s="304">
        <v>0.30439658510231921</v>
      </c>
      <c r="AB100" s="304">
        <v>0.30593250416068812</v>
      </c>
      <c r="AC100" s="304"/>
      <c r="AD100" s="304">
        <v>0.22168068340395639</v>
      </c>
      <c r="AE100" s="304">
        <v>0.24334635808704277</v>
      </c>
      <c r="AF100" s="304">
        <v>0.10434888022627462</v>
      </c>
      <c r="AG100" s="304"/>
      <c r="AH100" s="304">
        <v>0.30701041367003334</v>
      </c>
      <c r="AI100" s="304">
        <v>0.29495237081768494</v>
      </c>
      <c r="AJ100" s="304">
        <v>0.18168296740584958</v>
      </c>
      <c r="AK100" s="304"/>
      <c r="AL100" s="304">
        <v>5.1190320915170333E-2</v>
      </c>
      <c r="AM100" s="304">
        <v>6.0725625195001499E-2</v>
      </c>
      <c r="AN100" s="304">
        <v>6.4776035753066202E-2</v>
      </c>
    </row>
    <row r="101" spans="1:40" x14ac:dyDescent="0.2">
      <c r="A101" s="39" t="str">
        <f t="shared" si="80"/>
        <v>Elementary occupations</v>
      </c>
      <c r="B101" s="307">
        <f t="shared" si="82"/>
        <v>4.3852815651490316</v>
      </c>
      <c r="C101" s="307">
        <f t="shared" si="83"/>
        <v>3.9124475334349125</v>
      </c>
      <c r="D101" s="307">
        <f t="shared" si="84"/>
        <v>3.1449119758783164</v>
      </c>
      <c r="E101" s="307"/>
      <c r="F101" s="307">
        <v>1.9427160197778065E-3</v>
      </c>
      <c r="G101" s="307">
        <v>2.5651982650739158E-3</v>
      </c>
      <c r="H101" s="307">
        <v>2.4398005139770313E-3</v>
      </c>
      <c r="I101" s="307"/>
      <c r="J101" s="307">
        <v>4.4814202744229106E-2</v>
      </c>
      <c r="K101" s="307">
        <v>5.4506935387885952E-2</v>
      </c>
      <c r="L101" s="307">
        <v>7.9519361095368807E-2</v>
      </c>
      <c r="M101" s="307"/>
      <c r="N101" s="307">
        <v>0.16878743001161167</v>
      </c>
      <c r="O101" s="307">
        <v>0.19797041929025053</v>
      </c>
      <c r="P101" s="307">
        <v>0.2591725807545075</v>
      </c>
      <c r="Q101" s="307"/>
      <c r="R101" s="307">
        <v>0.17994469555824372</v>
      </c>
      <c r="S101" s="307">
        <v>0.20913290714918997</v>
      </c>
      <c r="T101" s="307">
        <v>0.27042358751323242</v>
      </c>
      <c r="U101" s="307"/>
      <c r="V101" s="307">
        <v>0.11191348013698869</v>
      </c>
      <c r="W101" s="307">
        <v>0.13295628398947801</v>
      </c>
      <c r="X101" s="307">
        <v>0.16487775492162376</v>
      </c>
      <c r="Y101" s="307"/>
      <c r="Z101" s="307">
        <v>0.92487820338561189</v>
      </c>
      <c r="AA101" s="307">
        <v>0.94070180663580416</v>
      </c>
      <c r="AB101" s="307">
        <v>0.89858788521532729</v>
      </c>
      <c r="AC101" s="307"/>
      <c r="AD101" s="307">
        <v>1.5808252376536469</v>
      </c>
      <c r="AE101" s="307">
        <v>1.4174172121112127</v>
      </c>
      <c r="AF101" s="307">
        <v>1.0666725431082289</v>
      </c>
      <c r="AG101" s="307"/>
      <c r="AH101" s="307">
        <v>1.066384255192268</v>
      </c>
      <c r="AI101" s="307">
        <v>0.7123011655276249</v>
      </c>
      <c r="AJ101" s="307">
        <v>0.16440802905169563</v>
      </c>
      <c r="AK101" s="307"/>
      <c r="AL101" s="307">
        <v>0.30579134444665451</v>
      </c>
      <c r="AM101" s="307">
        <v>0.244895605078392</v>
      </c>
      <c r="AN101" s="307">
        <v>0.2388104337043552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Lincolnshire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Lincolnshire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Lincolnshire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Lincolnshire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Lincolnshire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Lincolnshire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Lincolnshire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Lincolnshire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Lincolnshire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0.31577843250998067</v>
      </c>
      <c r="C8" s="69">
        <v>0.40994834668665925</v>
      </c>
      <c r="D8" s="69">
        <v>0.4169620452826398</v>
      </c>
      <c r="E8" s="69">
        <v>0.46561944699543473</v>
      </c>
      <c r="F8" s="69">
        <v>0.61918037301453432</v>
      </c>
      <c r="G8" s="10"/>
      <c r="H8" s="69">
        <f>F8-D8</f>
        <v>0.20221832773189452</v>
      </c>
      <c r="I8" s="69">
        <f>'RD T1'!E36</f>
        <v>0.25757375588554798</v>
      </c>
      <c r="J8" s="69">
        <f>SUM(H8:I8)</f>
        <v>0.4597920836174425</v>
      </c>
      <c r="L8" t="str">
        <f>A8</f>
        <v>11 Corporate managers and directors</v>
      </c>
      <c r="M8" s="69">
        <v>2.7672605552114455</v>
      </c>
      <c r="N8" s="69">
        <v>3.9779490786510165</v>
      </c>
      <c r="O8" s="69">
        <v>3.6988099598990072</v>
      </c>
      <c r="P8" s="69">
        <v>4.0365636338269129</v>
      </c>
      <c r="Q8" s="69">
        <v>5.2935133995424932</v>
      </c>
      <c r="R8" s="10"/>
      <c r="S8" s="69">
        <f>Q8-O8</f>
        <v>1.594703439643486</v>
      </c>
      <c r="T8" s="69">
        <f>'RD T1'!E65</f>
        <v>2.2151425327866856</v>
      </c>
      <c r="U8" s="69">
        <f>SUM(S8:T8)</f>
        <v>3.8098459724301716</v>
      </c>
      <c r="W8" t="str">
        <f>A8</f>
        <v>11 Corporate managers and directors</v>
      </c>
      <c r="X8" s="69">
        <v>7.9095981848491359</v>
      </c>
      <c r="Y8" s="69">
        <v>8.8799884061202725</v>
      </c>
      <c r="Z8" s="69">
        <v>10.081170006884481</v>
      </c>
      <c r="AA8" s="69">
        <v>9.8924680142784851</v>
      </c>
      <c r="AB8" s="69">
        <v>12.012885931214628</v>
      </c>
      <c r="AC8" s="69"/>
      <c r="AD8" s="69">
        <f>AB8-Z8</f>
        <v>1.9317159243301472</v>
      </c>
      <c r="AE8" s="69">
        <f>'RD T1'!E94</f>
        <v>6.092868652003121</v>
      </c>
      <c r="AF8" s="69">
        <f>SUM(AD8:AE8)</f>
        <v>8.0245845763332682</v>
      </c>
      <c r="AH8" t="str">
        <f>L8</f>
        <v>11 Corporate managers and directors</v>
      </c>
      <c r="AI8" s="69">
        <v>1.6637524921304698</v>
      </c>
      <c r="AJ8" s="69">
        <v>1.7917768230057824</v>
      </c>
      <c r="AK8" s="69">
        <v>1.9999905249340366</v>
      </c>
      <c r="AL8" s="69">
        <v>1.8681888546297374</v>
      </c>
      <c r="AM8" s="69">
        <v>2.1057951100890264</v>
      </c>
      <c r="AN8" s="69"/>
      <c r="AO8" s="69">
        <f>AM8-AK8</f>
        <v>0.10580458515498981</v>
      </c>
      <c r="AP8" s="69">
        <f>'RD T1'!E123</f>
        <v>1.0480966370345401</v>
      </c>
      <c r="AQ8" s="69">
        <f>SUM(AO8:AP8)</f>
        <v>1.15390122218953</v>
      </c>
      <c r="AS8" t="str">
        <f>W8</f>
        <v>11 Corporate managers and directors</v>
      </c>
      <c r="AT8" s="69">
        <v>2.4307625482434609</v>
      </c>
      <c r="AU8" s="69">
        <v>2.4987555372865304</v>
      </c>
      <c r="AV8" s="69">
        <v>2.9965542239619989</v>
      </c>
      <c r="AW8" s="69">
        <v>2.7206836859360632</v>
      </c>
      <c r="AX8" s="69">
        <v>3.126424781771163</v>
      </c>
      <c r="AY8" s="69"/>
      <c r="AZ8" s="69">
        <f>AX8-AV8</f>
        <v>0.12987055780916412</v>
      </c>
      <c r="BA8" s="69">
        <f>'RD T1'!E152</f>
        <v>1.5204281763294651</v>
      </c>
      <c r="BB8" s="69">
        <f>SUM(AZ8:BA8)</f>
        <v>1.6502987341386293</v>
      </c>
      <c r="BD8" t="str">
        <f>AH8</f>
        <v>11 Corporate managers and directors</v>
      </c>
      <c r="BE8" s="69">
        <v>6.1241566835908534</v>
      </c>
      <c r="BF8" s="69">
        <v>7.7599216255463341</v>
      </c>
      <c r="BG8" s="69">
        <v>7.8008520326691775</v>
      </c>
      <c r="BH8" s="69">
        <v>6.9421195712692878</v>
      </c>
      <c r="BI8" s="69">
        <v>7.6176205995035726</v>
      </c>
      <c r="BJ8" s="69"/>
      <c r="BK8" s="69">
        <f>BI8-BG8</f>
        <v>-0.18323143316560486</v>
      </c>
      <c r="BL8" s="69">
        <f>'RD T1'!E181</f>
        <v>3.2426657805432448</v>
      </c>
      <c r="BM8" s="69">
        <f>SUM(BK8:BL8)</f>
        <v>3.05943434737764</v>
      </c>
      <c r="BO8" t="str">
        <f>AS8</f>
        <v>11 Corporate managers and directors</v>
      </c>
      <c r="BP8" s="69">
        <v>4.8151868024059379</v>
      </c>
      <c r="BQ8" s="69">
        <v>5.5308751873814339</v>
      </c>
      <c r="BR8" s="69">
        <v>5.4580647713297683</v>
      </c>
      <c r="BS8" s="69">
        <v>4.2386183233387102</v>
      </c>
      <c r="BT8" s="69">
        <v>3.2755585320746263</v>
      </c>
      <c r="BU8" s="69"/>
      <c r="BV8" s="69">
        <f>BT8-BR8</f>
        <v>-2.182506239255142</v>
      </c>
      <c r="BW8" s="69">
        <f>'RD T1'!E210</f>
        <v>1.847459727082513</v>
      </c>
      <c r="BX8" s="69">
        <f>SUM(BV8:BW8)</f>
        <v>-0.33504651217262893</v>
      </c>
      <c r="BZ8" t="str">
        <f>BD8</f>
        <v>11 Corporate managers and directors</v>
      </c>
      <c r="CA8" s="69">
        <v>3.6037048061872627</v>
      </c>
      <c r="CB8" s="69">
        <v>3.8020982375587091</v>
      </c>
      <c r="CC8" s="69">
        <v>4.0581372875873187</v>
      </c>
      <c r="CD8" s="69">
        <v>3.4360388209126858</v>
      </c>
      <c r="CE8" s="69">
        <v>2.5583992965431417</v>
      </c>
      <c r="CF8" s="69"/>
      <c r="CG8" s="69">
        <f>CE8-CC8</f>
        <v>-1.499737991044177</v>
      </c>
      <c r="CH8" s="69">
        <f>'RD T1'!E239</f>
        <v>1.4442283311526869</v>
      </c>
      <c r="CI8" s="69">
        <f>SUM(CG8:CH8)</f>
        <v>-5.5509659891490148E-2</v>
      </c>
      <c r="CK8" t="str">
        <f>BO8</f>
        <v>11 Corporate managers and directors</v>
      </c>
      <c r="CL8" s="69">
        <v>0.61736228734262311</v>
      </c>
      <c r="CM8" s="69">
        <v>0.78385509032771228</v>
      </c>
      <c r="CN8" s="69">
        <v>0.66879352850532625</v>
      </c>
      <c r="CO8" s="69">
        <v>0.60956589642449022</v>
      </c>
      <c r="CP8" s="69">
        <v>0.55011476262417813</v>
      </c>
      <c r="CQ8" s="69"/>
      <c r="CR8" s="69">
        <f>CP8-CN8</f>
        <v>-0.11867876588114812</v>
      </c>
      <c r="CS8" s="69">
        <f>'RD T1'!E268</f>
        <v>0.21024332658087194</v>
      </c>
      <c r="CT8" s="69">
        <f>SUM(CR8:CS8)</f>
        <v>9.1564560699723824E-2</v>
      </c>
    </row>
    <row r="9" spans="1:98" x14ac:dyDescent="0.2">
      <c r="A9" s="10" t="str">
        <f>name!D5</f>
        <v>12 Other managers and proprietors</v>
      </c>
      <c r="B9" s="69">
        <v>0.1415742079327898</v>
      </c>
      <c r="C9" s="69">
        <v>0.18642673381578553</v>
      </c>
      <c r="D9" s="69">
        <v>0.16481138983587615</v>
      </c>
      <c r="E9" s="69">
        <v>0.24706963185278294</v>
      </c>
      <c r="F9" s="69">
        <v>0.36023924088342374</v>
      </c>
      <c r="H9" s="69">
        <f t="shared" ref="H9:H32" si="26">F9-D9</f>
        <v>0.19542785104754759</v>
      </c>
      <c r="I9" s="69">
        <f>'RD T1'!E37</f>
        <v>0.15599593900737785</v>
      </c>
      <c r="J9" s="69">
        <f t="shared" ref="J9:J32" si="27">SUM(H9:I9)</f>
        <v>0.35142379005492541</v>
      </c>
      <c r="L9" t="str">
        <f t="shared" ref="L9:L32" si="28">A9</f>
        <v>12 Other managers and proprietors</v>
      </c>
      <c r="M9" s="69">
        <v>1.1535696203671104</v>
      </c>
      <c r="N9" s="69">
        <v>1.5826905146785488</v>
      </c>
      <c r="O9" s="69">
        <v>1.461069537256148</v>
      </c>
      <c r="P9" s="69">
        <v>2.1416991796939766</v>
      </c>
      <c r="Q9" s="69">
        <v>3.1742244228896288</v>
      </c>
      <c r="S9" s="69">
        <f t="shared" ref="S9:S35" si="29">Q9-O9</f>
        <v>1.7131548856334808</v>
      </c>
      <c r="T9" s="69">
        <f>'RD T1'!E66</f>
        <v>1.3252249990483025</v>
      </c>
      <c r="U9" s="69">
        <f t="shared" ref="U9:U32" si="30">SUM(S9:T9)</f>
        <v>3.0383798846817833</v>
      </c>
      <c r="W9" t="str">
        <f t="shared" ref="W9:W32" si="31">A9</f>
        <v>12 Other managers and proprietors</v>
      </c>
      <c r="X9" s="69">
        <v>3.1069298910253687</v>
      </c>
      <c r="Y9" s="69">
        <v>3.2805761493851748</v>
      </c>
      <c r="Z9" s="69">
        <v>3.6926088327872764</v>
      </c>
      <c r="AA9" s="69">
        <v>4.8930284790969187</v>
      </c>
      <c r="AB9" s="69">
        <v>6.4780130524884667</v>
      </c>
      <c r="AC9" s="69"/>
      <c r="AD9" s="69">
        <f t="shared" ref="AD9:AD32" si="32">AB9-Z9</f>
        <v>2.7854042197011903</v>
      </c>
      <c r="AE9" s="69">
        <f>'RD T1'!E95</f>
        <v>3.2484507370325848</v>
      </c>
      <c r="AF9" s="69">
        <f t="shared" ref="AF9:AF32" si="33">SUM(AD9:AE9)</f>
        <v>6.0338549567337747</v>
      </c>
      <c r="AH9" t="str">
        <f t="shared" ref="AH9:AH32" si="34">L9</f>
        <v>12 Other managers and proprietors</v>
      </c>
      <c r="AI9" s="69">
        <v>0.91419831280338903</v>
      </c>
      <c r="AJ9" s="69">
        <v>0.96014993607739441</v>
      </c>
      <c r="AK9" s="69">
        <v>1.1019514019050993</v>
      </c>
      <c r="AL9" s="69">
        <v>1.3338484093451104</v>
      </c>
      <c r="AM9" s="69">
        <v>1.6876516275620592</v>
      </c>
      <c r="AN9" s="69"/>
      <c r="AO9" s="69">
        <f t="shared" ref="AO9:AO32" si="35">AM9-AK9</f>
        <v>0.58570022565695989</v>
      </c>
      <c r="AP9" s="69">
        <f>'RD T1'!E124</f>
        <v>0.87889540731328175</v>
      </c>
      <c r="AQ9" s="69">
        <f t="shared" ref="AQ9:AQ32" si="36">SUM(AO9:AP9)</f>
        <v>1.4645956329702416</v>
      </c>
      <c r="AS9" t="str">
        <f t="shared" ref="AS9:AS32" si="37">W9</f>
        <v>12 Other managers and proprietors</v>
      </c>
      <c r="AT9" s="69">
        <v>1.0335099961954533</v>
      </c>
      <c r="AU9" s="69">
        <v>1.042966632582397</v>
      </c>
      <c r="AV9" s="69">
        <v>1.214735428443142</v>
      </c>
      <c r="AW9" s="69">
        <v>1.5326274760825562</v>
      </c>
      <c r="AX9" s="69">
        <v>1.9134370587342187</v>
      </c>
      <c r="AY9" s="69"/>
      <c r="AZ9" s="69">
        <f t="shared" ref="AZ9:AZ32" si="38">AX9-AV9</f>
        <v>0.69870163029107668</v>
      </c>
      <c r="BA9" s="69">
        <f>'RD T1'!E153</f>
        <v>0.95204038979973915</v>
      </c>
      <c r="BB9" s="69">
        <f t="shared" ref="BB9:BB32" si="39">SUM(AZ9:BA9)</f>
        <v>1.6507420200908158</v>
      </c>
      <c r="BD9" t="str">
        <f t="shared" ref="BD9:BD32" si="40">AH9</f>
        <v>12 Other managers and proprietors</v>
      </c>
      <c r="BE9" s="69">
        <v>3.0223707739639298</v>
      </c>
      <c r="BF9" s="69">
        <v>3.2775767416486059</v>
      </c>
      <c r="BG9" s="69">
        <v>3.5428510246591984</v>
      </c>
      <c r="BH9" s="69">
        <v>4.2151865731777374</v>
      </c>
      <c r="BI9" s="69">
        <v>4.8195932504051582</v>
      </c>
      <c r="BJ9" s="69"/>
      <c r="BK9" s="69">
        <f t="shared" ref="BK9:BK32" si="41">BI9-BG9</f>
        <v>1.2767422257459597</v>
      </c>
      <c r="BL9" s="69">
        <f>'RD T1'!E182</f>
        <v>1.9650626385727912</v>
      </c>
      <c r="BM9" s="69">
        <f t="shared" ref="BM9:BM32" si="42">SUM(BK9:BL9)</f>
        <v>3.2418048643187509</v>
      </c>
      <c r="BO9" t="str">
        <f t="shared" ref="BO9:BO32" si="43">AS9</f>
        <v>12 Other managers and proprietors</v>
      </c>
      <c r="BP9" s="69">
        <v>3.136558834349545</v>
      </c>
      <c r="BQ9" s="69">
        <v>3.5073736113314458</v>
      </c>
      <c r="BR9" s="69">
        <v>3.4323308327651914</v>
      </c>
      <c r="BS9" s="69">
        <v>3.826136492207715</v>
      </c>
      <c r="BT9" s="69">
        <v>3.4794498189085976</v>
      </c>
      <c r="BU9" s="69"/>
      <c r="BV9" s="69">
        <f t="shared" ref="BV9:BV32" si="44">BT9-BR9</f>
        <v>4.7118986143406261E-2</v>
      </c>
      <c r="BW9" s="69">
        <f>'RD T1'!E211</f>
        <v>1.9452885143803225</v>
      </c>
      <c r="BX9" s="69">
        <f t="shared" ref="BX9:BX32" si="45">SUM(BV9:BW9)</f>
        <v>1.9924075005237287</v>
      </c>
      <c r="BZ9" t="str">
        <f t="shared" ref="BZ9:BZ32" si="46">BD9</f>
        <v>12 Other managers and proprietors</v>
      </c>
      <c r="CA9" s="69">
        <v>2.2708325141677581</v>
      </c>
      <c r="CB9" s="69">
        <v>2.1382961398329905</v>
      </c>
      <c r="CC9" s="69">
        <v>2.2676377787872384</v>
      </c>
      <c r="CD9" s="69">
        <v>2.367316571977037</v>
      </c>
      <c r="CE9" s="69">
        <v>1.710789387164543</v>
      </c>
      <c r="CF9" s="69"/>
      <c r="CG9" s="69">
        <f t="shared" ref="CG9:CG32" si="47">CE9-CC9</f>
        <v>-0.55684839162269539</v>
      </c>
      <c r="CH9" s="69">
        <f>'RD T1'!E240</f>
        <v>0.99718874556159964</v>
      </c>
      <c r="CI9" s="69">
        <f t="shared" ref="CI9:CI32" si="48">SUM(CG9:CH9)</f>
        <v>0.44034035393890425</v>
      </c>
      <c r="CK9" t="str">
        <f t="shared" ref="CK9:CK32" si="49">BO9</f>
        <v>12 Other managers and proprietors</v>
      </c>
      <c r="CL9" s="69">
        <v>0.70348823325610621</v>
      </c>
      <c r="CM9" s="69">
        <v>0.80548951306150718</v>
      </c>
      <c r="CN9" s="69">
        <v>0.71028417674553124</v>
      </c>
      <c r="CO9" s="69">
        <v>1.0370069865999032</v>
      </c>
      <c r="CP9" s="69">
        <v>1.1641200081583327</v>
      </c>
      <c r="CQ9" s="69"/>
      <c r="CR9" s="69">
        <f t="shared" ref="CR9:CR32" si="50">CP9-CN9</f>
        <v>0.45383583141280148</v>
      </c>
      <c r="CS9" s="69">
        <f>'RD T1'!E269</f>
        <v>0.40025100560445792</v>
      </c>
      <c r="CT9" s="69">
        <f t="shared" ref="CT9:CT32" si="51">SUM(CR9:CS9)</f>
        <v>0.8540868370172594</v>
      </c>
    </row>
    <row r="10" spans="1:98" x14ac:dyDescent="0.2">
      <c r="A10" s="10" t="str">
        <f>name!D6</f>
        <v>21 Science, research, engineering and technology professionals</v>
      </c>
      <c r="B10" s="69">
        <v>0.88118493499381556</v>
      </c>
      <c r="C10" s="69">
        <v>1.2092507538861992</v>
      </c>
      <c r="D10" s="69">
        <v>1.1802756520327951</v>
      </c>
      <c r="E10" s="69">
        <v>1.4485836284263571</v>
      </c>
      <c r="F10" s="69">
        <v>1.9122170875861468</v>
      </c>
      <c r="G10" s="11"/>
      <c r="H10" s="69">
        <f t="shared" si="26"/>
        <v>0.73194143555335178</v>
      </c>
      <c r="I10" s="69">
        <f>'RD T1'!E38</f>
        <v>0.58218951960156173</v>
      </c>
      <c r="J10" s="69">
        <f t="shared" si="27"/>
        <v>1.3141309551549134</v>
      </c>
      <c r="L10" t="str">
        <f t="shared" si="28"/>
        <v>21 Science, research, engineering and technology professionals</v>
      </c>
      <c r="M10" s="69">
        <v>3.2524268545951034</v>
      </c>
      <c r="N10" s="69">
        <v>4.4646848110113266</v>
      </c>
      <c r="O10" s="69">
        <v>4.4048697324558876</v>
      </c>
      <c r="P10" s="69">
        <v>5.5673369406353217</v>
      </c>
      <c r="Q10" s="69">
        <v>7.4779303822537715</v>
      </c>
      <c r="R10" s="11"/>
      <c r="S10" s="69">
        <f t="shared" si="29"/>
        <v>3.0730606497978838</v>
      </c>
      <c r="T10" s="69">
        <f>'RD T1'!E67</f>
        <v>2.3648683152891392</v>
      </c>
      <c r="U10" s="69">
        <f t="shared" si="30"/>
        <v>5.4379289650870231</v>
      </c>
      <c r="W10" t="str">
        <f t="shared" si="31"/>
        <v>21 Science, research, engineering and technology professionals</v>
      </c>
      <c r="X10" s="69">
        <v>7.2921390280084388</v>
      </c>
      <c r="Y10" s="69">
        <v>7.4002275404358544</v>
      </c>
      <c r="Z10" s="69">
        <v>8.4925346787085676</v>
      </c>
      <c r="AA10" s="69">
        <v>8.816745910200293</v>
      </c>
      <c r="AB10" s="69">
        <v>9.8219309395538303</v>
      </c>
      <c r="AC10" s="69"/>
      <c r="AD10" s="69">
        <f t="shared" si="32"/>
        <v>1.3293962608452627</v>
      </c>
      <c r="AE10" s="69">
        <f>'RD T1'!E96</f>
        <v>3.5837344532603614</v>
      </c>
      <c r="AF10" s="69">
        <f t="shared" si="33"/>
        <v>4.9131307141056242</v>
      </c>
      <c r="AH10" t="str">
        <f t="shared" si="34"/>
        <v>21 Science, research, engineering and technology professionals</v>
      </c>
      <c r="AI10" s="69">
        <v>0.82309582951598848</v>
      </c>
      <c r="AJ10" s="69">
        <v>0.81105418377551908</v>
      </c>
      <c r="AK10" s="69">
        <v>0.98137632476232306</v>
      </c>
      <c r="AL10" s="69">
        <v>1.0127655078715747</v>
      </c>
      <c r="AM10" s="69">
        <v>1.1961108234790527</v>
      </c>
      <c r="AN10" s="69"/>
      <c r="AO10" s="69">
        <f t="shared" si="35"/>
        <v>0.21473449871672967</v>
      </c>
      <c r="AP10" s="69">
        <f>'RD T1'!E125</f>
        <v>0.42465793844720384</v>
      </c>
      <c r="AQ10" s="69">
        <f t="shared" si="36"/>
        <v>0.63939243716393346</v>
      </c>
      <c r="AS10" t="str">
        <f t="shared" si="37"/>
        <v>21 Science, research, engineering and technology professionals</v>
      </c>
      <c r="AT10" s="69">
        <v>2.4381580259645976</v>
      </c>
      <c r="AU10" s="69">
        <v>2.2449217366556429</v>
      </c>
      <c r="AV10" s="69">
        <v>2.7631677378054511</v>
      </c>
      <c r="AW10" s="69">
        <v>2.6711699836392411</v>
      </c>
      <c r="AX10" s="69">
        <v>2.8821234846417876</v>
      </c>
      <c r="AY10" s="69"/>
      <c r="AZ10" s="69">
        <f t="shared" si="38"/>
        <v>0.11895574683633647</v>
      </c>
      <c r="BA10" s="69">
        <f>'RD T1'!E154</f>
        <v>0.97318305150961504</v>
      </c>
      <c r="BB10" s="69">
        <f t="shared" si="39"/>
        <v>1.0921387983459514</v>
      </c>
      <c r="BD10" t="str">
        <f t="shared" si="40"/>
        <v>21 Science, research, engineering and technology professionals</v>
      </c>
      <c r="BE10" s="69">
        <v>4.0904278829261456</v>
      </c>
      <c r="BF10" s="69">
        <v>5.1504681756539128</v>
      </c>
      <c r="BG10" s="69">
        <v>5.2048297909395007</v>
      </c>
      <c r="BH10" s="69">
        <v>5.3124490664959527</v>
      </c>
      <c r="BI10" s="69">
        <v>5.80421733000665</v>
      </c>
      <c r="BJ10" s="69"/>
      <c r="BK10" s="69">
        <f t="shared" si="41"/>
        <v>0.59938753906714926</v>
      </c>
      <c r="BL10" s="69">
        <f>'RD T1'!E183</f>
        <v>1.730609078769789</v>
      </c>
      <c r="BM10" s="69">
        <f t="shared" si="42"/>
        <v>2.3299966178369385</v>
      </c>
      <c r="BO10" t="str">
        <f t="shared" si="43"/>
        <v>21 Science, research, engineering and technology professionals</v>
      </c>
      <c r="BP10" s="69">
        <v>2.6385930500975281</v>
      </c>
      <c r="BQ10" s="69">
        <v>2.9155885343805168</v>
      </c>
      <c r="BR10" s="69">
        <v>2.9785146733951988</v>
      </c>
      <c r="BS10" s="69">
        <v>2.7026267759817135</v>
      </c>
      <c r="BT10" s="69">
        <v>2.3751786298393003</v>
      </c>
      <c r="BU10" s="69"/>
      <c r="BV10" s="69">
        <f t="shared" si="44"/>
        <v>-0.60333604355589854</v>
      </c>
      <c r="BW10" s="69">
        <f>'RD T1'!E212</f>
        <v>0.88075219904002255</v>
      </c>
      <c r="BX10" s="69">
        <f t="shared" si="45"/>
        <v>0.27741615548412402</v>
      </c>
      <c r="BZ10" t="str">
        <f t="shared" si="46"/>
        <v>21 Science, research, engineering and technology professionals</v>
      </c>
      <c r="CA10" s="69">
        <v>1.5563811225262703</v>
      </c>
      <c r="CB10" s="69">
        <v>1.6369697972249417</v>
      </c>
      <c r="CC10" s="69">
        <v>1.7475292924860244</v>
      </c>
      <c r="CD10" s="69">
        <v>1.5302079093304115</v>
      </c>
      <c r="CE10" s="69">
        <v>1.0662158597365248</v>
      </c>
      <c r="CF10" s="69"/>
      <c r="CG10" s="69">
        <f t="shared" si="47"/>
        <v>-0.68131343274949963</v>
      </c>
      <c r="CH10" s="69">
        <f>'RD T1'!E241</f>
        <v>0.45247360530738789</v>
      </c>
      <c r="CI10" s="69">
        <f t="shared" si="48"/>
        <v>-0.22883982744211173</v>
      </c>
      <c r="CK10" t="str">
        <f t="shared" si="49"/>
        <v>21 Science, research, engineering and technology professionals</v>
      </c>
      <c r="CL10" s="69">
        <v>0.28674855065427207</v>
      </c>
      <c r="CM10" s="69">
        <v>0.36159398626470513</v>
      </c>
      <c r="CN10" s="69">
        <v>0.34430996928189045</v>
      </c>
      <c r="CO10" s="69">
        <v>0.450629273446506</v>
      </c>
      <c r="CP10" s="69">
        <v>0.40996180552147921</v>
      </c>
      <c r="CQ10" s="69"/>
      <c r="CR10" s="69">
        <f t="shared" si="50"/>
        <v>6.5651836239588757E-2</v>
      </c>
      <c r="CS10" s="69">
        <f>'RD T1'!E270</f>
        <v>0.12356585226675491</v>
      </c>
      <c r="CT10" s="69">
        <f t="shared" si="51"/>
        <v>0.18921768850634368</v>
      </c>
    </row>
    <row r="11" spans="1:98" x14ac:dyDescent="0.2">
      <c r="A11" s="10" t="str">
        <f>name!D7</f>
        <v>22 Health professionals</v>
      </c>
      <c r="B11" s="69">
        <v>0.99051067383038149</v>
      </c>
      <c r="C11" s="69">
        <v>1.4252000544061831</v>
      </c>
      <c r="D11" s="69">
        <v>1.2943107553261926</v>
      </c>
      <c r="E11" s="69">
        <v>1.6305049469124735</v>
      </c>
      <c r="F11" s="69">
        <v>2.102256538798652</v>
      </c>
      <c r="G11" s="11"/>
      <c r="H11" s="69">
        <f t="shared" si="26"/>
        <v>0.80794578347245949</v>
      </c>
      <c r="I11" s="69">
        <f>'RD T1'!E39</f>
        <v>0.80355173455487983</v>
      </c>
      <c r="J11" s="69">
        <f t="shared" si="27"/>
        <v>1.6114975180273392</v>
      </c>
      <c r="L11" t="str">
        <f t="shared" si="28"/>
        <v>22 Health professionals</v>
      </c>
      <c r="M11" s="69">
        <v>2.949114292927574</v>
      </c>
      <c r="N11" s="69">
        <v>4.3633482574349909</v>
      </c>
      <c r="O11" s="69">
        <v>3.8084234019202441</v>
      </c>
      <c r="P11" s="69">
        <v>4.6150931885395456</v>
      </c>
      <c r="Q11" s="69">
        <v>5.7575881444685422</v>
      </c>
      <c r="R11" s="11"/>
      <c r="S11" s="69">
        <f t="shared" si="29"/>
        <v>1.9491647425482981</v>
      </c>
      <c r="T11" s="69">
        <f>'RD T1'!E68</f>
        <v>2.2866617189476699</v>
      </c>
      <c r="U11" s="69">
        <f t="shared" si="30"/>
        <v>4.235826461495968</v>
      </c>
      <c r="W11" t="str">
        <f t="shared" si="31"/>
        <v>22 Health professionals</v>
      </c>
      <c r="X11" s="69">
        <v>6.9733806006495849</v>
      </c>
      <c r="Y11" s="69">
        <v>8.0330089566009768</v>
      </c>
      <c r="Z11" s="69">
        <v>8.5852821336596161</v>
      </c>
      <c r="AA11" s="69">
        <v>9.7635700404607242</v>
      </c>
      <c r="AB11" s="69">
        <v>11.577685156598175</v>
      </c>
      <c r="AC11" s="69"/>
      <c r="AD11" s="69">
        <f t="shared" si="32"/>
        <v>2.992403022938559</v>
      </c>
      <c r="AE11" s="69">
        <f>'RD T1'!E97</f>
        <v>6.0603850843444844</v>
      </c>
      <c r="AF11" s="69">
        <f t="shared" si="33"/>
        <v>9.0527881072830425</v>
      </c>
      <c r="AH11" t="str">
        <f t="shared" si="34"/>
        <v>22 Health professionals</v>
      </c>
      <c r="AI11" s="69">
        <v>3.6179210405203701</v>
      </c>
      <c r="AJ11" s="69">
        <v>2.8274609149593601</v>
      </c>
      <c r="AK11" s="69">
        <v>2.7552179520221314</v>
      </c>
      <c r="AL11" s="69">
        <v>1.6997452296709366</v>
      </c>
      <c r="AM11" s="69">
        <v>0.71272203168001058</v>
      </c>
      <c r="AN11" s="69"/>
      <c r="AO11" s="69">
        <f t="shared" si="35"/>
        <v>-2.0424959203421209</v>
      </c>
      <c r="AP11" s="69">
        <f>'RD T1'!E126</f>
        <v>0.58521151603874577</v>
      </c>
      <c r="AQ11" s="69">
        <f t="shared" si="36"/>
        <v>-1.4572844043033752</v>
      </c>
      <c r="AS11" t="str">
        <f t="shared" si="37"/>
        <v>22 Health professionals</v>
      </c>
      <c r="AT11" s="69">
        <v>0.45629087136784791</v>
      </c>
      <c r="AU11" s="69">
        <v>0.53940039581869981</v>
      </c>
      <c r="AV11" s="69">
        <v>0.62272898919894781</v>
      </c>
      <c r="AW11" s="69">
        <v>0.66125171450233811</v>
      </c>
      <c r="AX11" s="69">
        <v>0.76504593999267134</v>
      </c>
      <c r="AY11" s="69"/>
      <c r="AZ11" s="69">
        <f t="shared" si="38"/>
        <v>0.14231695079372353</v>
      </c>
      <c r="BA11" s="69">
        <f>'RD T1'!E155</f>
        <v>0.3626407066087346</v>
      </c>
      <c r="BB11" s="69">
        <f t="shared" si="39"/>
        <v>0.50495765740245813</v>
      </c>
      <c r="BD11" t="str">
        <f t="shared" si="40"/>
        <v>22 Health professionals</v>
      </c>
      <c r="BE11" s="69">
        <v>1.726626497961661</v>
      </c>
      <c r="BF11" s="69">
        <v>2.1594988820641841</v>
      </c>
      <c r="BG11" s="69">
        <v>2.3563711725955296</v>
      </c>
      <c r="BH11" s="69">
        <v>2.4724994903922553</v>
      </c>
      <c r="BI11" s="69">
        <v>2.6100930113312382</v>
      </c>
      <c r="BJ11" s="69"/>
      <c r="BK11" s="69">
        <f t="shared" si="41"/>
        <v>0.25372183873570853</v>
      </c>
      <c r="BL11" s="69">
        <f>'RD T1'!E184</f>
        <v>1.3542829505677672</v>
      </c>
      <c r="BM11" s="69">
        <f t="shared" si="42"/>
        <v>1.6080047893034757</v>
      </c>
      <c r="BO11" t="str">
        <f t="shared" si="43"/>
        <v>22 Health professionals</v>
      </c>
      <c r="BP11" s="69">
        <v>1.3871319009157876</v>
      </c>
      <c r="BQ11" s="69">
        <v>1.6149844525405335</v>
      </c>
      <c r="BR11" s="69">
        <v>1.7149180402531354</v>
      </c>
      <c r="BS11" s="69">
        <v>1.5795641000853056</v>
      </c>
      <c r="BT11" s="69">
        <v>1.2407514754839948</v>
      </c>
      <c r="BU11" s="69"/>
      <c r="BV11" s="69">
        <f t="shared" si="44"/>
        <v>-0.47416656476914065</v>
      </c>
      <c r="BW11" s="69">
        <f>'RD T1'!E213</f>
        <v>0.74869112039265473</v>
      </c>
      <c r="BX11" s="69">
        <f t="shared" si="45"/>
        <v>0.27452455562351408</v>
      </c>
      <c r="BZ11" t="str">
        <f t="shared" si="46"/>
        <v>22 Health professionals</v>
      </c>
      <c r="CA11" s="69">
        <v>0.96565339366815428</v>
      </c>
      <c r="CB11" s="69">
        <v>0.92310691999009031</v>
      </c>
      <c r="CC11" s="69">
        <v>0.93145178031208364</v>
      </c>
      <c r="CD11" s="69">
        <v>1.0529040592062815</v>
      </c>
      <c r="CE11" s="69">
        <v>0.70244805178152847</v>
      </c>
      <c r="CF11" s="69"/>
      <c r="CG11" s="69">
        <f t="shared" si="47"/>
        <v>-0.22900372853055517</v>
      </c>
      <c r="CH11" s="69">
        <f>'RD T1'!E242</f>
        <v>0.38651795987881443</v>
      </c>
      <c r="CI11" s="69">
        <f t="shared" si="48"/>
        <v>0.15751423134825926</v>
      </c>
      <c r="CK11" t="str">
        <f t="shared" si="49"/>
        <v>22 Health professionals</v>
      </c>
      <c r="CL11" s="69">
        <v>8.2185448119469387E-2</v>
      </c>
      <c r="CM11" s="69">
        <v>0.10942993473113466</v>
      </c>
      <c r="CN11" s="69">
        <v>0.10217352955644828</v>
      </c>
      <c r="CO11" s="69">
        <v>0.13931204970402417</v>
      </c>
      <c r="CP11" s="69">
        <v>0.1452262470375662</v>
      </c>
      <c r="CQ11" s="69"/>
      <c r="CR11" s="69">
        <f t="shared" si="50"/>
        <v>4.3052717481117928E-2</v>
      </c>
      <c r="CS11" s="69">
        <f>'RD T1'!E271</f>
        <v>5.7066807438373078E-2</v>
      </c>
      <c r="CT11" s="69">
        <f t="shared" si="51"/>
        <v>0.100119524919491</v>
      </c>
    </row>
    <row r="12" spans="1:98" x14ac:dyDescent="0.2">
      <c r="A12" s="10" t="str">
        <f>name!D8</f>
        <v>23 Teaching and other educational professionals</v>
      </c>
      <c r="B12" s="69">
        <v>1.4948969906741856</v>
      </c>
      <c r="C12" s="69">
        <v>1.6949965289485827</v>
      </c>
      <c r="D12" s="69">
        <v>1.6570308929115265</v>
      </c>
      <c r="E12" s="69">
        <v>1.8264847414897645</v>
      </c>
      <c r="F12" s="69">
        <v>2.0886791555577959</v>
      </c>
      <c r="G12" s="11"/>
      <c r="H12" s="69">
        <f t="shared" si="26"/>
        <v>0.43164826264626943</v>
      </c>
      <c r="I12" s="69">
        <f>'RD T1'!E40</f>
        <v>0.87518018495819683</v>
      </c>
      <c r="J12" s="69">
        <f t="shared" si="27"/>
        <v>1.3068284476044663</v>
      </c>
      <c r="L12" t="str">
        <f t="shared" si="28"/>
        <v>23 Teaching and other educational professionals</v>
      </c>
      <c r="M12" s="69">
        <v>7.8364301217350398</v>
      </c>
      <c r="N12" s="69">
        <v>9.3885002296385931</v>
      </c>
      <c r="O12" s="69">
        <v>9.041200393271474</v>
      </c>
      <c r="P12" s="69">
        <v>9.8724832346574054</v>
      </c>
      <c r="Q12" s="69">
        <v>11.286955376904372</v>
      </c>
      <c r="R12" s="11"/>
      <c r="S12" s="69">
        <f t="shared" si="29"/>
        <v>2.2457549836328976</v>
      </c>
      <c r="T12" s="69">
        <f>'RD T1'!E69</f>
        <v>4.8540234634472643</v>
      </c>
      <c r="U12" s="69">
        <f t="shared" si="30"/>
        <v>7.0997784470801619</v>
      </c>
      <c r="W12" t="str">
        <f t="shared" si="31"/>
        <v>23 Teaching and other educational professionals</v>
      </c>
      <c r="X12" s="69">
        <v>5.6939415055779667</v>
      </c>
      <c r="Y12" s="69">
        <v>4.6605348911718334</v>
      </c>
      <c r="Z12" s="69">
        <v>5.4465679829021925</v>
      </c>
      <c r="AA12" s="69">
        <v>4.606928929783364</v>
      </c>
      <c r="AB12" s="69">
        <v>3.8759006768803186</v>
      </c>
      <c r="AC12" s="69"/>
      <c r="AD12" s="69">
        <f t="shared" si="32"/>
        <v>-1.5706673060218739</v>
      </c>
      <c r="AE12" s="69">
        <f>'RD T1'!E98</f>
        <v>2.437699635404023</v>
      </c>
      <c r="AF12" s="69">
        <f t="shared" si="33"/>
        <v>0.86703232938214914</v>
      </c>
      <c r="AH12" t="str">
        <f t="shared" si="34"/>
        <v>23 Teaching and other educational professionals</v>
      </c>
      <c r="AI12" s="69">
        <v>0.83183867376463694</v>
      </c>
      <c r="AJ12" s="69">
        <v>0.45065181511297608</v>
      </c>
      <c r="AK12" s="69">
        <v>0.45684133393793191</v>
      </c>
      <c r="AL12" s="69">
        <v>0.28452157529182692</v>
      </c>
      <c r="AM12" s="69">
        <v>0.29163123678602365</v>
      </c>
      <c r="AN12" s="69"/>
      <c r="AO12" s="69">
        <f t="shared" si="35"/>
        <v>-0.16521009715190826</v>
      </c>
      <c r="AP12" s="69">
        <f>'RD T1'!E127</f>
        <v>8.889819331223929E-2</v>
      </c>
      <c r="AQ12" s="69">
        <f t="shared" si="36"/>
        <v>-7.6311903839668974E-2</v>
      </c>
      <c r="AS12" t="str">
        <f t="shared" si="37"/>
        <v>23 Teaching and other educational professionals</v>
      </c>
      <c r="AT12" s="69">
        <v>0.25019420535260967</v>
      </c>
      <c r="AU12" s="69">
        <v>0.2167744761868873</v>
      </c>
      <c r="AV12" s="69">
        <v>0.27076231216422902</v>
      </c>
      <c r="AW12" s="69">
        <v>0.23063540530793983</v>
      </c>
      <c r="AX12" s="69">
        <v>0.21771194387352158</v>
      </c>
      <c r="AY12" s="69"/>
      <c r="AZ12" s="69">
        <f t="shared" si="38"/>
        <v>-5.3050368290707445E-2</v>
      </c>
      <c r="BA12" s="69">
        <f>'RD T1'!E156</f>
        <v>0.11409181253042408</v>
      </c>
      <c r="BB12" s="69">
        <f t="shared" si="39"/>
        <v>6.1041444239716636E-2</v>
      </c>
      <c r="BD12" t="str">
        <f t="shared" si="40"/>
        <v>23 Teaching and other educational professionals</v>
      </c>
      <c r="BE12" s="69">
        <v>0.87464381890809784</v>
      </c>
      <c r="BF12" s="69">
        <v>0.95458512188676325</v>
      </c>
      <c r="BG12" s="69">
        <v>1.0932908692231715</v>
      </c>
      <c r="BH12" s="69">
        <v>1.0831998784342562</v>
      </c>
      <c r="BI12" s="69">
        <v>1.2549629675283274</v>
      </c>
      <c r="BJ12" s="69"/>
      <c r="BK12" s="69">
        <f t="shared" si="41"/>
        <v>0.16167209830515583</v>
      </c>
      <c r="BL12" s="69">
        <f>'RD T1'!E185</f>
        <v>0.49666889196365338</v>
      </c>
      <c r="BM12" s="69">
        <f t="shared" si="42"/>
        <v>0.65834099026880921</v>
      </c>
      <c r="BO12" t="str">
        <f t="shared" si="43"/>
        <v>23 Teaching and other educational professionals</v>
      </c>
      <c r="BP12" s="69">
        <v>0.65728243329345282</v>
      </c>
      <c r="BQ12" s="69">
        <v>0.63817949873549129</v>
      </c>
      <c r="BR12" s="69">
        <v>0.73104074617136627</v>
      </c>
      <c r="BS12" s="69">
        <v>0.62251813119599697</v>
      </c>
      <c r="BT12" s="69">
        <v>0.50034816225128309</v>
      </c>
      <c r="BU12" s="69"/>
      <c r="BV12" s="69">
        <f t="shared" si="44"/>
        <v>-0.23069258392008318</v>
      </c>
      <c r="BW12" s="69">
        <f>'RD T1'!E214</f>
        <v>0.28938585674107342</v>
      </c>
      <c r="BX12" s="69">
        <f t="shared" si="45"/>
        <v>5.8693272820990239E-2</v>
      </c>
      <c r="BZ12" t="str">
        <f t="shared" si="46"/>
        <v>23 Teaching and other educational professionals</v>
      </c>
      <c r="CA12" s="69">
        <v>0.52247864157796009</v>
      </c>
      <c r="CB12" s="69">
        <v>0.44432213730206704</v>
      </c>
      <c r="CC12" s="69">
        <v>0.53331633080973251</v>
      </c>
      <c r="CD12" s="69">
        <v>0.51050397283310556</v>
      </c>
      <c r="CE12" s="69">
        <v>0.37905957741065666</v>
      </c>
      <c r="CF12" s="69"/>
      <c r="CG12" s="69">
        <f t="shared" si="47"/>
        <v>-0.15425675339907585</v>
      </c>
      <c r="CH12" s="69">
        <f>'RD T1'!E243</f>
        <v>0.21087133304077268</v>
      </c>
      <c r="CI12" s="69">
        <f t="shared" si="48"/>
        <v>5.6614579641696833E-2</v>
      </c>
      <c r="CK12" t="str">
        <f t="shared" si="49"/>
        <v>23 Teaching and other educational professionals</v>
      </c>
      <c r="CL12" s="69">
        <v>9.7385078983278625E-2</v>
      </c>
      <c r="CM12" s="69">
        <v>0.12758321162986552</v>
      </c>
      <c r="CN12" s="69">
        <v>0.1484968221004358</v>
      </c>
      <c r="CO12" s="69">
        <v>0.19676724967865972</v>
      </c>
      <c r="CP12" s="69">
        <v>0.18588833082244102</v>
      </c>
      <c r="CQ12" s="69"/>
      <c r="CR12" s="69">
        <f t="shared" si="50"/>
        <v>3.7391508722005223E-2</v>
      </c>
      <c r="CS12" s="69">
        <f>'RD T1'!E272</f>
        <v>8.642873969114033E-2</v>
      </c>
      <c r="CT12" s="69">
        <f t="shared" si="51"/>
        <v>0.12382024841314555</v>
      </c>
    </row>
    <row r="13" spans="1:98" x14ac:dyDescent="0.2">
      <c r="A13" s="10" t="str">
        <f>name!D9</f>
        <v>24 Business, media and public service professionals</v>
      </c>
      <c r="B13" s="69">
        <v>0.32120001149564326</v>
      </c>
      <c r="C13" s="69">
        <v>0.44273797958772421</v>
      </c>
      <c r="D13" s="69">
        <v>0.45079617753329432</v>
      </c>
      <c r="E13" s="69">
        <v>0.59403087731654347</v>
      </c>
      <c r="F13" s="69">
        <v>0.81897114314099251</v>
      </c>
      <c r="G13" s="11"/>
      <c r="H13" s="69">
        <f t="shared" si="26"/>
        <v>0.36817496560769819</v>
      </c>
      <c r="I13" s="69">
        <f>'RD T1'!E41</f>
        <v>0.31182851633940195</v>
      </c>
      <c r="J13" s="69">
        <f t="shared" si="27"/>
        <v>0.68000348194710014</v>
      </c>
      <c r="L13" t="str">
        <f t="shared" si="28"/>
        <v>24 Business, media and public service professionals</v>
      </c>
      <c r="M13" s="69">
        <v>4.1251219228326459</v>
      </c>
      <c r="N13" s="69">
        <v>5.9821604884616919</v>
      </c>
      <c r="O13" s="69">
        <v>6.0277360668398714</v>
      </c>
      <c r="P13" s="69">
        <v>7.4484311773115914</v>
      </c>
      <c r="Q13" s="69">
        <v>9.6908541807037647</v>
      </c>
      <c r="R13" s="11"/>
      <c r="S13" s="69">
        <f t="shared" si="29"/>
        <v>3.6631181138638933</v>
      </c>
      <c r="T13" s="69">
        <f>'RD T1'!E70</f>
        <v>3.7713414375640011</v>
      </c>
      <c r="U13" s="69">
        <f t="shared" si="30"/>
        <v>7.4344595514278939</v>
      </c>
      <c r="W13" t="str">
        <f t="shared" si="31"/>
        <v>24 Business, media and public service professionals</v>
      </c>
      <c r="X13" s="69">
        <v>8.4264403428579016</v>
      </c>
      <c r="Y13" s="69">
        <v>9.0134495794218985</v>
      </c>
      <c r="Z13" s="69">
        <v>11.127926956154548</v>
      </c>
      <c r="AA13" s="69">
        <v>12.353450558627074</v>
      </c>
      <c r="AB13" s="69">
        <v>14.406609990020712</v>
      </c>
      <c r="AC13" s="69"/>
      <c r="AD13" s="69">
        <f t="shared" si="32"/>
        <v>3.2786830338661641</v>
      </c>
      <c r="AE13" s="69">
        <f>'RD T1'!E99</f>
        <v>6.9150885462765563</v>
      </c>
      <c r="AF13" s="69">
        <f t="shared" si="33"/>
        <v>10.19377158014272</v>
      </c>
      <c r="AH13" t="str">
        <f t="shared" si="34"/>
        <v>24 Business, media and public service professionals</v>
      </c>
      <c r="AI13" s="69">
        <v>1.030260452571826</v>
      </c>
      <c r="AJ13" s="69">
        <v>0.92866859235955224</v>
      </c>
      <c r="AK13" s="69">
        <v>1.1120722076334113</v>
      </c>
      <c r="AL13" s="69">
        <v>1.0958992811184642</v>
      </c>
      <c r="AM13" s="69">
        <v>1.2560795094332087</v>
      </c>
      <c r="AN13" s="69"/>
      <c r="AO13" s="69">
        <f t="shared" si="35"/>
        <v>0.14400730179979737</v>
      </c>
      <c r="AP13" s="69">
        <f>'RD T1'!E128</f>
        <v>0.45416628805978537</v>
      </c>
      <c r="AQ13" s="69">
        <f t="shared" si="36"/>
        <v>0.5981735898595828</v>
      </c>
      <c r="AS13" t="str">
        <f t="shared" si="37"/>
        <v>24 Business, media and public service professionals</v>
      </c>
      <c r="AT13" s="69">
        <v>1.4845388006840607</v>
      </c>
      <c r="AU13" s="69">
        <v>1.4419259315784621</v>
      </c>
      <c r="AV13" s="69">
        <v>1.8674235929538441</v>
      </c>
      <c r="AW13" s="69">
        <v>2.0179073411321138</v>
      </c>
      <c r="AX13" s="69">
        <v>2.3816453985858739</v>
      </c>
      <c r="AY13" s="69"/>
      <c r="AZ13" s="69">
        <f t="shared" si="38"/>
        <v>0.51422180563202979</v>
      </c>
      <c r="BA13" s="69">
        <f>'RD T1'!E157</f>
        <v>1.0374796796026213</v>
      </c>
      <c r="BB13" s="69">
        <f t="shared" si="39"/>
        <v>1.5517014852346511</v>
      </c>
      <c r="BD13" t="str">
        <f t="shared" si="40"/>
        <v>24 Business, media and public service professionals</v>
      </c>
      <c r="BE13" s="69">
        <v>3.5148165990530895</v>
      </c>
      <c r="BF13" s="69">
        <v>4.3894839397073806</v>
      </c>
      <c r="BG13" s="69">
        <v>4.7786644981726143</v>
      </c>
      <c r="BH13" s="69">
        <v>5.1731560322579888</v>
      </c>
      <c r="BI13" s="69">
        <v>5.7785554441055096</v>
      </c>
      <c r="BJ13" s="69"/>
      <c r="BK13" s="69">
        <f t="shared" si="41"/>
        <v>0.99989094593289529</v>
      </c>
      <c r="BL13" s="69">
        <f>'RD T1'!E186</f>
        <v>2.2561108702068746</v>
      </c>
      <c r="BM13" s="69">
        <f t="shared" si="42"/>
        <v>3.2560018161397699</v>
      </c>
      <c r="BO13" t="str">
        <f t="shared" si="43"/>
        <v>24 Business, media and public service professionals</v>
      </c>
      <c r="BP13" s="69">
        <v>2.5574447276322241</v>
      </c>
      <c r="BQ13" s="69">
        <v>2.8066597205163335</v>
      </c>
      <c r="BR13" s="69">
        <v>3.1070079768281431</v>
      </c>
      <c r="BS13" s="69">
        <v>2.8856318349978825</v>
      </c>
      <c r="BT13" s="69">
        <v>2.405125492652854</v>
      </c>
      <c r="BU13" s="69"/>
      <c r="BV13" s="69">
        <f t="shared" si="44"/>
        <v>-0.70188248417528909</v>
      </c>
      <c r="BW13" s="69">
        <f>'RD T1'!E215</f>
        <v>1.1557334002749358</v>
      </c>
      <c r="BX13" s="69">
        <f t="shared" si="45"/>
        <v>0.45385091609964667</v>
      </c>
      <c r="BZ13" t="str">
        <f t="shared" si="46"/>
        <v>24 Business, media and public service professionals</v>
      </c>
      <c r="CA13" s="69">
        <v>1.7147171054831898</v>
      </c>
      <c r="CB13" s="69">
        <v>1.7712602749140316</v>
      </c>
      <c r="CC13" s="69">
        <v>2.0955953801960194</v>
      </c>
      <c r="CD13" s="69">
        <v>2.0904234215952768</v>
      </c>
      <c r="CE13" s="69">
        <v>1.4726754574022114</v>
      </c>
      <c r="CF13" s="69"/>
      <c r="CG13" s="69">
        <f t="shared" si="47"/>
        <v>-0.62291992279380803</v>
      </c>
      <c r="CH13" s="69">
        <f>'RD T1'!E244</f>
        <v>0.77364192626957895</v>
      </c>
      <c r="CI13" s="69">
        <f t="shared" si="48"/>
        <v>0.15072200347577092</v>
      </c>
      <c r="CK13" t="str">
        <f t="shared" si="49"/>
        <v>24 Business, media and public service professionals</v>
      </c>
      <c r="CL13" s="69">
        <v>0.30645896874796696</v>
      </c>
      <c r="CM13" s="69">
        <v>0.39993006705098089</v>
      </c>
      <c r="CN13" s="69">
        <v>0.39497611426536666</v>
      </c>
      <c r="CO13" s="69">
        <v>0.47228702947234846</v>
      </c>
      <c r="CP13" s="69">
        <v>0.41370443589910944</v>
      </c>
      <c r="CQ13" s="69"/>
      <c r="CR13" s="69">
        <f t="shared" si="50"/>
        <v>1.8728321633742773E-2</v>
      </c>
      <c r="CS13" s="69">
        <f>'RD T1'!E273</f>
        <v>0.17233163632252729</v>
      </c>
      <c r="CT13" s="69">
        <f t="shared" si="51"/>
        <v>0.19105995795627007</v>
      </c>
    </row>
    <row r="14" spans="1:98" x14ac:dyDescent="0.2">
      <c r="A14" s="10" t="str">
        <f>name!D10</f>
        <v>31 Science, engineering and technology associate professionals</v>
      </c>
      <c r="B14" s="69">
        <v>0.10216576840016062</v>
      </c>
      <c r="C14" s="69">
        <v>0.15026201358572738</v>
      </c>
      <c r="D14" s="69">
        <v>0.15301585936116771</v>
      </c>
      <c r="E14" s="69">
        <v>0.17336127039564928</v>
      </c>
      <c r="F14" s="69">
        <v>0.25068290766458889</v>
      </c>
      <c r="G14" s="11"/>
      <c r="H14" s="69">
        <f t="shared" si="26"/>
        <v>9.7667048303421183E-2</v>
      </c>
      <c r="I14" s="69">
        <f>'RD T1'!E42</f>
        <v>8.6230275871639978E-2</v>
      </c>
      <c r="J14" s="69">
        <f t="shared" si="27"/>
        <v>0.18389732417506116</v>
      </c>
      <c r="L14" t="str">
        <f t="shared" si="28"/>
        <v>31 Science, engineering and technology associate professionals</v>
      </c>
      <c r="M14" s="69">
        <v>0.62681434137239056</v>
      </c>
      <c r="N14" s="69">
        <v>0.87750018789024442</v>
      </c>
      <c r="O14" s="69">
        <v>0.90106369192066194</v>
      </c>
      <c r="P14" s="69">
        <v>0.96262296348195264</v>
      </c>
      <c r="Q14" s="69">
        <v>1.3169762502423277</v>
      </c>
      <c r="R14" s="11"/>
      <c r="S14" s="69">
        <f t="shared" si="29"/>
        <v>0.41591255832166574</v>
      </c>
      <c r="T14" s="69">
        <f>'RD T1'!E71</f>
        <v>0.44756371568432313</v>
      </c>
      <c r="U14" s="69">
        <f t="shared" si="30"/>
        <v>0.86347627400598892</v>
      </c>
      <c r="W14" t="str">
        <f t="shared" si="31"/>
        <v>31 Science, engineering and technology associate professionals</v>
      </c>
      <c r="X14" s="69">
        <v>1.6494603447209404</v>
      </c>
      <c r="Y14" s="69">
        <v>1.8153964373676963</v>
      </c>
      <c r="Z14" s="69">
        <v>2.1580637897309556</v>
      </c>
      <c r="AA14" s="69">
        <v>1.9753693304449098</v>
      </c>
      <c r="AB14" s="69">
        <v>2.2516592638658386</v>
      </c>
      <c r="AC14" s="69"/>
      <c r="AD14" s="69">
        <f t="shared" si="32"/>
        <v>9.3595474134883005E-2</v>
      </c>
      <c r="AE14" s="69">
        <f>'RD T1'!E100</f>
        <v>0.92623350895642398</v>
      </c>
      <c r="AF14" s="69">
        <f t="shared" si="33"/>
        <v>1.019828983091307</v>
      </c>
      <c r="AH14" t="str">
        <f t="shared" si="34"/>
        <v>31 Science, engineering and technology associate professionals</v>
      </c>
      <c r="AI14" s="69">
        <v>0.3053214132568679</v>
      </c>
      <c r="AJ14" s="69">
        <v>0.31265899403271324</v>
      </c>
      <c r="AK14" s="69">
        <v>0.3928520464896002</v>
      </c>
      <c r="AL14" s="69">
        <v>0.39142770280774003</v>
      </c>
      <c r="AM14" s="69">
        <v>0.52275345762867698</v>
      </c>
      <c r="AN14" s="69"/>
      <c r="AO14" s="69">
        <f t="shared" si="35"/>
        <v>0.12990141113907677</v>
      </c>
      <c r="AP14" s="69">
        <f>'RD T1'!E129</f>
        <v>0.20228011612196081</v>
      </c>
      <c r="AQ14" s="69">
        <f t="shared" si="36"/>
        <v>0.33218152726103756</v>
      </c>
      <c r="AS14" t="str">
        <f t="shared" si="37"/>
        <v>31 Science, engineering and technology associate professionals</v>
      </c>
      <c r="AT14" s="69">
        <v>0.8923100858964722</v>
      </c>
      <c r="AU14" s="69">
        <v>0.81770639476062579</v>
      </c>
      <c r="AV14" s="69">
        <v>1.0265025969761725</v>
      </c>
      <c r="AW14" s="69">
        <v>0.81234014024938139</v>
      </c>
      <c r="AX14" s="69">
        <v>0.85655441930840259</v>
      </c>
      <c r="AY14" s="69"/>
      <c r="AZ14" s="69">
        <f t="shared" si="38"/>
        <v>-0.16994817766776993</v>
      </c>
      <c r="BA14" s="69">
        <f>'RD T1'!E158</f>
        <v>0.32049555774626309</v>
      </c>
      <c r="BB14" s="69">
        <f t="shared" si="39"/>
        <v>0.15054738007849316</v>
      </c>
      <c r="BD14" t="str">
        <f t="shared" si="40"/>
        <v>31 Science, engineering and technology associate professionals</v>
      </c>
      <c r="BE14" s="69">
        <v>1.8881190015535456</v>
      </c>
      <c r="BF14" s="69">
        <v>2.29438256982605</v>
      </c>
      <c r="BG14" s="69">
        <v>2.4685686169604919</v>
      </c>
      <c r="BH14" s="69">
        <v>2.0064540194756724</v>
      </c>
      <c r="BI14" s="69">
        <v>1.9266250805136087</v>
      </c>
      <c r="BJ14" s="69"/>
      <c r="BK14" s="69">
        <f t="shared" si="41"/>
        <v>-0.5419435364468832</v>
      </c>
      <c r="BL14" s="69">
        <f>'RD T1'!E187</f>
        <v>0.73097685075292818</v>
      </c>
      <c r="BM14" s="69">
        <f t="shared" si="42"/>
        <v>0.18903331430604497</v>
      </c>
      <c r="BO14" t="str">
        <f t="shared" si="43"/>
        <v>31 Science, engineering and technology associate professionals</v>
      </c>
      <c r="BP14" s="69">
        <v>1.2451284825789977</v>
      </c>
      <c r="BQ14" s="69">
        <v>1.4581364208437269</v>
      </c>
      <c r="BR14" s="69">
        <v>1.5828552425004063</v>
      </c>
      <c r="BS14" s="69">
        <v>1.2219459055769566</v>
      </c>
      <c r="BT14" s="69">
        <v>1.1204079985008903</v>
      </c>
      <c r="BU14" s="69"/>
      <c r="BV14" s="69">
        <f t="shared" si="44"/>
        <v>-0.46244724399951598</v>
      </c>
      <c r="BW14" s="69">
        <f>'RD T1'!E216</f>
        <v>0.46443023472182987</v>
      </c>
      <c r="BX14" s="69">
        <f t="shared" si="45"/>
        <v>1.9829907223138932E-3</v>
      </c>
      <c r="BZ14" t="str">
        <f t="shared" si="46"/>
        <v>31 Science, engineering and technology associate professionals</v>
      </c>
      <c r="CA14" s="69">
        <v>1.0097451808500812</v>
      </c>
      <c r="CB14" s="69">
        <v>1.1197419275075733</v>
      </c>
      <c r="CC14" s="69">
        <v>1.3363253069316643</v>
      </c>
      <c r="CD14" s="69">
        <v>0.99760289604043484</v>
      </c>
      <c r="CE14" s="69">
        <v>0.80029404664350268</v>
      </c>
      <c r="CF14" s="69"/>
      <c r="CG14" s="69">
        <f t="shared" si="47"/>
        <v>-0.53603126028816162</v>
      </c>
      <c r="CH14" s="69">
        <f>'RD T1'!E245</f>
        <v>0.35834238676620517</v>
      </c>
      <c r="CI14" s="69">
        <f t="shared" si="48"/>
        <v>-0.17768887352195645</v>
      </c>
      <c r="CK14" t="str">
        <f t="shared" si="49"/>
        <v>31 Science, engineering and technology associate professionals</v>
      </c>
      <c r="CL14" s="69">
        <v>0.15974664973762479</v>
      </c>
      <c r="CM14" s="69">
        <v>0.21822091055295303</v>
      </c>
      <c r="CN14" s="69">
        <v>0.24654477909676834</v>
      </c>
      <c r="CO14" s="69">
        <v>0.27953280618138221</v>
      </c>
      <c r="CP14" s="69">
        <v>0.2805565431674728</v>
      </c>
      <c r="CQ14" s="69"/>
      <c r="CR14" s="69">
        <f t="shared" si="50"/>
        <v>3.401176407070447E-2</v>
      </c>
      <c r="CS14" s="69">
        <f>'RD T1'!E274</f>
        <v>0.10458180394578528</v>
      </c>
      <c r="CT14" s="69">
        <f t="shared" si="51"/>
        <v>0.13859356801648975</v>
      </c>
    </row>
    <row r="15" spans="1:98" x14ac:dyDescent="0.2">
      <c r="A15" s="10" t="str">
        <f>name!D11</f>
        <v>32 Health and social care associate professionals</v>
      </c>
      <c r="B15" s="69">
        <v>3.3360981782048126E-2</v>
      </c>
      <c r="C15" s="69">
        <v>5.4300893401381306E-2</v>
      </c>
      <c r="D15" s="69">
        <v>3.9520580215569479E-2</v>
      </c>
      <c r="E15" s="69">
        <v>5.1348665727741188E-2</v>
      </c>
      <c r="F15" s="69">
        <v>7.5178001846982104E-2</v>
      </c>
      <c r="G15" s="11"/>
      <c r="H15" s="69">
        <f t="shared" si="26"/>
        <v>3.5657421631412625E-2</v>
      </c>
      <c r="I15" s="69">
        <f>'RD T1'!E43</f>
        <v>3.1702887716455352E-2</v>
      </c>
      <c r="J15" s="69">
        <f t="shared" si="27"/>
        <v>6.7360309347867978E-2</v>
      </c>
      <c r="L15" t="str">
        <f t="shared" si="28"/>
        <v>32 Health and social care associate professionals</v>
      </c>
      <c r="M15" s="69">
        <v>0.68224195823805323</v>
      </c>
      <c r="N15" s="69">
        <v>1.0895194875706002</v>
      </c>
      <c r="O15" s="69">
        <v>0.94649847642977569</v>
      </c>
      <c r="P15" s="69">
        <v>1.1606038475334508</v>
      </c>
      <c r="Q15" s="69">
        <v>1.6099611104148157</v>
      </c>
      <c r="R15" s="11"/>
      <c r="S15" s="69">
        <f t="shared" si="29"/>
        <v>0.66346263398504002</v>
      </c>
      <c r="T15" s="69">
        <f>'RD T1'!E72</f>
        <v>0.6525038174135297</v>
      </c>
      <c r="U15" s="69">
        <f t="shared" si="30"/>
        <v>1.3159664513985696</v>
      </c>
      <c r="W15" t="str">
        <f t="shared" si="31"/>
        <v>32 Health and social care associate professionals</v>
      </c>
      <c r="X15" s="69">
        <v>2.292962270705325</v>
      </c>
      <c r="Y15" s="69">
        <v>2.7501388450150839</v>
      </c>
      <c r="Z15" s="69">
        <v>2.87030761863176</v>
      </c>
      <c r="AA15" s="69">
        <v>3.3044347139136603</v>
      </c>
      <c r="AB15" s="69">
        <v>4.3043061931179256</v>
      </c>
      <c r="AC15" s="69"/>
      <c r="AD15" s="69">
        <f t="shared" si="32"/>
        <v>1.4339985744861656</v>
      </c>
      <c r="AE15" s="69">
        <f>'RD T1'!E101</f>
        <v>2.3166293638942914</v>
      </c>
      <c r="AF15" s="69">
        <f t="shared" si="33"/>
        <v>3.750627938380457</v>
      </c>
      <c r="AH15" t="str">
        <f t="shared" si="34"/>
        <v>32 Health and social care associate professionals</v>
      </c>
      <c r="AI15" s="69">
        <v>1.6296778787968147</v>
      </c>
      <c r="AJ15" s="69">
        <v>1.4228251511168226</v>
      </c>
      <c r="AK15" s="69">
        <v>1.4243909993311097</v>
      </c>
      <c r="AL15" s="69">
        <v>1.078286334462462</v>
      </c>
      <c r="AM15" s="69">
        <v>0.64326267128564196</v>
      </c>
      <c r="AN15" s="69"/>
      <c r="AO15" s="69">
        <f t="shared" si="35"/>
        <v>-0.78112832804546772</v>
      </c>
      <c r="AP15" s="69">
        <f>'RD T1'!E130</f>
        <v>0.42877296460534298</v>
      </c>
      <c r="AQ15" s="69">
        <f t="shared" si="36"/>
        <v>-0.35235536344012475</v>
      </c>
      <c r="AS15" t="str">
        <f t="shared" si="37"/>
        <v>32 Health and social care associate professionals</v>
      </c>
      <c r="AT15" s="69">
        <v>0.36530193645368192</v>
      </c>
      <c r="AU15" s="69">
        <v>0.42751198308643162</v>
      </c>
      <c r="AV15" s="69">
        <v>0.47546287719877389</v>
      </c>
      <c r="AW15" s="69">
        <v>0.46527609440057133</v>
      </c>
      <c r="AX15" s="69">
        <v>0.53650622763890476</v>
      </c>
      <c r="AY15" s="69"/>
      <c r="AZ15" s="69">
        <f t="shared" si="38"/>
        <v>6.1043350440130872E-2</v>
      </c>
      <c r="BA15" s="69">
        <f>'RD T1'!E159</f>
        <v>0.28810894041969787</v>
      </c>
      <c r="BB15" s="69">
        <f t="shared" si="39"/>
        <v>0.34915229085982874</v>
      </c>
      <c r="BD15" t="str">
        <f t="shared" si="40"/>
        <v>32 Health and social care associate professionals</v>
      </c>
      <c r="BE15" s="69">
        <v>1.5217126403180026</v>
      </c>
      <c r="BF15" s="69">
        <v>1.8885030742925217</v>
      </c>
      <c r="BG15" s="69">
        <v>2.0697442789217284</v>
      </c>
      <c r="BH15" s="69">
        <v>2.0372501192836254</v>
      </c>
      <c r="BI15" s="69">
        <v>2.2642916284507173</v>
      </c>
      <c r="BJ15" s="69"/>
      <c r="BK15" s="69">
        <f t="shared" si="41"/>
        <v>0.19454734952898889</v>
      </c>
      <c r="BL15" s="69">
        <f>'RD T1'!E188</f>
        <v>1.2050946897701889</v>
      </c>
      <c r="BM15" s="69">
        <f t="shared" si="42"/>
        <v>1.3996420392991777</v>
      </c>
      <c r="BO15" t="str">
        <f t="shared" si="43"/>
        <v>32 Health and social care associate professionals</v>
      </c>
      <c r="BP15" s="69">
        <v>1.313435599007176</v>
      </c>
      <c r="BQ15" s="69">
        <v>1.4817895411876487</v>
      </c>
      <c r="BR15" s="69">
        <v>1.5259361842728416</v>
      </c>
      <c r="BS15" s="69">
        <v>1.3067147227563147</v>
      </c>
      <c r="BT15" s="69">
        <v>1.007046862168739</v>
      </c>
      <c r="BU15" s="69"/>
      <c r="BV15" s="69">
        <f t="shared" si="44"/>
        <v>-0.51888932210410266</v>
      </c>
      <c r="BW15" s="69">
        <f>'RD T1'!E217</f>
        <v>0.68462539178158088</v>
      </c>
      <c r="BX15" s="69">
        <f t="shared" si="45"/>
        <v>0.16573606967747823</v>
      </c>
      <c r="BZ15" t="str">
        <f t="shared" si="46"/>
        <v>32 Health and social care associate professionals</v>
      </c>
      <c r="CA15" s="69">
        <v>0.58252854075800786</v>
      </c>
      <c r="CB15" s="69">
        <v>0.44168631460521468</v>
      </c>
      <c r="CC15" s="69">
        <v>0.44607386491595669</v>
      </c>
      <c r="CD15" s="69">
        <v>0.42043440073981003</v>
      </c>
      <c r="CE15" s="69">
        <v>0.27154845626149543</v>
      </c>
      <c r="CF15" s="69"/>
      <c r="CG15" s="69">
        <f t="shared" si="47"/>
        <v>-0.17452540865446126</v>
      </c>
      <c r="CH15" s="69">
        <f>'RD T1'!E246</f>
        <v>0.15992433516545954</v>
      </c>
      <c r="CI15" s="69">
        <f t="shared" si="48"/>
        <v>-1.460107348900172E-2</v>
      </c>
      <c r="CK15" t="str">
        <f t="shared" si="49"/>
        <v>32 Health and social care associate professionals</v>
      </c>
      <c r="CL15" s="69">
        <v>5.8273191029537784E-2</v>
      </c>
      <c r="CM15" s="69">
        <v>6.4630698967841266E-2</v>
      </c>
      <c r="CN15" s="69">
        <v>6.2895797799936579E-2</v>
      </c>
      <c r="CO15" s="69">
        <v>7.7955415465456174E-2</v>
      </c>
      <c r="CP15" s="69">
        <v>8.8411656171183114E-2</v>
      </c>
      <c r="CQ15" s="69"/>
      <c r="CR15" s="69">
        <f t="shared" si="50"/>
        <v>2.5515858371246536E-2</v>
      </c>
      <c r="CS15" s="69">
        <f>'RD T1'!E275</f>
        <v>3.6142680840592765E-2</v>
      </c>
      <c r="CT15" s="69">
        <f t="shared" si="51"/>
        <v>6.1658539211839301E-2</v>
      </c>
    </row>
    <row r="16" spans="1:98" x14ac:dyDescent="0.2">
      <c r="A16" s="10" t="str">
        <f>name!D12</f>
        <v>33 Protective service occupations</v>
      </c>
      <c r="B16" s="69">
        <v>1.4802998211797707E-2</v>
      </c>
      <c r="C16" s="69">
        <v>2.0315301908897722E-2</v>
      </c>
      <c r="D16" s="69">
        <v>1.912237897109215E-2</v>
      </c>
      <c r="E16" s="69">
        <v>3.01799720668058E-2</v>
      </c>
      <c r="F16" s="69">
        <v>5.0923659270434511E-2</v>
      </c>
      <c r="G16" s="11"/>
      <c r="H16" s="69">
        <f t="shared" si="26"/>
        <v>3.1801280299342358E-2</v>
      </c>
      <c r="I16" s="69">
        <f>'RD T1'!E44</f>
        <v>1.384883859014978E-2</v>
      </c>
      <c r="J16" s="69">
        <f t="shared" si="27"/>
        <v>4.5650118889492136E-2</v>
      </c>
      <c r="L16" t="str">
        <f t="shared" si="28"/>
        <v>33 Protective service occupations</v>
      </c>
      <c r="M16" s="69">
        <v>0.2213658680190044</v>
      </c>
      <c r="N16" s="69">
        <v>0.27604504932389679</v>
      </c>
      <c r="O16" s="69">
        <v>0.28023215375785654</v>
      </c>
      <c r="P16" s="69">
        <v>0.42308627674535138</v>
      </c>
      <c r="Q16" s="69">
        <v>0.68129586556845212</v>
      </c>
      <c r="R16" s="11"/>
      <c r="S16" s="69">
        <f t="shared" si="29"/>
        <v>0.40106371181059558</v>
      </c>
      <c r="T16" s="69">
        <f>'RD T1'!E73</f>
        <v>0.16227103766447767</v>
      </c>
      <c r="U16" s="69">
        <f t="shared" si="30"/>
        <v>0.56333474947507323</v>
      </c>
      <c r="W16" t="str">
        <f t="shared" si="31"/>
        <v>33 Protective service occupations</v>
      </c>
      <c r="X16" s="69">
        <v>1.0865716033783341</v>
      </c>
      <c r="Y16" s="69">
        <v>1.11059185946661</v>
      </c>
      <c r="Z16" s="69">
        <v>1.3410036767358116</v>
      </c>
      <c r="AA16" s="69">
        <v>1.7377422254675681</v>
      </c>
      <c r="AB16" s="69">
        <v>2.5094950656222084</v>
      </c>
      <c r="AC16" s="69"/>
      <c r="AD16" s="69">
        <f t="shared" si="32"/>
        <v>1.1684913888863968</v>
      </c>
      <c r="AE16" s="69">
        <f>'RD T1'!E102</f>
        <v>0.79282520785787702</v>
      </c>
      <c r="AF16" s="69">
        <f t="shared" si="33"/>
        <v>1.9613165967442738</v>
      </c>
      <c r="AH16" t="str">
        <f t="shared" si="34"/>
        <v>33 Protective service occupations</v>
      </c>
      <c r="AI16" s="69">
        <v>0.30554199149406885</v>
      </c>
      <c r="AJ16" s="69">
        <v>0.30099119713892941</v>
      </c>
      <c r="AK16" s="69">
        <v>0.37724060106323792</v>
      </c>
      <c r="AL16" s="69">
        <v>0.47029866607385912</v>
      </c>
      <c r="AM16" s="69">
        <v>0.64038814690095869</v>
      </c>
      <c r="AN16" s="69"/>
      <c r="AO16" s="69">
        <f t="shared" si="35"/>
        <v>0.26314754583772076</v>
      </c>
      <c r="AP16" s="69">
        <f>'RD T1'!E131</f>
        <v>0.1865668555247055</v>
      </c>
      <c r="AQ16" s="69">
        <f t="shared" si="36"/>
        <v>0.44971440136242624</v>
      </c>
      <c r="AS16" t="str">
        <f t="shared" si="37"/>
        <v>33 Protective service occupations</v>
      </c>
      <c r="AT16" s="69">
        <v>0.28206407381144533</v>
      </c>
      <c r="AU16" s="69">
        <v>0.23274169944102213</v>
      </c>
      <c r="AV16" s="69">
        <v>0.27404318721827964</v>
      </c>
      <c r="AW16" s="69">
        <v>0.29439439435435738</v>
      </c>
      <c r="AX16" s="69">
        <v>0.34688947457912439</v>
      </c>
      <c r="AY16" s="69"/>
      <c r="AZ16" s="69">
        <f t="shared" si="38"/>
        <v>7.2846287360844753E-2</v>
      </c>
      <c r="BA16" s="69">
        <f>'RD T1'!E160</f>
        <v>0.10920829665390831</v>
      </c>
      <c r="BB16" s="69">
        <f t="shared" si="39"/>
        <v>0.18205458401475305</v>
      </c>
      <c r="BD16" t="str">
        <f t="shared" si="40"/>
        <v>33 Protective service occupations</v>
      </c>
      <c r="BE16" s="69">
        <v>1.3241555806063259</v>
      </c>
      <c r="BF16" s="69">
        <v>1.3764041877766877</v>
      </c>
      <c r="BG16" s="69">
        <v>1.3307980427087431</v>
      </c>
      <c r="BH16" s="69">
        <v>1.5765407340941013</v>
      </c>
      <c r="BI16" s="69">
        <v>1.69403068437883</v>
      </c>
      <c r="BJ16" s="69"/>
      <c r="BK16" s="69">
        <f t="shared" si="41"/>
        <v>0.36323264167008684</v>
      </c>
      <c r="BL16" s="69">
        <f>'RD T1'!E189</f>
        <v>0.41085714416476765</v>
      </c>
      <c r="BM16" s="69">
        <f t="shared" si="42"/>
        <v>0.77408978583485455</v>
      </c>
      <c r="BO16" t="str">
        <f t="shared" si="43"/>
        <v>33 Protective service occupations</v>
      </c>
      <c r="BP16" s="69">
        <v>1.3355517985731482</v>
      </c>
      <c r="BQ16" s="69">
        <v>1.35625433346295</v>
      </c>
      <c r="BR16" s="69">
        <v>1.3155516052161396</v>
      </c>
      <c r="BS16" s="69">
        <v>1.3664226230558338</v>
      </c>
      <c r="BT16" s="69">
        <v>1.158909407045198</v>
      </c>
      <c r="BU16" s="69"/>
      <c r="BV16" s="69">
        <f t="shared" si="44"/>
        <v>-0.1566421981709416</v>
      </c>
      <c r="BW16" s="69">
        <f>'RD T1'!E218</f>
        <v>0.37349679667675678</v>
      </c>
      <c r="BX16" s="69">
        <f t="shared" si="45"/>
        <v>0.21685459850581518</v>
      </c>
      <c r="BZ16" t="str">
        <f t="shared" si="46"/>
        <v>33 Protective service occupations</v>
      </c>
      <c r="CA16" s="69">
        <v>0.76223992430129262</v>
      </c>
      <c r="CB16" s="69">
        <v>0.66343190472587776</v>
      </c>
      <c r="CC16" s="69">
        <v>0.70689536557905341</v>
      </c>
      <c r="CD16" s="69">
        <v>0.73856387887319919</v>
      </c>
      <c r="CE16" s="69">
        <v>0.49738843617142242</v>
      </c>
      <c r="CF16" s="69"/>
      <c r="CG16" s="69">
        <f t="shared" si="47"/>
        <v>-0.20950692940763099</v>
      </c>
      <c r="CH16" s="69">
        <f>'RD T1'!E247</f>
        <v>0.21288576355711447</v>
      </c>
      <c r="CI16" s="69">
        <f t="shared" si="48"/>
        <v>3.3788341494834784E-3</v>
      </c>
      <c r="CK16" t="str">
        <f t="shared" si="49"/>
        <v>33 Protective service occupations</v>
      </c>
      <c r="CL16" s="69">
        <v>0.12393785774679539</v>
      </c>
      <c r="CM16" s="69">
        <v>0.10666738082180005</v>
      </c>
      <c r="CN16" s="69">
        <v>9.4347378764002343E-2</v>
      </c>
      <c r="CO16" s="69">
        <v>9.1033974710736515E-2</v>
      </c>
      <c r="CP16" s="69">
        <v>4.4170245248825089E-2</v>
      </c>
      <c r="CQ16" s="69"/>
      <c r="CR16" s="69">
        <f t="shared" si="50"/>
        <v>-5.0177133515177254E-2</v>
      </c>
      <c r="CS16" s="69">
        <f>'RD T1'!E276</f>
        <v>1.8041026155252899E-2</v>
      </c>
      <c r="CT16" s="69">
        <f t="shared" si="51"/>
        <v>-3.2136107359924351E-2</v>
      </c>
    </row>
    <row r="17" spans="1:98" x14ac:dyDescent="0.2">
      <c r="A17" s="10" t="str">
        <f>name!D13</f>
        <v>34 Culture, media and sports occupations</v>
      </c>
      <c r="B17" s="69">
        <v>5.403136103753714E-2</v>
      </c>
      <c r="C17" s="69">
        <v>8.4133807553431278E-2</v>
      </c>
      <c r="D17" s="69">
        <v>8.8743302186232595E-2</v>
      </c>
      <c r="E17" s="69">
        <v>9.6349833334353471E-2</v>
      </c>
      <c r="F17" s="69">
        <v>0.12670055434780048</v>
      </c>
      <c r="G17" s="11"/>
      <c r="H17" s="69">
        <f t="shared" si="26"/>
        <v>3.7957252161567881E-2</v>
      </c>
      <c r="I17" s="69">
        <f>'RD T1'!E45</f>
        <v>4.8877471872041382E-2</v>
      </c>
      <c r="J17" s="69">
        <f t="shared" si="27"/>
        <v>8.6834724033609256E-2</v>
      </c>
      <c r="L17" t="str">
        <f t="shared" si="28"/>
        <v>34 Culture, media and sports occupations</v>
      </c>
      <c r="M17" s="69">
        <v>0.89037500866396391</v>
      </c>
      <c r="N17" s="69">
        <v>1.248861098269201</v>
      </c>
      <c r="O17" s="69">
        <v>1.1458664695646483</v>
      </c>
      <c r="P17" s="69">
        <v>1.2083764679542146</v>
      </c>
      <c r="Q17" s="69">
        <v>1.5498166268284346</v>
      </c>
      <c r="R17" s="11"/>
      <c r="S17" s="69">
        <f t="shared" si="29"/>
        <v>0.40395015726378625</v>
      </c>
      <c r="T17" s="69">
        <f>'RD T1'!E74</f>
        <v>0.60393185058232546</v>
      </c>
      <c r="U17" s="69">
        <f t="shared" si="30"/>
        <v>1.0078820078461117</v>
      </c>
      <c r="W17" t="str">
        <f t="shared" si="31"/>
        <v>34 Culture, media and sports occupations</v>
      </c>
      <c r="X17" s="69">
        <v>2.3505438049991034</v>
      </c>
      <c r="Y17" s="69">
        <v>2.1747499405566604</v>
      </c>
      <c r="Z17" s="69">
        <v>2.4403812420421098</v>
      </c>
      <c r="AA17" s="69">
        <v>2.2758226700371971</v>
      </c>
      <c r="AB17" s="69">
        <v>2.4973101823852799</v>
      </c>
      <c r="AC17" s="69"/>
      <c r="AD17" s="69">
        <f t="shared" si="32"/>
        <v>5.6928940343170087E-2</v>
      </c>
      <c r="AE17" s="69">
        <f>'RD T1'!E103</f>
        <v>1.1593545840020623</v>
      </c>
      <c r="AF17" s="69">
        <f t="shared" si="33"/>
        <v>1.2162835243452323</v>
      </c>
      <c r="AH17" t="str">
        <f t="shared" si="34"/>
        <v>34 Culture, media and sports occupations</v>
      </c>
      <c r="AI17" s="69">
        <v>0.28060322484231437</v>
      </c>
      <c r="AJ17" s="69">
        <v>0.28468679592465629</v>
      </c>
      <c r="AK17" s="69">
        <v>0.34693370130520396</v>
      </c>
      <c r="AL17" s="69">
        <v>0.32349530628052525</v>
      </c>
      <c r="AM17" s="69">
        <v>0.41476324318481766</v>
      </c>
      <c r="AN17" s="69"/>
      <c r="AO17" s="69">
        <f t="shared" si="35"/>
        <v>6.7829541879613708E-2</v>
      </c>
      <c r="AP17" s="69">
        <f>'RD T1'!E132</f>
        <v>0.1690963573379089</v>
      </c>
      <c r="AQ17" s="69">
        <f t="shared" si="36"/>
        <v>0.23692589921752261</v>
      </c>
      <c r="AS17" t="str">
        <f t="shared" si="37"/>
        <v>34 Culture, media and sports occupations</v>
      </c>
      <c r="AT17" s="69">
        <v>0.40103807890037868</v>
      </c>
      <c r="AU17" s="69">
        <v>0.36489998569203558</v>
      </c>
      <c r="AV17" s="69">
        <v>0.40292676051915316</v>
      </c>
      <c r="AW17" s="69">
        <v>0.35376570942611457</v>
      </c>
      <c r="AX17" s="69">
        <v>0.36969222752926867</v>
      </c>
      <c r="AY17" s="69"/>
      <c r="AZ17" s="69">
        <f t="shared" si="38"/>
        <v>-3.3234532989884491E-2</v>
      </c>
      <c r="BA17" s="69">
        <f>'RD T1'!E161</f>
        <v>0.17348260526952339</v>
      </c>
      <c r="BB17" s="69">
        <f t="shared" si="39"/>
        <v>0.1402480722796389</v>
      </c>
      <c r="BD17" t="str">
        <f t="shared" si="40"/>
        <v>34 Culture, media and sports occupations</v>
      </c>
      <c r="BE17" s="69">
        <v>1.1303061664739209</v>
      </c>
      <c r="BF17" s="69">
        <v>1.1646684903101223</v>
      </c>
      <c r="BG17" s="69">
        <v>1.1251065075005042</v>
      </c>
      <c r="BH17" s="69">
        <v>0.94697028547188766</v>
      </c>
      <c r="BI17" s="69">
        <v>0.99291282143513082</v>
      </c>
      <c r="BJ17" s="69"/>
      <c r="BK17" s="69">
        <f t="shared" si="41"/>
        <v>-0.13219368606537341</v>
      </c>
      <c r="BL17" s="69">
        <f>'RD T1'!E190</f>
        <v>0.37641626585383375</v>
      </c>
      <c r="BM17" s="69">
        <f t="shared" si="42"/>
        <v>0.24422257978846035</v>
      </c>
      <c r="BO17" t="str">
        <f t="shared" si="43"/>
        <v>34 Culture, media and sports occupations</v>
      </c>
      <c r="BP17" s="69">
        <v>0.61551088864397296</v>
      </c>
      <c r="BQ17" s="69">
        <v>0.50989789462795576</v>
      </c>
      <c r="BR17" s="69">
        <v>0.47694020074706128</v>
      </c>
      <c r="BS17" s="69">
        <v>0.32367325138275432</v>
      </c>
      <c r="BT17" s="69">
        <v>0.19776037821199441</v>
      </c>
      <c r="BU17" s="69"/>
      <c r="BV17" s="69">
        <f t="shared" si="44"/>
        <v>-0.2791798225350669</v>
      </c>
      <c r="BW17" s="69">
        <f>'RD T1'!E219</f>
        <v>0.11605736753712018</v>
      </c>
      <c r="BX17" s="69">
        <f t="shared" si="45"/>
        <v>-0.16312245499794673</v>
      </c>
      <c r="BZ17" t="str">
        <f t="shared" si="46"/>
        <v>34 Culture, media and sports occupations</v>
      </c>
      <c r="CA17" s="69">
        <v>0.51129602724288903</v>
      </c>
      <c r="CB17" s="69">
        <v>0.43593566263101452</v>
      </c>
      <c r="CC17" s="69">
        <v>0.44034335667961566</v>
      </c>
      <c r="CD17" s="69">
        <v>0.36932593845886441</v>
      </c>
      <c r="CE17" s="69">
        <v>0.25545567464924873</v>
      </c>
      <c r="CF17" s="69"/>
      <c r="CG17" s="69">
        <f t="shared" si="47"/>
        <v>-0.18488768203036693</v>
      </c>
      <c r="CH17" s="69">
        <f>'RD T1'!E248</f>
        <v>0.12783388773219487</v>
      </c>
      <c r="CI17" s="69">
        <f t="shared" si="48"/>
        <v>-5.7053794298172061E-2</v>
      </c>
      <c r="CK17" t="str">
        <f t="shared" si="49"/>
        <v>34 Culture, media and sports occupations</v>
      </c>
      <c r="CL17" s="69">
        <v>0.12544445855442068</v>
      </c>
      <c r="CM17" s="69">
        <v>0.16011326559419908</v>
      </c>
      <c r="CN17" s="69">
        <v>0.14765736947422739</v>
      </c>
      <c r="CO17" s="69">
        <v>0.15486274820726514</v>
      </c>
      <c r="CP17" s="69">
        <v>0.13264176252750798</v>
      </c>
      <c r="CQ17" s="69"/>
      <c r="CR17" s="69">
        <f t="shared" si="50"/>
        <v>-1.5015606946719412E-2</v>
      </c>
      <c r="CS17" s="69">
        <f>'RD T1'!E277</f>
        <v>5.3748379387729008E-2</v>
      </c>
      <c r="CT17" s="69">
        <f t="shared" si="51"/>
        <v>3.8732772441009596E-2</v>
      </c>
    </row>
    <row r="18" spans="1:98" x14ac:dyDescent="0.2">
      <c r="A18" s="10" t="str">
        <f>name!D14</f>
        <v>35 Business and public service associate professionals</v>
      </c>
      <c r="B18" s="69">
        <v>0.2392968492690441</v>
      </c>
      <c r="C18" s="69">
        <v>0.2993247181566896</v>
      </c>
      <c r="D18" s="69">
        <v>0.2895162262480333</v>
      </c>
      <c r="E18" s="69">
        <v>0.34430642640285986</v>
      </c>
      <c r="F18" s="69">
        <v>0.47057550027257761</v>
      </c>
      <c r="G18" s="11"/>
      <c r="H18" s="69">
        <f t="shared" si="26"/>
        <v>0.1810592740245443</v>
      </c>
      <c r="I18" s="69">
        <f>'RD T1'!E46</f>
        <v>0.17088588773444588</v>
      </c>
      <c r="J18" s="69">
        <f t="shared" si="27"/>
        <v>0.35194516175899015</v>
      </c>
      <c r="L18" t="str">
        <f t="shared" si="28"/>
        <v>35 Business and public service associate professionals</v>
      </c>
      <c r="M18" s="69">
        <v>2.4237636525380064</v>
      </c>
      <c r="N18" s="69">
        <v>3.338755868876671</v>
      </c>
      <c r="O18" s="69">
        <v>3.1648393739872405</v>
      </c>
      <c r="P18" s="69">
        <v>3.6403869724763909</v>
      </c>
      <c r="Q18" s="69">
        <v>4.6978179471615471</v>
      </c>
      <c r="R18" s="11"/>
      <c r="S18" s="69">
        <f t="shared" si="29"/>
        <v>1.5329785731743066</v>
      </c>
      <c r="T18" s="69">
        <f>'RD T1'!E75</f>
        <v>1.7853209292233558</v>
      </c>
      <c r="U18" s="69">
        <f t="shared" si="30"/>
        <v>3.3182995023976627</v>
      </c>
      <c r="W18" t="str">
        <f t="shared" si="31"/>
        <v>35 Business and public service associate professionals</v>
      </c>
      <c r="X18" s="69">
        <v>6.3367494623211096</v>
      </c>
      <c r="Y18" s="69">
        <v>6.4013806982208923</v>
      </c>
      <c r="Z18" s="69">
        <v>7.2021477794344273</v>
      </c>
      <c r="AA18" s="69">
        <v>7.2020531065039739</v>
      </c>
      <c r="AB18" s="69">
        <v>8.0551046150321071</v>
      </c>
      <c r="AC18" s="69"/>
      <c r="AD18" s="69">
        <f t="shared" si="32"/>
        <v>0.85295683559767976</v>
      </c>
      <c r="AE18" s="69">
        <f>'RD T1'!E104</f>
        <v>3.8452231790501457</v>
      </c>
      <c r="AF18" s="69">
        <f t="shared" si="33"/>
        <v>4.698180014647825</v>
      </c>
      <c r="AH18" t="str">
        <f t="shared" si="34"/>
        <v>35 Business and public service associate professionals</v>
      </c>
      <c r="AI18" s="69">
        <v>1.8646368850138688</v>
      </c>
      <c r="AJ18" s="69">
        <v>1.877262595234428</v>
      </c>
      <c r="AK18" s="69">
        <v>2.2133162708602421</v>
      </c>
      <c r="AL18" s="69">
        <v>2.2486109527238547</v>
      </c>
      <c r="AM18" s="69">
        <v>2.6763629176455468</v>
      </c>
      <c r="AN18" s="69"/>
      <c r="AO18" s="69">
        <f t="shared" si="35"/>
        <v>0.46304664678530472</v>
      </c>
      <c r="AP18" s="69">
        <f>'RD T1'!E133</f>
        <v>1.169971977109356</v>
      </c>
      <c r="AQ18" s="69">
        <f t="shared" si="36"/>
        <v>1.6330186238946607</v>
      </c>
      <c r="AS18" t="str">
        <f t="shared" si="37"/>
        <v>35 Business and public service associate professionals</v>
      </c>
      <c r="AT18" s="69">
        <v>1.7212301762227724</v>
      </c>
      <c r="AU18" s="69">
        <v>1.6497312075316188</v>
      </c>
      <c r="AV18" s="69">
        <v>1.959604458409163</v>
      </c>
      <c r="AW18" s="69">
        <v>1.9193896749107255</v>
      </c>
      <c r="AX18" s="69">
        <v>2.223546749994433</v>
      </c>
      <c r="AY18" s="69"/>
      <c r="AZ18" s="69">
        <f t="shared" si="38"/>
        <v>0.26394229158527005</v>
      </c>
      <c r="BA18" s="69">
        <f>'RD T1'!E162</f>
        <v>0.95330990266570925</v>
      </c>
      <c r="BB18" s="69">
        <f t="shared" si="39"/>
        <v>1.2172521942509793</v>
      </c>
      <c r="BD18" t="str">
        <f t="shared" si="40"/>
        <v>35 Business and public service associate professionals</v>
      </c>
      <c r="BE18" s="69">
        <v>5.2779798997970087</v>
      </c>
      <c r="BF18" s="69">
        <v>5.8385526376341215</v>
      </c>
      <c r="BG18" s="69">
        <v>6.164737436220892</v>
      </c>
      <c r="BH18" s="69">
        <v>5.6185200664054529</v>
      </c>
      <c r="BI18" s="69">
        <v>5.5603367506919268</v>
      </c>
      <c r="BJ18" s="69"/>
      <c r="BK18" s="69">
        <f t="shared" si="41"/>
        <v>-0.6044006855289652</v>
      </c>
      <c r="BL18" s="69">
        <f>'RD T1'!E191</f>
        <v>2.396241193587437</v>
      </c>
      <c r="BM18" s="69">
        <f t="shared" si="42"/>
        <v>1.7918405080584718</v>
      </c>
      <c r="BO18" t="str">
        <f t="shared" si="43"/>
        <v>35 Business and public service associate professionals</v>
      </c>
      <c r="BP18" s="69">
        <v>4.3935908365574372</v>
      </c>
      <c r="BQ18" s="69">
        <v>4.4895697627876379</v>
      </c>
      <c r="BR18" s="69">
        <v>4.658601795246831</v>
      </c>
      <c r="BS18" s="69">
        <v>3.816880716349174</v>
      </c>
      <c r="BT18" s="69">
        <v>3.0253873358132717</v>
      </c>
      <c r="BU18" s="69"/>
      <c r="BV18" s="69">
        <f t="shared" si="44"/>
        <v>-1.6332144594335594</v>
      </c>
      <c r="BW18" s="69">
        <f>'RD T1'!E220</f>
        <v>1.468185862935921</v>
      </c>
      <c r="BX18" s="69">
        <f t="shared" si="45"/>
        <v>-0.16502859649763835</v>
      </c>
      <c r="BZ18" t="str">
        <f t="shared" si="46"/>
        <v>35 Business and public service associate professionals</v>
      </c>
      <c r="CA18" s="69">
        <v>2.9943868041692543</v>
      </c>
      <c r="CB18" s="69">
        <v>2.7693862352936027</v>
      </c>
      <c r="CC18" s="69">
        <v>2.8677093759533125</v>
      </c>
      <c r="CD18" s="69">
        <v>2.3528880499491911</v>
      </c>
      <c r="CE18" s="69">
        <v>1.4911543358097106</v>
      </c>
      <c r="CF18" s="69"/>
      <c r="CG18" s="69">
        <f t="shared" si="47"/>
        <v>-1.376555040143602</v>
      </c>
      <c r="CH18" s="69">
        <f>'RD T1'!E249</f>
        <v>0.78310528245166722</v>
      </c>
      <c r="CI18" s="69">
        <f t="shared" si="48"/>
        <v>-0.59344975769193475</v>
      </c>
      <c r="CK18" t="str">
        <f t="shared" si="49"/>
        <v>35 Business and public service associate professionals</v>
      </c>
      <c r="CL18" s="69">
        <v>0.50156390265659978</v>
      </c>
      <c r="CM18" s="69">
        <v>0.57143120573646511</v>
      </c>
      <c r="CN18" s="69">
        <v>0.50961994735916505</v>
      </c>
      <c r="CO18" s="69">
        <v>0.45838920452735171</v>
      </c>
      <c r="CP18" s="69">
        <v>0.41095262305758151</v>
      </c>
      <c r="CQ18" s="69"/>
      <c r="CR18" s="69">
        <f t="shared" si="50"/>
        <v>-9.8667324301583537E-2</v>
      </c>
      <c r="CS18" s="69">
        <f>'RD T1'!E278</f>
        <v>0.15888862017957953</v>
      </c>
      <c r="CT18" s="69">
        <f t="shared" si="51"/>
        <v>6.0221295877995989E-2</v>
      </c>
    </row>
    <row r="19" spans="1:98" x14ac:dyDescent="0.2">
      <c r="A19" s="10" t="str">
        <f>name!D15</f>
        <v>41 Administrative occupations</v>
      </c>
      <c r="B19" s="69">
        <v>0.16026452737332814</v>
      </c>
      <c r="C19" s="69">
        <v>0.21474521257311777</v>
      </c>
      <c r="D19" s="69">
        <v>0.19284049089327224</v>
      </c>
      <c r="E19" s="69">
        <v>0.22831156205019293</v>
      </c>
      <c r="F19" s="69">
        <v>0.31405324520654238</v>
      </c>
      <c r="G19" s="11"/>
      <c r="H19" s="69">
        <f t="shared" si="26"/>
        <v>0.12121275431327014</v>
      </c>
      <c r="I19" s="69">
        <f>'RD T1'!E47</f>
        <v>0.12107970699097244</v>
      </c>
      <c r="J19" s="69">
        <f t="shared" si="27"/>
        <v>0.24229246130424259</v>
      </c>
      <c r="L19" t="str">
        <f t="shared" si="28"/>
        <v>41 Administrative occupations</v>
      </c>
      <c r="M19" s="69">
        <v>1.8438178969149854</v>
      </c>
      <c r="N19" s="69">
        <v>2.6044270609283031</v>
      </c>
      <c r="O19" s="69">
        <v>2.3451817589476502</v>
      </c>
      <c r="P19" s="69">
        <v>2.7855274775760965</v>
      </c>
      <c r="Q19" s="69">
        <v>3.7383079938285899</v>
      </c>
      <c r="R19" s="11"/>
      <c r="S19" s="69">
        <f t="shared" si="29"/>
        <v>1.3931262348809397</v>
      </c>
      <c r="T19" s="69">
        <f>'RD T1'!E76</f>
        <v>1.4795953070983048</v>
      </c>
      <c r="U19" s="69">
        <f t="shared" si="30"/>
        <v>2.8727215419792445</v>
      </c>
      <c r="W19" t="str">
        <f t="shared" si="31"/>
        <v>41 Administrative occupations</v>
      </c>
      <c r="X19" s="69">
        <v>6.723211318397877</v>
      </c>
      <c r="Y19" s="69">
        <v>7.0714964685569646</v>
      </c>
      <c r="Z19" s="69">
        <v>7.6199243863319577</v>
      </c>
      <c r="AA19" s="69">
        <v>8.0187734567474713</v>
      </c>
      <c r="AB19" s="69">
        <v>9.524154284990745</v>
      </c>
      <c r="AC19" s="69"/>
      <c r="AD19" s="69">
        <f t="shared" si="32"/>
        <v>1.9042298986587873</v>
      </c>
      <c r="AE19" s="69">
        <f>'RD T1'!E105</f>
        <v>4.8469493101681582</v>
      </c>
      <c r="AF19" s="69">
        <f t="shared" si="33"/>
        <v>6.7511792088269456</v>
      </c>
      <c r="AH19" t="str">
        <f t="shared" si="34"/>
        <v>41 Administrative occupations</v>
      </c>
      <c r="AI19" s="69">
        <v>2.7791503523362295</v>
      </c>
      <c r="AJ19" s="69">
        <v>2.9808971819780936</v>
      </c>
      <c r="AK19" s="69">
        <v>3.1232947911942519</v>
      </c>
      <c r="AL19" s="69">
        <v>3.263276113517088</v>
      </c>
      <c r="AM19" s="69">
        <v>3.8649878887364602</v>
      </c>
      <c r="AN19" s="69"/>
      <c r="AO19" s="69">
        <f t="shared" si="35"/>
        <v>0.74169309754220825</v>
      </c>
      <c r="AP19" s="69">
        <f>'RD T1'!E134</f>
        <v>2.0774491892853288</v>
      </c>
      <c r="AQ19" s="69">
        <f t="shared" si="36"/>
        <v>2.8191422868275371</v>
      </c>
      <c r="AS19" t="str">
        <f t="shared" si="37"/>
        <v>41 Administrative occupations</v>
      </c>
      <c r="AT19" s="69">
        <v>2.5380587310410943</v>
      </c>
      <c r="AU19" s="69">
        <v>2.6595691673096171</v>
      </c>
      <c r="AV19" s="69">
        <v>2.8108346387123953</v>
      </c>
      <c r="AW19" s="69">
        <v>2.8298766653478338</v>
      </c>
      <c r="AX19" s="69">
        <v>3.3335929163205757</v>
      </c>
      <c r="AY19" s="69"/>
      <c r="AZ19" s="69">
        <f t="shared" si="38"/>
        <v>0.5227582776081805</v>
      </c>
      <c r="BA19" s="69">
        <f>'RD T1'!E163</f>
        <v>1.7083819039308117</v>
      </c>
      <c r="BB19" s="69">
        <f t="shared" si="39"/>
        <v>2.2311401815389922</v>
      </c>
      <c r="BD19" t="str">
        <f t="shared" si="40"/>
        <v>41 Administrative occupations</v>
      </c>
      <c r="BE19" s="69">
        <v>8.6233333464882627</v>
      </c>
      <c r="BF19" s="69">
        <v>8.7808542553106221</v>
      </c>
      <c r="BG19" s="69">
        <v>9.5932880496150847</v>
      </c>
      <c r="BH19" s="69">
        <v>8.4319232222848495</v>
      </c>
      <c r="BI19" s="69">
        <v>7.6268221551904798</v>
      </c>
      <c r="BJ19" s="69"/>
      <c r="BK19" s="69">
        <f t="shared" si="41"/>
        <v>-1.966465894424605</v>
      </c>
      <c r="BL19" s="69">
        <f>'RD T1'!E192</f>
        <v>3.9514145266963885</v>
      </c>
      <c r="BM19" s="69">
        <f t="shared" si="42"/>
        <v>1.9849486322717835</v>
      </c>
      <c r="BO19" t="str">
        <f t="shared" si="43"/>
        <v>41 Administrative occupations</v>
      </c>
      <c r="BP19" s="69">
        <v>10.815855775807671</v>
      </c>
      <c r="BQ19" s="69">
        <v>10.065331160104684</v>
      </c>
      <c r="BR19" s="69">
        <v>10.61217527005609</v>
      </c>
      <c r="BS19" s="69">
        <v>8.3908666913235894</v>
      </c>
      <c r="BT19" s="69">
        <v>5.7973800460869844</v>
      </c>
      <c r="BU19" s="69"/>
      <c r="BV19" s="69">
        <f t="shared" si="44"/>
        <v>-4.8147952239691056</v>
      </c>
      <c r="BW19" s="69">
        <f>'RD T1'!E221</f>
        <v>3.5953426196401588</v>
      </c>
      <c r="BX19" s="69">
        <f t="shared" si="45"/>
        <v>-1.2194526043289469</v>
      </c>
      <c r="BZ19" t="str">
        <f t="shared" si="46"/>
        <v>41 Administrative occupations</v>
      </c>
      <c r="CA19" s="69">
        <v>6.6787450586204269</v>
      </c>
      <c r="CB19" s="69">
        <v>4.7484919913094128</v>
      </c>
      <c r="CC19" s="69">
        <v>4.8596556693452388</v>
      </c>
      <c r="CD19" s="69">
        <v>3.5602576997582349</v>
      </c>
      <c r="CE19" s="69">
        <v>1.5681884984926699</v>
      </c>
      <c r="CF19" s="69"/>
      <c r="CG19" s="69">
        <f t="shared" si="47"/>
        <v>-3.2914671708525689</v>
      </c>
      <c r="CH19" s="69">
        <f>'RD T1'!E250</f>
        <v>1.0701668601252095</v>
      </c>
      <c r="CI19" s="69">
        <f t="shared" si="48"/>
        <v>-2.2213003107273597</v>
      </c>
      <c r="CK19" t="str">
        <f t="shared" si="49"/>
        <v>41 Administrative occupations</v>
      </c>
      <c r="CL19" s="69">
        <v>1.201212275341716</v>
      </c>
      <c r="CM19" s="69">
        <v>1.1161981643573629</v>
      </c>
      <c r="CN19" s="69">
        <v>0.95983371740420975</v>
      </c>
      <c r="CO19" s="69">
        <v>0.83408882864785971</v>
      </c>
      <c r="CP19" s="69">
        <v>0.56615900648436168</v>
      </c>
      <c r="CQ19" s="69"/>
      <c r="CR19" s="69">
        <f t="shared" si="50"/>
        <v>-0.39367471091984807</v>
      </c>
      <c r="CS19" s="69">
        <f>'RD T1'!E279</f>
        <v>0.26605352078015065</v>
      </c>
      <c r="CT19" s="69">
        <f t="shared" si="51"/>
        <v>-0.12762119013969742</v>
      </c>
    </row>
    <row r="20" spans="1:98" x14ac:dyDescent="0.2">
      <c r="A20" s="10" t="str">
        <f>name!D16</f>
        <v>42 Secretarial and related occupations</v>
      </c>
      <c r="B20" s="69">
        <v>1.4189189760373687E-2</v>
      </c>
      <c r="C20" s="69">
        <v>2.1975062476567407E-2</v>
      </c>
      <c r="D20" s="69">
        <v>1.9422633400275467E-2</v>
      </c>
      <c r="E20" s="69">
        <v>3.0761576134278146E-2</v>
      </c>
      <c r="F20" s="69">
        <v>4.9978382373270618E-2</v>
      </c>
      <c r="G20" s="11"/>
      <c r="H20" s="69">
        <f t="shared" si="26"/>
        <v>3.055574897299515E-2</v>
      </c>
      <c r="I20" s="69">
        <f>'RD T1'!E48</f>
        <v>1.8922231061768276E-2</v>
      </c>
      <c r="J20" s="69">
        <f t="shared" si="27"/>
        <v>4.9477980034763426E-2</v>
      </c>
      <c r="L20" t="str">
        <f t="shared" si="28"/>
        <v>42 Secretarial and related occupations</v>
      </c>
      <c r="M20" s="69">
        <v>0.33404016928240127</v>
      </c>
      <c r="N20" s="69">
        <v>0.46191350285075539</v>
      </c>
      <c r="O20" s="69">
        <v>0.38307951823053249</v>
      </c>
      <c r="P20" s="69">
        <v>0.61630470865292675</v>
      </c>
      <c r="Q20" s="69">
        <v>0.80582098743530828</v>
      </c>
      <c r="R20" s="11"/>
      <c r="S20" s="69">
        <f t="shared" si="29"/>
        <v>0.42274146920477579</v>
      </c>
      <c r="T20" s="69">
        <f>'RD T1'!E77</f>
        <v>0.32596343054895854</v>
      </c>
      <c r="U20" s="69">
        <f t="shared" si="30"/>
        <v>0.74870489975373433</v>
      </c>
      <c r="W20" t="str">
        <f t="shared" si="31"/>
        <v>42 Secretarial and related occupations</v>
      </c>
      <c r="X20" s="69">
        <v>1.2637998961987307</v>
      </c>
      <c r="Y20" s="69">
        <v>1.3635137304396108</v>
      </c>
      <c r="Z20" s="69">
        <v>1.3655749772349248</v>
      </c>
      <c r="AA20" s="69">
        <v>1.9884752312758265</v>
      </c>
      <c r="AB20" s="69">
        <v>2.7308734842439826</v>
      </c>
      <c r="AC20" s="69"/>
      <c r="AD20" s="69">
        <f t="shared" si="32"/>
        <v>1.3652985070090577</v>
      </c>
      <c r="AE20" s="69">
        <f>'RD T1'!E106</f>
        <v>1.3541336762012703</v>
      </c>
      <c r="AF20" s="69">
        <f t="shared" si="33"/>
        <v>2.7194321832103281</v>
      </c>
      <c r="AH20" t="str">
        <f t="shared" si="34"/>
        <v>42 Secretarial and related occupations</v>
      </c>
      <c r="AI20" s="69">
        <v>0.57134582349916807</v>
      </c>
      <c r="AJ20" s="69">
        <v>0.60265927914808315</v>
      </c>
      <c r="AK20" s="69">
        <v>0.61618895790920947</v>
      </c>
      <c r="AL20" s="69">
        <v>0.84289188922967928</v>
      </c>
      <c r="AM20" s="69">
        <v>0.9354361161671183</v>
      </c>
      <c r="AN20" s="69"/>
      <c r="AO20" s="69">
        <f t="shared" si="35"/>
        <v>0.31924715825790884</v>
      </c>
      <c r="AP20" s="69">
        <f>'RD T1'!E135</f>
        <v>0.50444741074589761</v>
      </c>
      <c r="AQ20" s="69">
        <f t="shared" si="36"/>
        <v>0.82369456900380644</v>
      </c>
      <c r="AS20" t="str">
        <f t="shared" si="37"/>
        <v>42 Secretarial and related occupations</v>
      </c>
      <c r="AT20" s="69">
        <v>0.45627503886505677</v>
      </c>
      <c r="AU20" s="69">
        <v>0.46320298630753887</v>
      </c>
      <c r="AV20" s="69">
        <v>0.47093795947788569</v>
      </c>
      <c r="AW20" s="69">
        <v>0.60536872681236109</v>
      </c>
      <c r="AX20" s="69">
        <v>0.56417894351790909</v>
      </c>
      <c r="AY20" s="69"/>
      <c r="AZ20" s="69">
        <f t="shared" si="38"/>
        <v>9.32409840400234E-2</v>
      </c>
      <c r="BA20" s="69">
        <f>'RD T1'!E164</f>
        <v>0.33849030999046648</v>
      </c>
      <c r="BB20" s="69">
        <f t="shared" si="39"/>
        <v>0.43173129403048988</v>
      </c>
      <c r="BD20" t="str">
        <f t="shared" si="40"/>
        <v>42 Secretarial and related occupations</v>
      </c>
      <c r="BE20" s="69">
        <v>1.882245726249135</v>
      </c>
      <c r="BF20" s="69">
        <v>1.8463590981686002</v>
      </c>
      <c r="BG20" s="69">
        <v>1.8445969274966931</v>
      </c>
      <c r="BH20" s="69">
        <v>1.9789253954713262</v>
      </c>
      <c r="BI20" s="69">
        <v>0.8834812794841711</v>
      </c>
      <c r="BJ20" s="69"/>
      <c r="BK20" s="69">
        <f t="shared" si="41"/>
        <v>-0.96111564801252203</v>
      </c>
      <c r="BL20" s="69">
        <f>'RD T1'!E193</f>
        <v>0.74302127147492913</v>
      </c>
      <c r="BM20" s="69">
        <f t="shared" si="42"/>
        <v>-0.21809437653759289</v>
      </c>
      <c r="BO20" t="str">
        <f t="shared" si="43"/>
        <v>42 Secretarial and related occupations</v>
      </c>
      <c r="BP20" s="69">
        <v>2.6079336491424527</v>
      </c>
      <c r="BQ20" s="69">
        <v>2.2714453708289413</v>
      </c>
      <c r="BR20" s="69">
        <v>2.2519276181698298</v>
      </c>
      <c r="BS20" s="69">
        <v>1.9358853347208056</v>
      </c>
      <c r="BT20" s="69">
        <v>0.77143021218579844</v>
      </c>
      <c r="BU20" s="69"/>
      <c r="BV20" s="69">
        <f t="shared" si="44"/>
        <v>-1.4804974059840315</v>
      </c>
      <c r="BW20" s="69">
        <f>'RD T1'!E222</f>
        <v>0.75515125343732292</v>
      </c>
      <c r="BX20" s="69">
        <f t="shared" si="45"/>
        <v>-0.72534615254670853</v>
      </c>
      <c r="BZ20" t="str">
        <f t="shared" si="46"/>
        <v>42 Secretarial and related occupations</v>
      </c>
      <c r="CA20" s="69">
        <v>2.4841578906848762</v>
      </c>
      <c r="CB20" s="69">
        <v>1.8654268546555421</v>
      </c>
      <c r="CC20" s="69">
        <v>1.8202181767102221</v>
      </c>
      <c r="CD20" s="69">
        <v>1.154387068927637</v>
      </c>
      <c r="CE20" s="69">
        <v>0.43790318385451588</v>
      </c>
      <c r="CF20" s="69"/>
      <c r="CG20" s="69">
        <f t="shared" si="47"/>
        <v>-1.3823149928557061</v>
      </c>
      <c r="CH20" s="69">
        <f>'RD T1'!E251</f>
        <v>0.39585948950019156</v>
      </c>
      <c r="CI20" s="69">
        <f t="shared" si="48"/>
        <v>-0.98645550335551457</v>
      </c>
      <c r="CK20" t="str">
        <f t="shared" si="49"/>
        <v>42 Secretarial and related occupations</v>
      </c>
      <c r="CL20" s="69">
        <v>0.38877377907914962</v>
      </c>
      <c r="CM20" s="69">
        <v>0.40742381128501615</v>
      </c>
      <c r="CN20" s="69">
        <v>0.37350340151912093</v>
      </c>
      <c r="CO20" s="69">
        <v>0.44396036459796495</v>
      </c>
      <c r="CP20" s="69">
        <v>0.406930013575447</v>
      </c>
      <c r="CQ20" s="69"/>
      <c r="CR20" s="69">
        <f t="shared" si="50"/>
        <v>3.3426612056326077E-2</v>
      </c>
      <c r="CS20" s="69">
        <f>'RD T1'!E280</f>
        <v>0.20384391380284406</v>
      </c>
      <c r="CT20" s="69">
        <f t="shared" si="51"/>
        <v>0.23727052585917013</v>
      </c>
    </row>
    <row r="21" spans="1:98" x14ac:dyDescent="0.2">
      <c r="A21" s="10" t="str">
        <f>name!D17</f>
        <v>51 Skilled agricultural and related trades</v>
      </c>
      <c r="B21" s="69">
        <v>1.7925153288748587E-2</v>
      </c>
      <c r="C21" s="69">
        <v>4.8604183470445962E-2</v>
      </c>
      <c r="D21" s="69">
        <v>1.8928212939427539E-2</v>
      </c>
      <c r="E21" s="69">
        <v>2.2155100452061233E-2</v>
      </c>
      <c r="F21" s="69">
        <v>2.8107213006515867E-2</v>
      </c>
      <c r="G21" s="11"/>
      <c r="H21" s="69">
        <f t="shared" si="26"/>
        <v>9.1790000670883276E-3</v>
      </c>
      <c r="I21" s="69">
        <f>'RD T1'!E49</f>
        <v>1.5831366458859571E-2</v>
      </c>
      <c r="J21" s="69">
        <f t="shared" si="27"/>
        <v>2.5010366525947899E-2</v>
      </c>
      <c r="L21" t="str">
        <f t="shared" si="28"/>
        <v>51 Skilled agricultural and related trades</v>
      </c>
      <c r="M21" s="69">
        <v>0.11679640963810599</v>
      </c>
      <c r="N21" s="69">
        <v>0.13178412028129338</v>
      </c>
      <c r="O21" s="69">
        <v>0.10879211385242667</v>
      </c>
      <c r="P21" s="69">
        <v>0.10948421060608551</v>
      </c>
      <c r="Q21" s="69">
        <v>0.14844429484935126</v>
      </c>
      <c r="R21" s="11"/>
      <c r="S21" s="69">
        <f t="shared" si="29"/>
        <v>3.9652180996924594E-2</v>
      </c>
      <c r="T21" s="69">
        <f>'RD T1'!E78</f>
        <v>6.4793999654308418E-2</v>
      </c>
      <c r="U21" s="69">
        <f t="shared" si="30"/>
        <v>0.10444618065123301</v>
      </c>
      <c r="W21" t="str">
        <f t="shared" si="31"/>
        <v>51 Skilled agricultural and related trades</v>
      </c>
      <c r="X21" s="69">
        <v>1.1998898481652702</v>
      </c>
      <c r="Y21" s="69">
        <v>1.3370341174881495</v>
      </c>
      <c r="Z21" s="69">
        <v>1.7365690426333762</v>
      </c>
      <c r="AA21" s="69">
        <v>1.9081538601043884</v>
      </c>
      <c r="AB21" s="69">
        <v>2.5535929960831445</v>
      </c>
      <c r="AC21" s="69"/>
      <c r="AD21" s="69">
        <f t="shared" si="32"/>
        <v>0.8170239534497683</v>
      </c>
      <c r="AE21" s="69">
        <f>'RD T1'!E107</f>
        <v>1.371102394136809</v>
      </c>
      <c r="AF21" s="69">
        <f t="shared" si="33"/>
        <v>2.1881263475865773</v>
      </c>
      <c r="AH21" t="str">
        <f t="shared" si="34"/>
        <v>51 Skilled agricultural and related trades</v>
      </c>
      <c r="AI21" s="69">
        <v>0.42374944524199687</v>
      </c>
      <c r="AJ21" s="69">
        <v>0.46677397691977263</v>
      </c>
      <c r="AK21" s="69">
        <v>0.500841236352077</v>
      </c>
      <c r="AL21" s="69">
        <v>0.52055544279751065</v>
      </c>
      <c r="AM21" s="69">
        <v>0.64694369559971687</v>
      </c>
      <c r="AN21" s="69"/>
      <c r="AO21" s="69">
        <f t="shared" si="35"/>
        <v>0.14610245924763987</v>
      </c>
      <c r="AP21" s="69">
        <f>'RD T1'!E136</f>
        <v>0.40248603233686869</v>
      </c>
      <c r="AQ21" s="69">
        <f t="shared" si="36"/>
        <v>0.54858849158450851</v>
      </c>
      <c r="AS21" t="str">
        <f t="shared" si="37"/>
        <v>51 Skilled agricultural and related trades</v>
      </c>
      <c r="AT21" s="69">
        <v>0.67402148198761858</v>
      </c>
      <c r="AU21" s="69">
        <v>0.57717963021154783</v>
      </c>
      <c r="AV21" s="69">
        <v>0.82459553245327977</v>
      </c>
      <c r="AW21" s="69">
        <v>0.83873212807330288</v>
      </c>
      <c r="AX21" s="69">
        <v>1.0774200319501939</v>
      </c>
      <c r="AY21" s="69"/>
      <c r="AZ21" s="69">
        <f t="shared" si="38"/>
        <v>0.2528244994969141</v>
      </c>
      <c r="BA21" s="69">
        <f>'RD T1'!E165</f>
        <v>0.56904336772271114</v>
      </c>
      <c r="BB21" s="69">
        <f t="shared" si="39"/>
        <v>0.82186786721962524</v>
      </c>
      <c r="BD21" t="str">
        <f t="shared" si="40"/>
        <v>51 Skilled agricultural and related trades</v>
      </c>
      <c r="BE21" s="69">
        <v>1.5366917005087606</v>
      </c>
      <c r="BF21" s="69">
        <v>1.5412193750448573</v>
      </c>
      <c r="BG21" s="69">
        <v>1.71893450638931</v>
      </c>
      <c r="BH21" s="69">
        <v>1.5706910963617644</v>
      </c>
      <c r="BI21" s="69">
        <v>1.5121908076931079</v>
      </c>
      <c r="BJ21" s="69"/>
      <c r="BK21" s="69">
        <f t="shared" si="41"/>
        <v>-0.20674369869620213</v>
      </c>
      <c r="BL21" s="69">
        <f>'RD T1'!E194</f>
        <v>0.83502269789295502</v>
      </c>
      <c r="BM21" s="69">
        <f t="shared" si="42"/>
        <v>0.6282789991967529</v>
      </c>
      <c r="BO21" t="str">
        <f t="shared" si="43"/>
        <v>51 Skilled agricultural and related trades</v>
      </c>
      <c r="BP21" s="69">
        <v>2.0874190187561115</v>
      </c>
      <c r="BQ21" s="69">
        <v>2.194574603083471</v>
      </c>
      <c r="BR21" s="69">
        <v>2.3747508470078049</v>
      </c>
      <c r="BS21" s="69">
        <v>2.1598704028601952</v>
      </c>
      <c r="BT21" s="69">
        <v>1.9896240227755091</v>
      </c>
      <c r="BU21" s="69"/>
      <c r="BV21" s="69">
        <f t="shared" si="44"/>
        <v>-0.38512682423229583</v>
      </c>
      <c r="BW21" s="69">
        <f>'RD T1'!E223</f>
        <v>1.1252832739383234</v>
      </c>
      <c r="BX21" s="69">
        <f t="shared" si="45"/>
        <v>0.74015644970602756</v>
      </c>
      <c r="BZ21" t="str">
        <f t="shared" si="46"/>
        <v>51 Skilled agricultural and related trades</v>
      </c>
      <c r="CA21" s="69">
        <v>1.8235061956308101</v>
      </c>
      <c r="CB21" s="69">
        <v>1.4474760955097019</v>
      </c>
      <c r="CC21" s="69">
        <v>1.6930331959108138</v>
      </c>
      <c r="CD21" s="69">
        <v>1.2715725616478459</v>
      </c>
      <c r="CE21" s="69">
        <v>0.79907789435468657</v>
      </c>
      <c r="CF21" s="69"/>
      <c r="CG21" s="69">
        <f t="shared" si="47"/>
        <v>-0.89395530155612724</v>
      </c>
      <c r="CH21" s="69">
        <f>'RD T1'!E252</f>
        <v>0.54873162025742517</v>
      </c>
      <c r="CI21" s="69">
        <f t="shared" si="48"/>
        <v>-0.34522368129870207</v>
      </c>
      <c r="CK21" t="str">
        <f t="shared" si="49"/>
        <v>51 Skilled agricultural and related trades</v>
      </c>
      <c r="CL21" s="69">
        <v>1.072698778161447</v>
      </c>
      <c r="CM21" s="69">
        <v>0.86564782740735169</v>
      </c>
      <c r="CN21" s="69">
        <v>1.0344223597076239</v>
      </c>
      <c r="CO21" s="69">
        <v>1.0870977282509333</v>
      </c>
      <c r="CP21" s="69">
        <v>0.67480869332761073</v>
      </c>
      <c r="CQ21" s="69"/>
      <c r="CR21" s="69">
        <f t="shared" si="50"/>
        <v>-0.35961366638001313</v>
      </c>
      <c r="CS21" s="69">
        <f>'RD T1'!E281</f>
        <v>0.31911502106705686</v>
      </c>
      <c r="CT21" s="69">
        <f t="shared" si="51"/>
        <v>-4.0498645312956272E-2</v>
      </c>
    </row>
    <row r="22" spans="1:98" x14ac:dyDescent="0.2">
      <c r="A22" s="10" t="str">
        <f>name!D18</f>
        <v>52 Skilled metal, electrical and electronic trades</v>
      </c>
      <c r="B22" s="69">
        <v>1.2976879060761445E-2</v>
      </c>
      <c r="C22" s="69">
        <v>1.2990051924944668E-2</v>
      </c>
      <c r="D22" s="69">
        <v>1.5294785085884192E-2</v>
      </c>
      <c r="E22" s="69">
        <v>1.896951797368561E-2</v>
      </c>
      <c r="F22" s="69">
        <v>2.7322963130383127E-2</v>
      </c>
      <c r="G22" s="11"/>
      <c r="H22" s="69">
        <f t="shared" si="26"/>
        <v>1.2028178044498935E-2</v>
      </c>
      <c r="I22" s="69">
        <f>'RD T1'!E50</f>
        <v>9.5496906008864547E-3</v>
      </c>
      <c r="J22" s="69">
        <f t="shared" si="27"/>
        <v>2.1577868645385391E-2</v>
      </c>
      <c r="L22" t="str">
        <f t="shared" si="28"/>
        <v>52 Skilled metal, electrical and electronic trades</v>
      </c>
      <c r="M22" s="69">
        <v>0.27467308431814552</v>
      </c>
      <c r="N22" s="69">
        <v>0.34043832775311439</v>
      </c>
      <c r="O22" s="69">
        <v>0.27753093428003911</v>
      </c>
      <c r="P22" s="69">
        <v>0.40940147271021288</v>
      </c>
      <c r="Q22" s="69">
        <v>0.63707869076668711</v>
      </c>
      <c r="R22" s="11"/>
      <c r="S22" s="69">
        <f t="shared" si="29"/>
        <v>0.359547756486648</v>
      </c>
      <c r="T22" s="69">
        <f>'RD T1'!E79</f>
        <v>0.21615444581032481</v>
      </c>
      <c r="U22" s="69">
        <f t="shared" si="30"/>
        <v>0.57570220229697278</v>
      </c>
      <c r="W22" t="str">
        <f t="shared" si="31"/>
        <v>52 Skilled metal, electrical and electronic trades</v>
      </c>
      <c r="X22" s="69">
        <v>0.9224717654673158</v>
      </c>
      <c r="Y22" s="69">
        <v>0.8557257255087799</v>
      </c>
      <c r="Z22" s="69">
        <v>0.89460641331441448</v>
      </c>
      <c r="AA22" s="69">
        <v>1.0823450052790333</v>
      </c>
      <c r="AB22" s="69">
        <v>1.3907268512762863</v>
      </c>
      <c r="AC22" s="69"/>
      <c r="AD22" s="69">
        <f t="shared" si="32"/>
        <v>0.49612043796187177</v>
      </c>
      <c r="AE22" s="69">
        <f>'RD T1'!E108</f>
        <v>0.56488119689125105</v>
      </c>
      <c r="AF22" s="69">
        <f t="shared" si="33"/>
        <v>1.0610016348531228</v>
      </c>
      <c r="AH22" t="str">
        <f t="shared" si="34"/>
        <v>52 Skilled metal, electrical and electronic trades</v>
      </c>
      <c r="AI22" s="69">
        <v>0.42286638223576972</v>
      </c>
      <c r="AJ22" s="69">
        <v>0.35880681926754265</v>
      </c>
      <c r="AK22" s="69">
        <v>0.40061298031424103</v>
      </c>
      <c r="AL22" s="69">
        <v>0.42007552910336204</v>
      </c>
      <c r="AM22" s="69">
        <v>0.51381559345571515</v>
      </c>
      <c r="AN22" s="69"/>
      <c r="AO22" s="69">
        <f t="shared" si="35"/>
        <v>0.11320261314147412</v>
      </c>
      <c r="AP22" s="69">
        <f>'RD T1'!E137</f>
        <v>0.19952582692558976</v>
      </c>
      <c r="AQ22" s="69">
        <f t="shared" si="36"/>
        <v>0.31272844006706391</v>
      </c>
      <c r="AS22" t="str">
        <f t="shared" si="37"/>
        <v>52 Skilled metal, electrical and electronic trades</v>
      </c>
      <c r="AT22" s="69">
        <v>1.5770263618526634</v>
      </c>
      <c r="AU22" s="69">
        <v>1.2848790594275969</v>
      </c>
      <c r="AV22" s="69">
        <v>1.3850617425859957</v>
      </c>
      <c r="AW22" s="69">
        <v>1.4185232460894703</v>
      </c>
      <c r="AX22" s="69">
        <v>1.6263757102491725</v>
      </c>
      <c r="AY22" s="69"/>
      <c r="AZ22" s="69">
        <f t="shared" si="38"/>
        <v>0.24131396766317681</v>
      </c>
      <c r="BA22" s="69">
        <f>'RD T1'!E166</f>
        <v>0.64263681367061909</v>
      </c>
      <c r="BB22" s="69">
        <f t="shared" si="39"/>
        <v>0.8839507813337959</v>
      </c>
      <c r="BD22" t="str">
        <f t="shared" si="40"/>
        <v>52 Skilled metal, electrical and electronic trades</v>
      </c>
      <c r="BE22" s="69">
        <v>8.9990887389051206</v>
      </c>
      <c r="BF22" s="69">
        <v>9.4107940178309839</v>
      </c>
      <c r="BG22" s="69">
        <v>7.9956532214529759</v>
      </c>
      <c r="BH22" s="69">
        <v>7.9611574828806253</v>
      </c>
      <c r="BI22" s="69">
        <v>7.6326073030986281</v>
      </c>
      <c r="BJ22" s="69"/>
      <c r="BK22" s="69">
        <f t="shared" si="41"/>
        <v>-0.36304591835434774</v>
      </c>
      <c r="BL22" s="69">
        <f>'RD T1'!E195</f>
        <v>2.8184579763361719</v>
      </c>
      <c r="BM22" s="69">
        <f t="shared" si="42"/>
        <v>2.4554120579818242</v>
      </c>
      <c r="BO22" t="str">
        <f t="shared" si="43"/>
        <v>52 Skilled metal, electrical and electronic trades</v>
      </c>
      <c r="BP22" s="69">
        <v>5.2095927083429112</v>
      </c>
      <c r="BQ22" s="69">
        <v>5.0400627470724464</v>
      </c>
      <c r="BR22" s="69">
        <v>4.372913360632289</v>
      </c>
      <c r="BS22" s="69">
        <v>3.8288111905713902</v>
      </c>
      <c r="BT22" s="69">
        <v>3.0781378444610623</v>
      </c>
      <c r="BU22" s="69"/>
      <c r="BV22" s="69">
        <f t="shared" si="44"/>
        <v>-1.2947755161712267</v>
      </c>
      <c r="BW22" s="69">
        <f>'RD T1'!E224</f>
        <v>1.2970671997838144</v>
      </c>
      <c r="BX22" s="69">
        <f t="shared" si="45"/>
        <v>2.2916836125876916E-3</v>
      </c>
      <c r="BZ22" t="str">
        <f t="shared" si="46"/>
        <v>52 Skilled metal, electrical and electronic trades</v>
      </c>
      <c r="CA22" s="69">
        <v>2.8142320377570975</v>
      </c>
      <c r="CB22" s="69">
        <v>2.3480104300283013</v>
      </c>
      <c r="CC22" s="69">
        <v>2.1846780694827519</v>
      </c>
      <c r="CD22" s="69">
        <v>1.7481609980099106</v>
      </c>
      <c r="CE22" s="69">
        <v>0.98574245589541054</v>
      </c>
      <c r="CF22" s="69"/>
      <c r="CG22" s="69">
        <f t="shared" si="47"/>
        <v>-1.1989356135873415</v>
      </c>
      <c r="CH22" s="69">
        <f>'RD T1'!E253</f>
        <v>0.58155086282394597</v>
      </c>
      <c r="CI22" s="69">
        <f t="shared" si="48"/>
        <v>-0.6173847507633955</v>
      </c>
      <c r="CK22" t="str">
        <f t="shared" si="49"/>
        <v>52 Skilled metal, electrical and electronic trades</v>
      </c>
      <c r="CL22" s="69">
        <v>0.93806343132534775</v>
      </c>
      <c r="CM22" s="69">
        <v>0.96067598192346493</v>
      </c>
      <c r="CN22" s="69">
        <v>0.81137526168359408</v>
      </c>
      <c r="CO22" s="69">
        <v>0.84145131066701329</v>
      </c>
      <c r="CP22" s="69">
        <v>0.61180556245534312</v>
      </c>
      <c r="CQ22" s="69"/>
      <c r="CR22" s="69">
        <f t="shared" si="50"/>
        <v>-0.19956969922825096</v>
      </c>
      <c r="CS22" s="69">
        <f>'RD T1'!E282</f>
        <v>0.2439153135704156</v>
      </c>
      <c r="CT22" s="69">
        <f t="shared" si="51"/>
        <v>4.4345614342164635E-2</v>
      </c>
    </row>
    <row r="23" spans="1:98" x14ac:dyDescent="0.2">
      <c r="A23" s="10" t="str">
        <f>name!D19</f>
        <v>53 Skilled construction and building trades</v>
      </c>
      <c r="B23" s="69">
        <v>6.2078177196989263E-3</v>
      </c>
      <c r="C23" s="69">
        <v>3.8592994122753164E-3</v>
      </c>
      <c r="D23" s="69">
        <v>2.8533192768153961E-3</v>
      </c>
      <c r="E23" s="69">
        <v>4.6879793187100619E-3</v>
      </c>
      <c r="F23" s="69">
        <v>4.870385425732926E-3</v>
      </c>
      <c r="G23" s="11"/>
      <c r="H23" s="69">
        <f t="shared" si="26"/>
        <v>2.0170661489175299E-3</v>
      </c>
      <c r="I23" s="69">
        <f>'RD T1'!E51</f>
        <v>2.1216576805103849E-3</v>
      </c>
      <c r="J23" s="69">
        <f t="shared" si="27"/>
        <v>4.1387238294279148E-3</v>
      </c>
      <c r="L23" t="str">
        <f t="shared" si="28"/>
        <v>53 Skilled construction and building trades</v>
      </c>
      <c r="M23" s="69">
        <v>0.10154884639689447</v>
      </c>
      <c r="N23" s="69">
        <v>0.10600804139859946</v>
      </c>
      <c r="O23" s="69">
        <v>8.5223458134878971E-2</v>
      </c>
      <c r="P23" s="69">
        <v>0.11605558046567431</v>
      </c>
      <c r="Q23" s="69">
        <v>0.15116334912246718</v>
      </c>
      <c r="R23" s="11"/>
      <c r="S23" s="69">
        <f t="shared" si="29"/>
        <v>6.5939890987588207E-2</v>
      </c>
      <c r="T23" s="69">
        <f>'RD T1'!E80</f>
        <v>6.0800676172319747E-2</v>
      </c>
      <c r="U23" s="69">
        <f t="shared" si="30"/>
        <v>0.12674056715990795</v>
      </c>
      <c r="W23" t="str">
        <f t="shared" si="31"/>
        <v>53 Skilled construction and building trades</v>
      </c>
      <c r="X23" s="69">
        <v>0.49089888252015207</v>
      </c>
      <c r="Y23" s="69">
        <v>0.37290387268597369</v>
      </c>
      <c r="Z23" s="69">
        <v>0.38427249696622195</v>
      </c>
      <c r="AA23" s="69">
        <v>0.47894838643951315</v>
      </c>
      <c r="AB23" s="69">
        <v>0.58389729531172041</v>
      </c>
      <c r="AC23" s="69"/>
      <c r="AD23" s="69">
        <f t="shared" si="32"/>
        <v>0.19962479834549846</v>
      </c>
      <c r="AE23" s="69">
        <f>'RD T1'!E109</f>
        <v>0.25220566182566251</v>
      </c>
      <c r="AF23" s="69">
        <f t="shared" si="33"/>
        <v>0.45183046017116096</v>
      </c>
      <c r="AH23" t="str">
        <f t="shared" si="34"/>
        <v>53 Skilled construction and building trades</v>
      </c>
      <c r="AI23" s="69">
        <v>0.27191399058820759</v>
      </c>
      <c r="AJ23" s="69">
        <v>0.24763547088122254</v>
      </c>
      <c r="AK23" s="69">
        <v>0.25305046228337136</v>
      </c>
      <c r="AL23" s="69">
        <v>0.2945880538413902</v>
      </c>
      <c r="AM23" s="69">
        <v>0.3563925147125574</v>
      </c>
      <c r="AN23" s="69"/>
      <c r="AO23" s="69">
        <f t="shared" si="35"/>
        <v>0.10334205242918604</v>
      </c>
      <c r="AP23" s="69">
        <f>'RD T1'!E138</f>
        <v>0.16174105984279238</v>
      </c>
      <c r="AQ23" s="69">
        <f t="shared" si="36"/>
        <v>0.26508311227197845</v>
      </c>
      <c r="AS23" t="str">
        <f t="shared" si="37"/>
        <v>53 Skilled construction and building trades</v>
      </c>
      <c r="AT23" s="69">
        <v>0.47744209642893654</v>
      </c>
      <c r="AU23" s="69">
        <v>0.40441550425640899</v>
      </c>
      <c r="AV23" s="69">
        <v>0.39508190546175048</v>
      </c>
      <c r="AW23" s="69">
        <v>0.48267666905475198</v>
      </c>
      <c r="AX23" s="69">
        <v>0.55892991981680207</v>
      </c>
      <c r="AY23" s="69"/>
      <c r="AZ23" s="69">
        <f t="shared" si="38"/>
        <v>0.16384801435505159</v>
      </c>
      <c r="BA23" s="69">
        <f>'RD T1'!E167</f>
        <v>0.25390877243042648</v>
      </c>
      <c r="BB23" s="69">
        <f t="shared" si="39"/>
        <v>0.41775678678547806</v>
      </c>
      <c r="BD23" t="str">
        <f t="shared" si="40"/>
        <v>53 Skilled construction and building trades</v>
      </c>
      <c r="BE23" s="69">
        <v>5.0210475053076147</v>
      </c>
      <c r="BF23" s="69">
        <v>4.7988132620561146</v>
      </c>
      <c r="BG23" s="69">
        <v>3.79209510834314</v>
      </c>
      <c r="BH23" s="69">
        <v>3.8172925907712774</v>
      </c>
      <c r="BI23" s="69">
        <v>3.3644250391176125</v>
      </c>
      <c r="BJ23" s="69"/>
      <c r="BK23" s="69">
        <f t="shared" si="41"/>
        <v>-0.42767006922552753</v>
      </c>
      <c r="BL23" s="69">
        <f>'RD T1'!E196</f>
        <v>1.3805761642883052</v>
      </c>
      <c r="BM23" s="69">
        <f t="shared" si="42"/>
        <v>0.95290609506277768</v>
      </c>
      <c r="BO23" t="str">
        <f t="shared" si="43"/>
        <v>53 Skilled construction and building trades</v>
      </c>
      <c r="BP23" s="69">
        <v>4.4205551339845908</v>
      </c>
      <c r="BQ23" s="69">
        <v>4.4821160997945242</v>
      </c>
      <c r="BR23" s="69">
        <v>3.5923611751740303</v>
      </c>
      <c r="BS23" s="69">
        <v>3.6603151658246422</v>
      </c>
      <c r="BT23" s="69">
        <v>3.3768937303602797</v>
      </c>
      <c r="BU23" s="69"/>
      <c r="BV23" s="69">
        <f t="shared" si="44"/>
        <v>-0.21546744481375057</v>
      </c>
      <c r="BW23" s="69">
        <f>'RD T1'!E225</f>
        <v>1.5062759529610033</v>
      </c>
      <c r="BX23" s="69">
        <f t="shared" si="45"/>
        <v>1.2908085081472527</v>
      </c>
      <c r="BZ23" t="str">
        <f t="shared" si="46"/>
        <v>53 Skilled construction and building trades</v>
      </c>
      <c r="CA23" s="69">
        <v>2.5156241338597556</v>
      </c>
      <c r="CB23" s="69">
        <v>2.1785538233582789</v>
      </c>
      <c r="CC23" s="69">
        <v>1.8685158106468427</v>
      </c>
      <c r="CD23" s="69">
        <v>1.6269353011902452</v>
      </c>
      <c r="CE23" s="69">
        <v>1.1370582047145319</v>
      </c>
      <c r="CF23" s="69"/>
      <c r="CG23" s="69">
        <f t="shared" si="47"/>
        <v>-0.73145760593231079</v>
      </c>
      <c r="CH23" s="69">
        <f>'RD T1'!E254</f>
        <v>0.62901664943074431</v>
      </c>
      <c r="CI23" s="69">
        <f t="shared" si="48"/>
        <v>-0.10244095650156648</v>
      </c>
      <c r="CK23" t="str">
        <f t="shared" si="49"/>
        <v>53 Skilled construction and building trades</v>
      </c>
      <c r="CL23" s="69">
        <v>1.168202134254877</v>
      </c>
      <c r="CM23" s="69">
        <v>1.0648086645380224</v>
      </c>
      <c r="CN23" s="69">
        <v>0.7631653608425859</v>
      </c>
      <c r="CO23" s="69">
        <v>0.71403382546739802</v>
      </c>
      <c r="CP23" s="69">
        <v>0.24027863541457523</v>
      </c>
      <c r="CQ23" s="69"/>
      <c r="CR23" s="69">
        <f t="shared" si="50"/>
        <v>-0.52288672542801073</v>
      </c>
      <c r="CS23" s="69">
        <f>'RD T1'!E283</f>
        <v>0.1545027746975968</v>
      </c>
      <c r="CT23" s="69">
        <f t="shared" si="51"/>
        <v>-0.36838395073041397</v>
      </c>
    </row>
    <row r="24" spans="1:98" x14ac:dyDescent="0.2">
      <c r="A24" s="10" t="str">
        <f>name!D20</f>
        <v>54 Textiles, printing and other skilled trades</v>
      </c>
      <c r="B24" s="69">
        <v>3.3017650282940139E-2</v>
      </c>
      <c r="C24" s="69">
        <v>3.4986589387763167E-2</v>
      </c>
      <c r="D24" s="69">
        <v>3.0690733520510643E-2</v>
      </c>
      <c r="E24" s="69">
        <v>4.0427382453079405E-2</v>
      </c>
      <c r="F24" s="69">
        <v>5.4223433120388034E-2</v>
      </c>
      <c r="G24" s="11"/>
      <c r="H24" s="69">
        <f t="shared" si="26"/>
        <v>2.3532699599877391E-2</v>
      </c>
      <c r="I24" s="69">
        <f>'RD T1'!E52</f>
        <v>1.9339173689573247E-2</v>
      </c>
      <c r="J24" s="69">
        <f t="shared" si="27"/>
        <v>4.2871873289450635E-2</v>
      </c>
      <c r="L24" t="str">
        <f t="shared" si="28"/>
        <v>54 Textiles, printing and other skilled trades</v>
      </c>
      <c r="M24" s="69">
        <v>0.26225258908662852</v>
      </c>
      <c r="N24" s="69">
        <v>0.37989090647342438</v>
      </c>
      <c r="O24" s="69">
        <v>0.3068262785769541</v>
      </c>
      <c r="P24" s="69">
        <v>0.37952751244118743</v>
      </c>
      <c r="Q24" s="69">
        <v>0.51363221738211295</v>
      </c>
      <c r="R24" s="11"/>
      <c r="S24" s="69">
        <f t="shared" si="29"/>
        <v>0.20680593880515885</v>
      </c>
      <c r="T24" s="69">
        <f>'RD T1'!E81</f>
        <v>0.20696423034311986</v>
      </c>
      <c r="U24" s="69">
        <f t="shared" si="30"/>
        <v>0.41377016914827869</v>
      </c>
      <c r="W24" t="str">
        <f t="shared" si="31"/>
        <v>54 Textiles, printing and other skilled trades</v>
      </c>
      <c r="X24" s="69">
        <v>0.71222062874441905</v>
      </c>
      <c r="Y24" s="69">
        <v>0.6804870984946384</v>
      </c>
      <c r="Z24" s="69">
        <v>0.66988927709084067</v>
      </c>
      <c r="AA24" s="69">
        <v>0.78183851552573047</v>
      </c>
      <c r="AB24" s="69">
        <v>0.98004630522317293</v>
      </c>
      <c r="AC24" s="69"/>
      <c r="AD24" s="69">
        <f t="shared" si="32"/>
        <v>0.31015702813233226</v>
      </c>
      <c r="AE24" s="69">
        <f>'RD T1'!E110</f>
        <v>0.45429248376929582</v>
      </c>
      <c r="AF24" s="69">
        <f t="shared" si="33"/>
        <v>0.76444951190162813</v>
      </c>
      <c r="AH24" t="str">
        <f t="shared" si="34"/>
        <v>54 Textiles, printing and other skilled trades</v>
      </c>
      <c r="AI24" s="69">
        <v>0.33191504773495784</v>
      </c>
      <c r="AJ24" s="69">
        <v>0.2940113151143055</v>
      </c>
      <c r="AK24" s="69">
        <v>0.32431907560809153</v>
      </c>
      <c r="AL24" s="69">
        <v>0.35161066449266842</v>
      </c>
      <c r="AM24" s="69">
        <v>0.45264056971766886</v>
      </c>
      <c r="AN24" s="69"/>
      <c r="AO24" s="69">
        <f t="shared" si="35"/>
        <v>0.12832149410957733</v>
      </c>
      <c r="AP24" s="69">
        <f>'RD T1'!E139</f>
        <v>0.20420659253344314</v>
      </c>
      <c r="AQ24" s="69">
        <f t="shared" si="36"/>
        <v>0.33252808664302047</v>
      </c>
      <c r="AS24" t="str">
        <f t="shared" si="37"/>
        <v>54 Textiles, printing and other skilled trades</v>
      </c>
      <c r="AT24" s="69">
        <v>0.34467011033999451</v>
      </c>
      <c r="AU24" s="69">
        <v>0.31714351431757387</v>
      </c>
      <c r="AV24" s="69">
        <v>0.32370190194697956</v>
      </c>
      <c r="AW24" s="69">
        <v>0.3799732487742612</v>
      </c>
      <c r="AX24" s="69">
        <v>0.47207176956452024</v>
      </c>
      <c r="AY24" s="69"/>
      <c r="AZ24" s="69">
        <f t="shared" si="38"/>
        <v>0.14836986761754067</v>
      </c>
      <c r="BA24" s="69">
        <f>'RD T1'!E168</f>
        <v>0.2190536848579869</v>
      </c>
      <c r="BB24" s="69">
        <f t="shared" si="39"/>
        <v>0.3674235524755276</v>
      </c>
      <c r="BD24" t="str">
        <f t="shared" si="40"/>
        <v>54 Textiles, printing and other skilled trades</v>
      </c>
      <c r="BE24" s="69">
        <v>2.3008589562019961</v>
      </c>
      <c r="BF24" s="69">
        <v>2.1044925345213845</v>
      </c>
      <c r="BG24" s="69">
        <v>1.9977336027301997</v>
      </c>
      <c r="BH24" s="69">
        <v>1.9420422635945511</v>
      </c>
      <c r="BI24" s="69">
        <v>1.7903513000302314</v>
      </c>
      <c r="BJ24" s="69"/>
      <c r="BK24" s="69">
        <f t="shared" si="41"/>
        <v>-0.20738230269996838</v>
      </c>
      <c r="BL24" s="69">
        <f>'RD T1'!E197</f>
        <v>0.79822054373370022</v>
      </c>
      <c r="BM24" s="69">
        <f t="shared" si="42"/>
        <v>0.59083824103373184</v>
      </c>
      <c r="BO24" t="str">
        <f t="shared" si="43"/>
        <v>54 Textiles, printing and other skilled trades</v>
      </c>
      <c r="BP24" s="69">
        <v>3.1620229617162132</v>
      </c>
      <c r="BQ24" s="69">
        <v>2.5697316656732618</v>
      </c>
      <c r="BR24" s="69">
        <v>2.4691137842500326</v>
      </c>
      <c r="BS24" s="69">
        <v>2.1158746511088218</v>
      </c>
      <c r="BT24" s="69">
        <v>1.6904129046914929</v>
      </c>
      <c r="BU24" s="69"/>
      <c r="BV24" s="69">
        <f t="shared" si="44"/>
        <v>-0.77870087955853973</v>
      </c>
      <c r="BW24" s="69">
        <f>'RD T1'!E226</f>
        <v>0.78928755215512192</v>
      </c>
      <c r="BX24" s="69">
        <f t="shared" si="45"/>
        <v>1.0586672596582192E-2</v>
      </c>
      <c r="BZ24" t="str">
        <f t="shared" si="46"/>
        <v>54 Textiles, printing and other skilled trades</v>
      </c>
      <c r="CA24" s="69">
        <v>2.833887649433271</v>
      </c>
      <c r="CB24" s="69">
        <v>2.1664743684969077</v>
      </c>
      <c r="CC24" s="69">
        <v>2.2302138351558889</v>
      </c>
      <c r="CD24" s="69">
        <v>2.0304412175415898</v>
      </c>
      <c r="CE24" s="69">
        <v>1.6008333229707061</v>
      </c>
      <c r="CF24" s="69"/>
      <c r="CG24" s="69">
        <f t="shared" si="47"/>
        <v>-0.62938051218518276</v>
      </c>
      <c r="CH24" s="69">
        <f>'RD T1'!E255</f>
        <v>0.69762259859022768</v>
      </c>
      <c r="CI24" s="69">
        <f t="shared" si="48"/>
        <v>6.8242086405044922E-2</v>
      </c>
      <c r="CK24" t="str">
        <f t="shared" si="49"/>
        <v>54 Textiles, printing and other skilled trades</v>
      </c>
      <c r="CL24" s="69">
        <v>0.99409244785924578</v>
      </c>
      <c r="CM24" s="69">
        <v>0.8083068166300037</v>
      </c>
      <c r="CN24" s="69">
        <v>0.72146664000039629</v>
      </c>
      <c r="CO24" s="69">
        <v>0.58449393675791927</v>
      </c>
      <c r="CP24" s="69">
        <v>0.36192872722210651</v>
      </c>
      <c r="CQ24" s="69"/>
      <c r="CR24" s="69">
        <f t="shared" si="50"/>
        <v>-0.35953791277828978</v>
      </c>
      <c r="CS24" s="69">
        <f>'RD T1'!E284</f>
        <v>0.16021059787818753</v>
      </c>
      <c r="CT24" s="69">
        <f t="shared" si="51"/>
        <v>-0.19932731490010225</v>
      </c>
    </row>
    <row r="25" spans="1:98" x14ac:dyDescent="0.2">
      <c r="A25" s="10" t="str">
        <f>name!D21</f>
        <v>61 Caring personal service occupations</v>
      </c>
      <c r="B25" s="69">
        <v>2.6944374870070616E-2</v>
      </c>
      <c r="C25" s="69">
        <v>3.4667394775593691E-2</v>
      </c>
      <c r="D25" s="69">
        <v>2.8117105786153694E-2</v>
      </c>
      <c r="E25" s="69">
        <v>4.1110715737538731E-2</v>
      </c>
      <c r="F25" s="69">
        <v>6.0230904606698464E-2</v>
      </c>
      <c r="G25" s="11"/>
      <c r="H25" s="69">
        <f t="shared" si="26"/>
        <v>3.211379882054477E-2</v>
      </c>
      <c r="I25" s="69">
        <f>'RD T1'!E53</f>
        <v>2.3213672122212758E-2</v>
      </c>
      <c r="J25" s="69">
        <f t="shared" si="27"/>
        <v>5.5327470942757528E-2</v>
      </c>
      <c r="L25" t="str">
        <f t="shared" si="28"/>
        <v>61 Caring personal service occupations</v>
      </c>
      <c r="M25" s="69">
        <v>1.3250714964286248</v>
      </c>
      <c r="N25" s="69">
        <v>1.9363392589029778</v>
      </c>
      <c r="O25" s="69">
        <v>1.5898916662777651</v>
      </c>
      <c r="P25" s="69">
        <v>2.21754698279871</v>
      </c>
      <c r="Q25" s="69">
        <v>3.2259790385741653</v>
      </c>
      <c r="R25" s="11"/>
      <c r="S25" s="69">
        <f t="shared" si="29"/>
        <v>1.6360873722964002</v>
      </c>
      <c r="T25" s="69">
        <f>'RD T1'!E82</f>
        <v>1.3041198368865936</v>
      </c>
      <c r="U25" s="69">
        <f t="shared" si="30"/>
        <v>2.9402072091829936</v>
      </c>
      <c r="W25" t="str">
        <f t="shared" si="31"/>
        <v>61 Caring personal service occupations</v>
      </c>
      <c r="X25" s="69">
        <v>4.8530920733773213</v>
      </c>
      <c r="Y25" s="69">
        <v>5.412341576001122</v>
      </c>
      <c r="Z25" s="69">
        <v>5.3510105426947883</v>
      </c>
      <c r="AA25" s="69">
        <v>6.7027642112647152</v>
      </c>
      <c r="AB25" s="69">
        <v>8.8815372183475532</v>
      </c>
      <c r="AC25" s="69"/>
      <c r="AD25" s="69">
        <f t="shared" si="32"/>
        <v>3.5305266756527649</v>
      </c>
      <c r="AE25" s="69">
        <f>'RD T1'!E111</f>
        <v>4.782646540747713</v>
      </c>
      <c r="AF25" s="69">
        <f t="shared" si="33"/>
        <v>8.3131732164004788</v>
      </c>
      <c r="AH25" t="str">
        <f t="shared" si="34"/>
        <v>61 Caring personal service occupations</v>
      </c>
      <c r="AI25" s="69">
        <v>4.3611092368019495</v>
      </c>
      <c r="AJ25" s="69">
        <v>4.2744480965346625</v>
      </c>
      <c r="AK25" s="69">
        <v>4.1249499984956737</v>
      </c>
      <c r="AL25" s="69">
        <v>4.6193206842807646</v>
      </c>
      <c r="AM25" s="69">
        <v>5.0833915190764056</v>
      </c>
      <c r="AN25" s="69"/>
      <c r="AO25" s="69">
        <f t="shared" si="35"/>
        <v>0.95844152058073195</v>
      </c>
      <c r="AP25" s="69">
        <f>'RD T1'!E140</f>
        <v>2.7798672499842128</v>
      </c>
      <c r="AQ25" s="69">
        <f t="shared" si="36"/>
        <v>3.7383087705649447</v>
      </c>
      <c r="AS25" t="str">
        <f t="shared" si="37"/>
        <v>61 Caring personal service occupations</v>
      </c>
      <c r="AT25" s="69">
        <v>2.2990527107694532</v>
      </c>
      <c r="AU25" s="69">
        <v>2.5075283986047587</v>
      </c>
      <c r="AV25" s="69">
        <v>2.3883712751892339</v>
      </c>
      <c r="AW25" s="69">
        <v>2.7134056802974453</v>
      </c>
      <c r="AX25" s="69">
        <v>3.1820838710594486</v>
      </c>
      <c r="AY25" s="69"/>
      <c r="AZ25" s="69">
        <f t="shared" si="38"/>
        <v>0.7937125958702147</v>
      </c>
      <c r="BA25" s="69">
        <f>'RD T1'!E169</f>
        <v>1.6765044766302317</v>
      </c>
      <c r="BB25" s="69">
        <f t="shared" si="39"/>
        <v>2.4702170725004464</v>
      </c>
      <c r="BD25" t="str">
        <f t="shared" si="40"/>
        <v>61 Caring personal service occupations</v>
      </c>
      <c r="BE25" s="69">
        <v>14.393289807248577</v>
      </c>
      <c r="BF25" s="69">
        <v>16.187420767604877</v>
      </c>
      <c r="BG25" s="69">
        <v>16.326154571033012</v>
      </c>
      <c r="BH25" s="69">
        <v>17.894668964445291</v>
      </c>
      <c r="BI25" s="69">
        <v>20.24599893301307</v>
      </c>
      <c r="BJ25" s="69"/>
      <c r="BK25" s="69">
        <f t="shared" si="41"/>
        <v>3.9198443619800578</v>
      </c>
      <c r="BL25" s="69">
        <f>'RD T1'!E198</f>
        <v>10.135207189334329</v>
      </c>
      <c r="BM25" s="69">
        <f t="shared" si="42"/>
        <v>14.055051551314387</v>
      </c>
      <c r="BO25" t="str">
        <f t="shared" si="43"/>
        <v>61 Caring personal service occupations</v>
      </c>
      <c r="BP25" s="69">
        <v>12.402883836355334</v>
      </c>
      <c r="BQ25" s="69">
        <v>12.078673426657785</v>
      </c>
      <c r="BR25" s="69">
        <v>11.473664456656229</v>
      </c>
      <c r="BS25" s="69">
        <v>10.911147227439574</v>
      </c>
      <c r="BT25" s="69">
        <v>8.4979183517127019</v>
      </c>
      <c r="BU25" s="69"/>
      <c r="BV25" s="69">
        <f t="shared" si="44"/>
        <v>-2.9757461049435268</v>
      </c>
      <c r="BW25" s="69">
        <f>'RD T1'!E227</f>
        <v>5.2340888751962567</v>
      </c>
      <c r="BX25" s="69">
        <f t="shared" si="45"/>
        <v>2.2583427702527299</v>
      </c>
      <c r="BZ25" t="str">
        <f t="shared" si="46"/>
        <v>61 Caring personal service occupations</v>
      </c>
      <c r="CA25" s="69">
        <v>3.9693707871765218</v>
      </c>
      <c r="CB25" s="69">
        <v>1.8642913549163236</v>
      </c>
      <c r="CC25" s="69">
        <v>1.7743022240201807</v>
      </c>
      <c r="CD25" s="69">
        <v>1.193321435173913</v>
      </c>
      <c r="CE25" s="69">
        <v>0.86918684279810088</v>
      </c>
      <c r="CF25" s="69"/>
      <c r="CG25" s="69">
        <f t="shared" si="47"/>
        <v>-0.9051153812220798</v>
      </c>
      <c r="CH25" s="69">
        <f>'RD T1'!E256</f>
        <v>0.38910834584033183</v>
      </c>
      <c r="CI25" s="69">
        <f t="shared" si="48"/>
        <v>-0.51600703538174797</v>
      </c>
      <c r="CK25" t="str">
        <f t="shared" si="49"/>
        <v>61 Caring personal service occupations</v>
      </c>
      <c r="CL25" s="69">
        <v>0.43746510909492137</v>
      </c>
      <c r="CM25" s="69">
        <v>0.40225495443802989</v>
      </c>
      <c r="CN25" s="69">
        <v>0.35915056433902975</v>
      </c>
      <c r="CO25" s="69">
        <v>0.505378888311104</v>
      </c>
      <c r="CP25" s="69">
        <v>0.5634776447605484</v>
      </c>
      <c r="CQ25" s="69"/>
      <c r="CR25" s="69">
        <f t="shared" si="50"/>
        <v>0.20432708042151865</v>
      </c>
      <c r="CS25" s="69">
        <f>'RD T1'!E285</f>
        <v>0.1496692902785991</v>
      </c>
      <c r="CT25" s="69">
        <f t="shared" si="51"/>
        <v>0.35399637070011775</v>
      </c>
    </row>
    <row r="26" spans="1:98" x14ac:dyDescent="0.2">
      <c r="A26" s="10" t="str">
        <f>name!D22</f>
        <v>62 Leisure, travel and related personal service occupations</v>
      </c>
      <c r="B26" s="69">
        <v>9.0403540085300139E-3</v>
      </c>
      <c r="C26" s="69">
        <v>1.6777550306444126E-2</v>
      </c>
      <c r="D26" s="69">
        <v>1.0633942122876185E-2</v>
      </c>
      <c r="E26" s="69">
        <v>1.4666660919214253E-2</v>
      </c>
      <c r="F26" s="69">
        <v>2.340147001131062E-2</v>
      </c>
      <c r="G26" s="11"/>
      <c r="H26" s="69">
        <f t="shared" si="26"/>
        <v>1.2767527888434434E-2</v>
      </c>
      <c r="I26" s="69">
        <f>'RD T1'!E54</f>
        <v>8.2592687381541196E-3</v>
      </c>
      <c r="J26" s="69">
        <f t="shared" si="27"/>
        <v>2.1026796626588552E-2</v>
      </c>
      <c r="L26" t="str">
        <f t="shared" si="28"/>
        <v>62 Leisure, travel and related personal service occupations</v>
      </c>
      <c r="M26" s="69">
        <v>0.1901578574168811</v>
      </c>
      <c r="N26" s="69">
        <v>0.34116726874423642</v>
      </c>
      <c r="O26" s="69">
        <v>0.25639257111540781</v>
      </c>
      <c r="P26" s="69">
        <v>0.32341195787665877</v>
      </c>
      <c r="Q26" s="69">
        <v>0.45027438769091105</v>
      </c>
      <c r="R26" s="11"/>
      <c r="S26" s="69">
        <f t="shared" si="29"/>
        <v>0.19388181657550324</v>
      </c>
      <c r="T26" s="69">
        <f>'RD T1'!E83</f>
        <v>0.17237710825324187</v>
      </c>
      <c r="U26" s="69">
        <f t="shared" si="30"/>
        <v>0.36625892482874511</v>
      </c>
      <c r="W26" t="str">
        <f t="shared" si="31"/>
        <v>62 Leisure, travel and related personal service occupations</v>
      </c>
      <c r="X26" s="69">
        <v>0.87441614599607664</v>
      </c>
      <c r="Y26" s="69">
        <v>1.2131817429304323</v>
      </c>
      <c r="Z26" s="69">
        <v>1.203401922994972</v>
      </c>
      <c r="AA26" s="69">
        <v>1.4850985046348417</v>
      </c>
      <c r="AB26" s="69">
        <v>2.1239810280027585</v>
      </c>
      <c r="AC26" s="69"/>
      <c r="AD26" s="69">
        <f t="shared" si="32"/>
        <v>0.9205791050077865</v>
      </c>
      <c r="AE26" s="69">
        <f>'RD T1'!E112</f>
        <v>1.0392607194614616</v>
      </c>
      <c r="AF26" s="69">
        <f t="shared" si="33"/>
        <v>1.9598398244692481</v>
      </c>
      <c r="AH26" t="str">
        <f t="shared" si="34"/>
        <v>62 Leisure, travel and related personal service occupations</v>
      </c>
      <c r="AI26" s="69">
        <v>0.58008595215412539</v>
      </c>
      <c r="AJ26" s="69">
        <v>0.85122411384327779</v>
      </c>
      <c r="AK26" s="69">
        <v>0.82903426884852283</v>
      </c>
      <c r="AL26" s="69">
        <v>0.94862263395404789</v>
      </c>
      <c r="AM26" s="69">
        <v>1.3538238822203406</v>
      </c>
      <c r="AN26" s="69"/>
      <c r="AO26" s="69">
        <f t="shared" si="35"/>
        <v>0.52478961337181773</v>
      </c>
      <c r="AP26" s="69">
        <f>'RD T1'!E141</f>
        <v>0.65624101671391954</v>
      </c>
      <c r="AQ26" s="69">
        <f t="shared" si="36"/>
        <v>1.1810306300857372</v>
      </c>
      <c r="AS26" t="str">
        <f t="shared" si="37"/>
        <v>62 Leisure, travel and related personal service occupations</v>
      </c>
      <c r="AT26" s="69">
        <v>0.65259564262787595</v>
      </c>
      <c r="AU26" s="69">
        <v>0.96874762526863789</v>
      </c>
      <c r="AV26" s="69">
        <v>1.0614535192234498</v>
      </c>
      <c r="AW26" s="69">
        <v>1.2406190024478454</v>
      </c>
      <c r="AX26" s="69">
        <v>1.8530812297814883</v>
      </c>
      <c r="AY26" s="69"/>
      <c r="AZ26" s="69">
        <f t="shared" si="38"/>
        <v>0.79162771055803849</v>
      </c>
      <c r="BA26" s="69">
        <f>'RD T1'!E170</f>
        <v>0.8823437779473714</v>
      </c>
      <c r="BB26" s="69">
        <f t="shared" si="39"/>
        <v>1.6739714885054098</v>
      </c>
      <c r="BD26" t="str">
        <f t="shared" si="40"/>
        <v>62 Leisure, travel and related personal service occupations</v>
      </c>
      <c r="BE26" s="69">
        <v>2.6495379443377485</v>
      </c>
      <c r="BF26" s="69">
        <v>3.4587620341633785</v>
      </c>
      <c r="BG26" s="69">
        <v>3.404292178063018</v>
      </c>
      <c r="BH26" s="69">
        <v>3.086946585697826</v>
      </c>
      <c r="BI26" s="69">
        <v>2.9003807202307041</v>
      </c>
      <c r="BJ26" s="69"/>
      <c r="BK26" s="69">
        <f t="shared" si="41"/>
        <v>-0.50391145783231384</v>
      </c>
      <c r="BL26" s="69">
        <f>'RD T1'!E199</f>
        <v>1.3739521902295151</v>
      </c>
      <c r="BM26" s="69">
        <f t="shared" si="42"/>
        <v>0.87004073239720126</v>
      </c>
      <c r="BO26" t="str">
        <f t="shared" si="43"/>
        <v>62 Leisure, travel and related personal service occupations</v>
      </c>
      <c r="BP26" s="69">
        <v>2.9121092022148205</v>
      </c>
      <c r="BQ26" s="69">
        <v>3.6048647791147541</v>
      </c>
      <c r="BR26" s="69">
        <v>3.4313320951381256</v>
      </c>
      <c r="BS26" s="69">
        <v>2.8386847553626167</v>
      </c>
      <c r="BT26" s="69">
        <v>2.2329716769513044</v>
      </c>
      <c r="BU26" s="69"/>
      <c r="BV26" s="69">
        <f t="shared" si="44"/>
        <v>-1.1983604181868213</v>
      </c>
      <c r="BW26" s="69">
        <f>'RD T1'!E228</f>
        <v>1.3227180391656415</v>
      </c>
      <c r="BX26" s="69">
        <f t="shared" si="45"/>
        <v>0.12435762097882019</v>
      </c>
      <c r="BZ26" t="str">
        <f t="shared" si="46"/>
        <v>62 Leisure, travel and related personal service occupations</v>
      </c>
      <c r="CA26" s="69">
        <v>2.1269636926698192</v>
      </c>
      <c r="CB26" s="69">
        <v>2.334326324870752</v>
      </c>
      <c r="CC26" s="69">
        <v>2.2680028460181587</v>
      </c>
      <c r="CD26" s="69">
        <v>2.3746530721657684</v>
      </c>
      <c r="CE26" s="69">
        <v>1.846737435262779</v>
      </c>
      <c r="CF26" s="69"/>
      <c r="CG26" s="69">
        <f t="shared" si="47"/>
        <v>-0.42126541075537971</v>
      </c>
      <c r="CH26" s="69">
        <f>'RD T1'!E257</f>
        <v>0.90662757288213058</v>
      </c>
      <c r="CI26" s="69">
        <f t="shared" si="48"/>
        <v>0.48536216212675087</v>
      </c>
      <c r="CK26" t="str">
        <f t="shared" si="49"/>
        <v>62 Leisure, travel and related personal service occupations</v>
      </c>
      <c r="CL26" s="69">
        <v>0.62322157484199292</v>
      </c>
      <c r="CM26" s="69">
        <v>0.62294670558957166</v>
      </c>
      <c r="CN26" s="69">
        <v>0.49039917605853978</v>
      </c>
      <c r="CO26" s="69">
        <v>0.43696177696474281</v>
      </c>
      <c r="CP26" s="69">
        <v>0.25009675623430694</v>
      </c>
      <c r="CQ26" s="69"/>
      <c r="CR26" s="69">
        <f t="shared" si="50"/>
        <v>-0.24030241982423284</v>
      </c>
      <c r="CS26" s="69">
        <f>'RD T1'!E286</f>
        <v>0.12255282415383038</v>
      </c>
      <c r="CT26" s="69">
        <f t="shared" si="51"/>
        <v>-0.11774959567040245</v>
      </c>
    </row>
    <row r="27" spans="1:98" x14ac:dyDescent="0.2">
      <c r="A27" s="10" t="str">
        <f>name!D23</f>
        <v>63 Community and civil enforcement occupations</v>
      </c>
      <c r="B27" s="69">
        <v>1.0714327003073082E-3</v>
      </c>
      <c r="C27" s="69">
        <v>1.5112389439569244E-3</v>
      </c>
      <c r="D27" s="69">
        <v>1.1913968084407633E-3</v>
      </c>
      <c r="E27" s="69">
        <v>1.8345684443295703E-3</v>
      </c>
      <c r="F27" s="69">
        <v>2.6606717968488875E-3</v>
      </c>
      <c r="G27" s="11"/>
      <c r="H27" s="69">
        <f t="shared" si="26"/>
        <v>1.4692749884081242E-3</v>
      </c>
      <c r="I27" s="69">
        <f>'RD T1'!E55</f>
        <v>1.0631508435755012E-3</v>
      </c>
      <c r="J27" s="69">
        <f t="shared" si="27"/>
        <v>2.5324258319836257E-3</v>
      </c>
      <c r="L27" t="str">
        <f t="shared" si="28"/>
        <v>63 Community and civil enforcement occupations</v>
      </c>
      <c r="M27" s="69">
        <v>1.4930661705762743E-2</v>
      </c>
      <c r="N27" s="69">
        <v>1.604499039996771E-2</v>
      </c>
      <c r="O27" s="69">
        <v>1.7555742262599636E-2</v>
      </c>
      <c r="P27" s="69">
        <v>2.0166850039975103E-2</v>
      </c>
      <c r="Q27" s="69">
        <v>3.0243211892170697E-2</v>
      </c>
      <c r="R27" s="11"/>
      <c r="S27" s="69">
        <f t="shared" si="29"/>
        <v>1.2687469629571062E-2</v>
      </c>
      <c r="T27" s="69">
        <f>'RD T1'!E84</f>
        <v>1.1473284684576682E-2</v>
      </c>
      <c r="U27" s="69">
        <f t="shared" si="30"/>
        <v>2.4160754314147742E-2</v>
      </c>
      <c r="W27" t="str">
        <f t="shared" si="31"/>
        <v>63 Community and civil enforcement occupations</v>
      </c>
      <c r="X27" s="69">
        <v>7.4595616769071074E-2</v>
      </c>
      <c r="Y27" s="69">
        <v>7.098954015496324E-2</v>
      </c>
      <c r="Z27" s="69">
        <v>8.5576106554271891E-2</v>
      </c>
      <c r="AA27" s="69">
        <v>9.2429882357703719E-2</v>
      </c>
      <c r="AB27" s="69">
        <v>0.1232497499624523</v>
      </c>
      <c r="AC27" s="69"/>
      <c r="AD27" s="69">
        <f t="shared" si="32"/>
        <v>3.7673643408180413E-2</v>
      </c>
      <c r="AE27" s="69">
        <f>'RD T1'!E113</f>
        <v>6.1171658717345034E-2</v>
      </c>
      <c r="AF27" s="69">
        <f t="shared" si="33"/>
        <v>9.8845302125525447E-2</v>
      </c>
      <c r="AH27" t="str">
        <f t="shared" si="34"/>
        <v>63 Community and civil enforcement occupations</v>
      </c>
      <c r="AI27" s="69">
        <v>2.1563436676427142E-2</v>
      </c>
      <c r="AJ27" s="69">
        <v>1.8328437958101389E-2</v>
      </c>
      <c r="AK27" s="69">
        <v>2.652743063216307E-2</v>
      </c>
      <c r="AL27" s="69">
        <v>2.3962788640635318E-2</v>
      </c>
      <c r="AM27" s="69">
        <v>3.196170418563659E-2</v>
      </c>
      <c r="AN27" s="69"/>
      <c r="AO27" s="69">
        <f t="shared" si="35"/>
        <v>5.4342735534735204E-3</v>
      </c>
      <c r="AP27" s="69">
        <f>'RD T1'!E142</f>
        <v>1.4544552762292719E-2</v>
      </c>
      <c r="AQ27" s="69">
        <f t="shared" si="36"/>
        <v>1.9978826315766238E-2</v>
      </c>
      <c r="AS27" t="str">
        <f t="shared" si="37"/>
        <v>63 Community and civil enforcement occupations</v>
      </c>
      <c r="AT27" s="69">
        <v>2.1941192890726522E-2</v>
      </c>
      <c r="AU27" s="69">
        <v>1.7207818768529837E-2</v>
      </c>
      <c r="AV27" s="69">
        <v>2.2992764565202665E-2</v>
      </c>
      <c r="AW27" s="69">
        <v>1.908280204217342E-2</v>
      </c>
      <c r="AX27" s="69">
        <v>2.1947931518840433E-2</v>
      </c>
      <c r="AY27" s="69"/>
      <c r="AZ27" s="69">
        <f t="shared" si="38"/>
        <v>-1.044833046362232E-3</v>
      </c>
      <c r="BA27" s="69">
        <f>'RD T1'!E171</f>
        <v>1.1371924758815249E-2</v>
      </c>
      <c r="BB27" s="69">
        <f t="shared" si="39"/>
        <v>1.0327091712453017E-2</v>
      </c>
      <c r="BD27" t="str">
        <f t="shared" si="40"/>
        <v>63 Community and civil enforcement occupations</v>
      </c>
      <c r="BE27" s="69">
        <v>0.10447654820522632</v>
      </c>
      <c r="BF27" s="69">
        <v>7.9057599129116349E-2</v>
      </c>
      <c r="BG27" s="69">
        <v>0.10596893566911336</v>
      </c>
      <c r="BH27" s="69">
        <v>7.5702351878093821E-2</v>
      </c>
      <c r="BI27" s="69">
        <v>9.1318432111470019E-2</v>
      </c>
      <c r="BJ27" s="69"/>
      <c r="BK27" s="69">
        <f t="shared" si="41"/>
        <v>-1.4650503557643343E-2</v>
      </c>
      <c r="BL27" s="69">
        <f>'RD T1'!E200</f>
        <v>2.9889368620558177E-2</v>
      </c>
      <c r="BM27" s="69">
        <f t="shared" si="42"/>
        <v>1.5238865062914834E-2</v>
      </c>
      <c r="BO27" t="str">
        <f t="shared" si="43"/>
        <v>63 Community and civil enforcement occupations</v>
      </c>
      <c r="BP27" s="69">
        <v>0.14031201368792512</v>
      </c>
      <c r="BQ27" s="69">
        <v>0.11818927194025815</v>
      </c>
      <c r="BR27" s="69">
        <v>0.14977218201904627</v>
      </c>
      <c r="BS27" s="69">
        <v>0.11218313747319106</v>
      </c>
      <c r="BT27" s="69">
        <v>0.11537781117094259</v>
      </c>
      <c r="BU27" s="69"/>
      <c r="BV27" s="69">
        <f t="shared" si="44"/>
        <v>-3.4394370848103678E-2</v>
      </c>
      <c r="BW27" s="69">
        <f>'RD T1'!E229</f>
        <v>4.7730022349415174E-2</v>
      </c>
      <c r="BX27" s="69">
        <f t="shared" si="45"/>
        <v>1.3335651501311496E-2</v>
      </c>
      <c r="BZ27" t="str">
        <f t="shared" si="46"/>
        <v>63 Community and civil enforcement occupations</v>
      </c>
      <c r="CA27" s="69">
        <v>0.12101565742431697</v>
      </c>
      <c r="CB27" s="69">
        <v>9.3623315945798813E-2</v>
      </c>
      <c r="CC27" s="69">
        <v>0.1304054026264562</v>
      </c>
      <c r="CD27" s="69">
        <v>9.8909566489447834E-2</v>
      </c>
      <c r="CE27" s="69">
        <v>7.8914298222537427E-2</v>
      </c>
      <c r="CF27" s="69"/>
      <c r="CG27" s="69">
        <f t="shared" si="47"/>
        <v>-5.1491104403918769E-2</v>
      </c>
      <c r="CH27" s="69">
        <f>'RD T1'!E258</f>
        <v>3.775728441689799E-2</v>
      </c>
      <c r="CI27" s="69">
        <f t="shared" si="48"/>
        <v>-1.3733819987020779E-2</v>
      </c>
      <c r="CK27" t="str">
        <f t="shared" si="49"/>
        <v>63 Community and civil enforcement occupations</v>
      </c>
      <c r="CL27" s="69">
        <v>3.4860448473481999E-2</v>
      </c>
      <c r="CM27" s="69">
        <v>2.3239520211133041E-2</v>
      </c>
      <c r="CN27" s="69">
        <v>2.794575847436246E-2</v>
      </c>
      <c r="CO27" s="69">
        <v>1.7476569232622668E-2</v>
      </c>
      <c r="CP27" s="69">
        <v>1.3120132434741952E-2</v>
      </c>
      <c r="CQ27" s="69"/>
      <c r="CR27" s="69">
        <f t="shared" si="50"/>
        <v>-1.4825626039620508E-2</v>
      </c>
      <c r="CS27" s="69">
        <f>'RD T1'!E287</f>
        <v>4.3059254140343506E-3</v>
      </c>
      <c r="CT27" s="69">
        <f t="shared" si="51"/>
        <v>-1.0519700625586157E-2</v>
      </c>
    </row>
    <row r="28" spans="1:98" x14ac:dyDescent="0.2">
      <c r="A28" s="10" t="str">
        <f>name!D24</f>
        <v>71 Sales occupations</v>
      </c>
      <c r="B28" s="69">
        <v>6.4806577335044968E-2</v>
      </c>
      <c r="C28" s="69">
        <v>8.2595263230610838E-2</v>
      </c>
      <c r="D28" s="69">
        <v>5.8066203855378667E-2</v>
      </c>
      <c r="E28" s="69">
        <v>6.8322151437650636E-2</v>
      </c>
      <c r="F28" s="69">
        <v>8.6976176684167447E-2</v>
      </c>
      <c r="G28" s="11"/>
      <c r="H28" s="69">
        <f t="shared" si="26"/>
        <v>2.890997282878878E-2</v>
      </c>
      <c r="I28" s="69">
        <f>'RD T1'!E56</f>
        <v>3.1060696843284014E-2</v>
      </c>
      <c r="J28" s="69">
        <f t="shared" si="27"/>
        <v>5.9970669672072791E-2</v>
      </c>
      <c r="L28" t="str">
        <f t="shared" si="28"/>
        <v>71 Sales occupations</v>
      </c>
      <c r="M28" s="69">
        <v>0.86756624850238739</v>
      </c>
      <c r="N28" s="69">
        <v>1.0831231789106039</v>
      </c>
      <c r="O28" s="69">
        <v>0.93567405030973894</v>
      </c>
      <c r="P28" s="69">
        <v>1.1285258322036054</v>
      </c>
      <c r="Q28" s="69">
        <v>1.64985992966202</v>
      </c>
      <c r="R28" s="11"/>
      <c r="S28" s="69">
        <f t="shared" si="29"/>
        <v>0.71418587935228106</v>
      </c>
      <c r="T28" s="69">
        <f>'RD T1'!E85</f>
        <v>0.56715684508590614</v>
      </c>
      <c r="U28" s="69">
        <f t="shared" si="30"/>
        <v>1.2813427244381872</v>
      </c>
      <c r="W28" t="str">
        <f t="shared" si="31"/>
        <v>71 Sales occupations</v>
      </c>
      <c r="X28" s="69">
        <v>3.9884528161506601</v>
      </c>
      <c r="Y28" s="69">
        <v>3.9346652606122903</v>
      </c>
      <c r="Z28" s="69">
        <v>4.2017793633215845</v>
      </c>
      <c r="AA28" s="69">
        <v>4.635791432218153</v>
      </c>
      <c r="AB28" s="69">
        <v>6.3186715751155011</v>
      </c>
      <c r="AC28" s="69"/>
      <c r="AD28" s="69">
        <f t="shared" si="32"/>
        <v>2.1168922117939166</v>
      </c>
      <c r="AE28" s="69">
        <f>'RD T1'!E114</f>
        <v>2.8550541217219982</v>
      </c>
      <c r="AF28" s="69">
        <f t="shared" si="33"/>
        <v>4.9719463335159144</v>
      </c>
      <c r="AH28" t="str">
        <f t="shared" si="34"/>
        <v>71 Sales occupations</v>
      </c>
      <c r="AI28" s="69">
        <v>1.4511121934784899</v>
      </c>
      <c r="AJ28" s="69">
        <v>1.4411912995290679</v>
      </c>
      <c r="AK28" s="69">
        <v>1.4787982778986242</v>
      </c>
      <c r="AL28" s="69">
        <v>1.5748203794424209</v>
      </c>
      <c r="AM28" s="69">
        <v>2.1399818293718882</v>
      </c>
      <c r="AN28" s="69"/>
      <c r="AO28" s="69">
        <f t="shared" si="35"/>
        <v>0.66118355147326402</v>
      </c>
      <c r="AP28" s="69">
        <f>'RD T1'!E143</f>
        <v>1.0162527908176147</v>
      </c>
      <c r="AQ28" s="69">
        <f t="shared" si="36"/>
        <v>1.6774363422908787</v>
      </c>
      <c r="AS28" t="str">
        <f t="shared" si="37"/>
        <v>71 Sales occupations</v>
      </c>
      <c r="AT28" s="69">
        <v>1.2360057235984121</v>
      </c>
      <c r="AU28" s="69">
        <v>1.1415832387233265</v>
      </c>
      <c r="AV28" s="69">
        <v>1.2383705097267339</v>
      </c>
      <c r="AW28" s="69">
        <v>1.2337871558698947</v>
      </c>
      <c r="AX28" s="69">
        <v>1.5285832478461805</v>
      </c>
      <c r="AY28" s="69"/>
      <c r="AZ28" s="69">
        <f t="shared" si="38"/>
        <v>0.29021273811944659</v>
      </c>
      <c r="BA28" s="69">
        <f>'RD T1'!E172</f>
        <v>0.63306894015240867</v>
      </c>
      <c r="BB28" s="69">
        <f t="shared" si="39"/>
        <v>0.92328167827185526</v>
      </c>
      <c r="BD28" t="str">
        <f t="shared" si="40"/>
        <v>71 Sales occupations</v>
      </c>
      <c r="BE28" s="69">
        <v>9.6649446128389389</v>
      </c>
      <c r="BF28" s="69">
        <v>9.7124455234810814</v>
      </c>
      <c r="BG28" s="69">
        <v>9.655190681674382</v>
      </c>
      <c r="BH28" s="69">
        <v>9.2225700412555103</v>
      </c>
      <c r="BI28" s="69">
        <v>9.8252646900922596</v>
      </c>
      <c r="BJ28" s="69"/>
      <c r="BK28" s="69">
        <f t="shared" si="41"/>
        <v>0.17007400841787756</v>
      </c>
      <c r="BL28" s="69">
        <f>'RD T1'!E201</f>
        <v>4.3178719390831182</v>
      </c>
      <c r="BM28" s="69">
        <f t="shared" si="42"/>
        <v>4.4879459475009957</v>
      </c>
      <c r="BO28" t="str">
        <f t="shared" si="43"/>
        <v>71 Sales occupations</v>
      </c>
      <c r="BP28" s="69">
        <v>10.727314660697532</v>
      </c>
      <c r="BQ28" s="69">
        <v>9.6069718547991894</v>
      </c>
      <c r="BR28" s="69">
        <v>9.2371052263008142</v>
      </c>
      <c r="BS28" s="69">
        <v>7.8123168529335949</v>
      </c>
      <c r="BT28" s="69">
        <v>6.1932481988840582</v>
      </c>
      <c r="BU28" s="69"/>
      <c r="BV28" s="69">
        <f t="shared" si="44"/>
        <v>-3.043857027416756</v>
      </c>
      <c r="BW28" s="69">
        <f>'RD T1'!E230</f>
        <v>3.7413928556207328</v>
      </c>
      <c r="BX28" s="69">
        <f t="shared" si="45"/>
        <v>0.69753582820397675</v>
      </c>
      <c r="BZ28" t="str">
        <f t="shared" si="46"/>
        <v>71 Sales occupations</v>
      </c>
      <c r="CA28" s="69">
        <v>8.2438580568434094</v>
      </c>
      <c r="CB28" s="69">
        <v>6.3205203029208494</v>
      </c>
      <c r="CC28" s="69">
        <v>6.0832295838490307</v>
      </c>
      <c r="CD28" s="69">
        <v>5.0189297472409988</v>
      </c>
      <c r="CE28" s="69">
        <v>1.7139008908016595</v>
      </c>
      <c r="CF28" s="69"/>
      <c r="CG28" s="69">
        <f t="shared" si="47"/>
        <v>-4.3693286930473709</v>
      </c>
      <c r="CH28" s="69">
        <f>'RD T1'!E259</f>
        <v>1.4200482735025171</v>
      </c>
      <c r="CI28" s="69">
        <f t="shared" si="48"/>
        <v>-2.9492804195448539</v>
      </c>
      <c r="CK28" t="str">
        <f t="shared" si="49"/>
        <v>71 Sales occupations</v>
      </c>
      <c r="CL28" s="69">
        <v>2.7294644243481958</v>
      </c>
      <c r="CM28" s="69">
        <v>2.2589764701483248</v>
      </c>
      <c r="CN28" s="69">
        <v>1.802070544614488</v>
      </c>
      <c r="CO28" s="69">
        <v>1.4548160253083715</v>
      </c>
      <c r="CP28" s="69">
        <v>0.92865052763903144</v>
      </c>
      <c r="CQ28" s="69"/>
      <c r="CR28" s="69">
        <f t="shared" si="50"/>
        <v>-0.87342001697545657</v>
      </c>
      <c r="CS28" s="69">
        <f>'RD T1'!E288</f>
        <v>0.35442489366629271</v>
      </c>
      <c r="CT28" s="69">
        <f t="shared" si="51"/>
        <v>-0.51899512330916386</v>
      </c>
    </row>
    <row r="29" spans="1:98" x14ac:dyDescent="0.2">
      <c r="A29" s="10" t="str">
        <f>name!D25</f>
        <v>72 Customer service occupations</v>
      </c>
      <c r="B29" s="69">
        <v>1.9940278922111067E-2</v>
      </c>
      <c r="C29" s="69">
        <v>2.3968582454488536E-2</v>
      </c>
      <c r="D29" s="69">
        <v>2.2928681661687243E-2</v>
      </c>
      <c r="E29" s="69">
        <v>3.7973595446027138E-2</v>
      </c>
      <c r="F29" s="69">
        <v>5.6930322410890223E-2</v>
      </c>
      <c r="G29" s="11"/>
      <c r="H29" s="69">
        <f>F29-D29</f>
        <v>3.4001640749202977E-2</v>
      </c>
      <c r="I29" s="69">
        <f>'RD T1'!E57</f>
        <v>1.7446293091704371E-2</v>
      </c>
      <c r="J29" s="69">
        <f t="shared" si="27"/>
        <v>5.1447933840907345E-2</v>
      </c>
      <c r="L29" t="str">
        <f t="shared" si="28"/>
        <v>72 Customer service occupations</v>
      </c>
      <c r="M29" s="69">
        <v>0.22758121017863556</v>
      </c>
      <c r="N29" s="69">
        <v>0.32969844904751866</v>
      </c>
      <c r="O29" s="69">
        <v>0.28626500616247152</v>
      </c>
      <c r="P29" s="69">
        <v>0.47186924373378597</v>
      </c>
      <c r="Q29" s="69">
        <v>0.71775530277061927</v>
      </c>
      <c r="R29" s="11"/>
      <c r="S29" s="69">
        <f t="shared" si="29"/>
        <v>0.43149029660814775</v>
      </c>
      <c r="T29" s="69">
        <f>'RD T1'!E86</f>
        <v>0.23535948859458988</v>
      </c>
      <c r="U29" s="69">
        <f t="shared" si="30"/>
        <v>0.66684978520273763</v>
      </c>
      <c r="W29" t="str">
        <f t="shared" si="31"/>
        <v>72 Customer service occupations</v>
      </c>
      <c r="X29" s="69">
        <v>1.0419742606539908</v>
      </c>
      <c r="Y29" s="69">
        <v>1.1694627067189445</v>
      </c>
      <c r="Z29" s="69">
        <v>1.2416826246469994</v>
      </c>
      <c r="AA29" s="69">
        <v>1.7734686900000083</v>
      </c>
      <c r="AB29" s="69">
        <v>2.5096908368619144</v>
      </c>
      <c r="AC29" s="69"/>
      <c r="AD29" s="69">
        <f t="shared" si="32"/>
        <v>1.268008212214915</v>
      </c>
      <c r="AE29" s="69">
        <f>'RD T1'!E115</f>
        <v>1.0487995984959098</v>
      </c>
      <c r="AF29" s="69">
        <f t="shared" si="33"/>
        <v>2.3168078107108245</v>
      </c>
      <c r="AH29" t="str">
        <f t="shared" si="34"/>
        <v>72 Customer service occupations</v>
      </c>
      <c r="AI29" s="69">
        <v>0.3529095112651448</v>
      </c>
      <c r="AJ29" s="69">
        <v>0.40998771360215031</v>
      </c>
      <c r="AK29" s="69">
        <v>0.44791783072504471</v>
      </c>
      <c r="AL29" s="69">
        <v>0.64631903922943301</v>
      </c>
      <c r="AM29" s="69">
        <v>0.91818468255619723</v>
      </c>
      <c r="AN29" s="69"/>
      <c r="AO29" s="69">
        <f t="shared" si="35"/>
        <v>0.47026685183115252</v>
      </c>
      <c r="AP29" s="69">
        <f>'RD T1'!E144</f>
        <v>0.39173358366680494</v>
      </c>
      <c r="AQ29" s="69">
        <f t="shared" si="36"/>
        <v>0.86200043549795746</v>
      </c>
      <c r="AS29" t="str">
        <f t="shared" si="37"/>
        <v>72 Customer service occupations</v>
      </c>
      <c r="AT29" s="69">
        <v>0.46098086068665239</v>
      </c>
      <c r="AU29" s="69">
        <v>0.48638377779872349</v>
      </c>
      <c r="AV29" s="69">
        <v>0.53536287756801282</v>
      </c>
      <c r="AW29" s="69">
        <v>0.73909923816945611</v>
      </c>
      <c r="AX29" s="69">
        <v>0.92441791832596409</v>
      </c>
      <c r="AY29" s="69"/>
      <c r="AZ29" s="69">
        <f t="shared" si="38"/>
        <v>0.38905504075795128</v>
      </c>
      <c r="BA29" s="69">
        <f>'RD T1'!E173</f>
        <v>0.3822365211820401</v>
      </c>
      <c r="BB29" s="69">
        <f t="shared" si="39"/>
        <v>0.77129156193999138</v>
      </c>
      <c r="BD29" t="str">
        <f t="shared" si="40"/>
        <v>72 Customer service occupations</v>
      </c>
      <c r="BE29" s="69">
        <v>1.8727586142414789</v>
      </c>
      <c r="BF29" s="69">
        <v>2.0562414988080797</v>
      </c>
      <c r="BG29" s="69">
        <v>2.1995460451706461</v>
      </c>
      <c r="BH29" s="69">
        <v>2.7439215249103155</v>
      </c>
      <c r="BI29" s="69">
        <v>3.1556419428681712</v>
      </c>
      <c r="BJ29" s="69"/>
      <c r="BK29" s="69">
        <f t="shared" si="41"/>
        <v>0.95609589769752512</v>
      </c>
      <c r="BL29" s="69">
        <f>'RD T1'!E202</f>
        <v>1.2516034678800756</v>
      </c>
      <c r="BM29" s="69">
        <f t="shared" si="42"/>
        <v>2.2076993655776009</v>
      </c>
      <c r="BO29" t="str">
        <f t="shared" si="43"/>
        <v>72 Customer service occupations</v>
      </c>
      <c r="BP29" s="69">
        <v>1.9763320664342332</v>
      </c>
      <c r="BQ29" s="69">
        <v>2.0800069363945686</v>
      </c>
      <c r="BR29" s="69">
        <v>2.1033766046868982</v>
      </c>
      <c r="BS29" s="69">
        <v>2.4547242070850852</v>
      </c>
      <c r="BT29" s="69">
        <v>2.2424919507854604</v>
      </c>
      <c r="BU29" s="69"/>
      <c r="BV29" s="69">
        <f t="shared" si="44"/>
        <v>0.13911534609856213</v>
      </c>
      <c r="BW29" s="69">
        <f>'RD T1'!E231</f>
        <v>1.1954291454362829</v>
      </c>
      <c r="BX29" s="69">
        <f t="shared" si="45"/>
        <v>1.334544491534845</v>
      </c>
      <c r="BZ29" t="str">
        <f t="shared" si="46"/>
        <v>72 Customer service occupations</v>
      </c>
      <c r="CA29" s="69">
        <v>1.1778523357866511</v>
      </c>
      <c r="CB29" s="69">
        <v>0.97383692233385133</v>
      </c>
      <c r="CC29" s="69">
        <v>0.97737443400983914</v>
      </c>
      <c r="CD29" s="69">
        <v>1.0096398825227744</v>
      </c>
      <c r="CE29" s="69">
        <v>0.70919251005853468</v>
      </c>
      <c r="CF29" s="69"/>
      <c r="CG29" s="69">
        <f t="shared" si="47"/>
        <v>-0.26818192395130447</v>
      </c>
      <c r="CH29" s="69">
        <f>'RD T1'!E260</f>
        <v>0.30291330435470815</v>
      </c>
      <c r="CI29" s="69">
        <f t="shared" si="48"/>
        <v>3.4731380403403678E-2</v>
      </c>
      <c r="CK29" t="str">
        <f t="shared" si="49"/>
        <v>72 Customer service occupations</v>
      </c>
      <c r="CL29" s="69">
        <v>0.26421771873264238</v>
      </c>
      <c r="CM29" s="69">
        <v>0.32171740237380464</v>
      </c>
      <c r="CN29" s="69">
        <v>0.28549752147959812</v>
      </c>
      <c r="CO29" s="69">
        <v>0.45244480812997906</v>
      </c>
      <c r="CP29" s="69">
        <v>0.50152775407166583</v>
      </c>
      <c r="CQ29" s="69"/>
      <c r="CR29" s="69">
        <f t="shared" si="50"/>
        <v>0.21603023259206772</v>
      </c>
      <c r="CS29" s="69">
        <f>'RD T1'!E289</f>
        <v>0.15667781179551485</v>
      </c>
      <c r="CT29" s="69">
        <f t="shared" si="51"/>
        <v>0.37270804438758254</v>
      </c>
    </row>
    <row r="30" spans="1:98" x14ac:dyDescent="0.2">
      <c r="A30" s="10" t="str">
        <f>name!D26</f>
        <v>81 Process, plant and machine operatives</v>
      </c>
      <c r="B30" s="69">
        <v>2.7088280160200782E-2</v>
      </c>
      <c r="C30" s="69">
        <v>4.24473543434679E-2</v>
      </c>
      <c r="D30" s="69">
        <v>3.0670652035982762E-2</v>
      </c>
      <c r="E30" s="69">
        <v>4.6635778555587031E-2</v>
      </c>
      <c r="F30" s="69">
        <v>9.5236072471394165E-2</v>
      </c>
      <c r="G30" s="11"/>
      <c r="H30" s="69">
        <f t="shared" si="26"/>
        <v>6.45654204354114E-2</v>
      </c>
      <c r="I30" s="69">
        <f>'RD T1'!E58</f>
        <v>3.1108084944362135E-2</v>
      </c>
      <c r="J30" s="69">
        <f t="shared" si="27"/>
        <v>9.5673505379773538E-2</v>
      </c>
      <c r="L30" t="str">
        <f t="shared" si="28"/>
        <v>81 Process, plant and machine operatives</v>
      </c>
      <c r="M30" s="69">
        <v>0.25539371783539189</v>
      </c>
      <c r="N30" s="69">
        <v>0.38059501025556808</v>
      </c>
      <c r="O30" s="69">
        <v>0.2886586626689126</v>
      </c>
      <c r="P30" s="69">
        <v>0.51787001094833029</v>
      </c>
      <c r="Q30" s="69">
        <v>1.0331966725176289</v>
      </c>
      <c r="R30" s="11"/>
      <c r="S30" s="69">
        <f t="shared" si="29"/>
        <v>0.74453800984871632</v>
      </c>
      <c r="T30" s="69">
        <f>'RD T1'!E87</f>
        <v>0.32155656625585943</v>
      </c>
      <c r="U30" s="69">
        <f t="shared" si="30"/>
        <v>1.0660945761045757</v>
      </c>
      <c r="W30" t="str">
        <f t="shared" si="31"/>
        <v>81 Process, plant and machine operatives</v>
      </c>
      <c r="X30" s="69">
        <v>0.70125133452413069</v>
      </c>
      <c r="Y30" s="69">
        <v>0.74617665143559453</v>
      </c>
      <c r="Z30" s="69">
        <v>0.73097864761477571</v>
      </c>
      <c r="AA30" s="69">
        <v>1.1608093045528862</v>
      </c>
      <c r="AB30" s="69">
        <v>2.1038798821457645</v>
      </c>
      <c r="AC30" s="69"/>
      <c r="AD30" s="69">
        <f t="shared" si="32"/>
        <v>1.3729012345309888</v>
      </c>
      <c r="AE30" s="69">
        <f>'RD T1'!E116</f>
        <v>0.74308374244584519</v>
      </c>
      <c r="AF30" s="69">
        <f t="shared" si="33"/>
        <v>2.1159849769768337</v>
      </c>
      <c r="AH30" t="str">
        <f t="shared" si="34"/>
        <v>81 Process, plant and machine operatives</v>
      </c>
      <c r="AI30" s="69">
        <v>0.32242866761571137</v>
      </c>
      <c r="AJ30" s="69">
        <v>0.32006063572245597</v>
      </c>
      <c r="AK30" s="69">
        <v>0.33884178949781901</v>
      </c>
      <c r="AL30" s="69">
        <v>0.49706044309673392</v>
      </c>
      <c r="AM30" s="69">
        <v>0.69980479976331567</v>
      </c>
      <c r="AN30" s="69"/>
      <c r="AO30" s="69">
        <f t="shared" si="35"/>
        <v>0.36096301026549665</v>
      </c>
      <c r="AP30" s="69">
        <f>'RD T1'!E145</f>
        <v>0.26469979398867832</v>
      </c>
      <c r="AQ30" s="69">
        <f t="shared" si="36"/>
        <v>0.62566280425417498</v>
      </c>
      <c r="AS30" t="str">
        <f t="shared" si="37"/>
        <v>81 Process, plant and machine operatives</v>
      </c>
      <c r="AT30" s="69">
        <v>0.73040289314408924</v>
      </c>
      <c r="AU30" s="69">
        <v>0.67644639481279878</v>
      </c>
      <c r="AV30" s="69">
        <v>0.74297426498326424</v>
      </c>
      <c r="AW30" s="69">
        <v>1.0615667233033523</v>
      </c>
      <c r="AX30" s="69">
        <v>1.4911089823035826</v>
      </c>
      <c r="AY30" s="69"/>
      <c r="AZ30" s="69">
        <f t="shared" si="38"/>
        <v>0.74813471732031833</v>
      </c>
      <c r="BA30" s="69">
        <f>'RD T1'!E174</f>
        <v>0.57584475158596937</v>
      </c>
      <c r="BB30" s="69">
        <f t="shared" si="39"/>
        <v>1.3239794689062876</v>
      </c>
      <c r="BD30" t="str">
        <f t="shared" si="40"/>
        <v>81 Process, plant and machine operatives</v>
      </c>
      <c r="BE30" s="69">
        <v>5.2119719866946239</v>
      </c>
      <c r="BF30" s="69">
        <v>5.5001009165108083</v>
      </c>
      <c r="BG30" s="69">
        <v>4.8521677282507634</v>
      </c>
      <c r="BH30" s="69">
        <v>6.5970375873891243</v>
      </c>
      <c r="BI30" s="69">
        <v>7.6439057000633968</v>
      </c>
      <c r="BJ30" s="69"/>
      <c r="BK30" s="69">
        <f t="shared" si="41"/>
        <v>2.7917379718126334</v>
      </c>
      <c r="BL30" s="69">
        <f>'RD T1'!E203</f>
        <v>2.5479328131359109</v>
      </c>
      <c r="BM30" s="69">
        <f t="shared" si="42"/>
        <v>5.3396707849485443</v>
      </c>
      <c r="BO30" t="str">
        <f t="shared" si="43"/>
        <v>81 Process, plant and machine operatives</v>
      </c>
      <c r="BP30" s="69">
        <v>7.2498321526551281</v>
      </c>
      <c r="BQ30" s="69">
        <v>7.3363007364692701</v>
      </c>
      <c r="BR30" s="69">
        <v>6.367325301620836</v>
      </c>
      <c r="BS30" s="69">
        <v>7.7912085245326974</v>
      </c>
      <c r="BT30" s="69">
        <v>7.3464971619467017</v>
      </c>
      <c r="BU30" s="69"/>
      <c r="BV30" s="69">
        <f t="shared" si="44"/>
        <v>0.97917186032586567</v>
      </c>
      <c r="BW30" s="69">
        <f>'RD T1'!E232</f>
        <v>3.0194430391370246</v>
      </c>
      <c r="BX30" s="69">
        <f t="shared" si="45"/>
        <v>3.9986148994628903</v>
      </c>
      <c r="BZ30" t="str">
        <f t="shared" si="46"/>
        <v>81 Process, plant and machine operatives</v>
      </c>
      <c r="CA30" s="69">
        <v>6.5433558861908274</v>
      </c>
      <c r="CB30" s="69">
        <v>5.5504813893381568</v>
      </c>
      <c r="CC30" s="69">
        <v>5.0916927514745716</v>
      </c>
      <c r="CD30" s="69">
        <v>5.3139131524415131</v>
      </c>
      <c r="CE30" s="69">
        <v>2.4496515266089776</v>
      </c>
      <c r="CF30" s="69"/>
      <c r="CG30" s="69">
        <f t="shared" si="47"/>
        <v>-2.642041224865594</v>
      </c>
      <c r="CH30" s="69">
        <f>'RD T1'!E261</f>
        <v>1.5393855396373335</v>
      </c>
      <c r="CI30" s="69">
        <f t="shared" si="48"/>
        <v>-1.1026556852282605</v>
      </c>
      <c r="CK30" t="str">
        <f t="shared" si="49"/>
        <v>81 Process, plant and machine operatives</v>
      </c>
      <c r="CL30" s="69">
        <v>2.5762729623870806</v>
      </c>
      <c r="CM30" s="69">
        <v>2.0685319232267179</v>
      </c>
      <c r="CN30" s="69">
        <v>1.6082219720677389</v>
      </c>
      <c r="CO30" s="69">
        <v>0.92098905048499369</v>
      </c>
      <c r="CP30" s="69">
        <v>0.41047721483746852</v>
      </c>
      <c r="CQ30" s="69"/>
      <c r="CR30" s="69">
        <f t="shared" si="50"/>
        <v>-1.1977447572302704</v>
      </c>
      <c r="CS30" s="69">
        <f>'RD T1'!E290</f>
        <v>0.21965139656976629</v>
      </c>
      <c r="CT30" s="69">
        <f t="shared" si="51"/>
        <v>-0.97809336066050412</v>
      </c>
    </row>
    <row r="31" spans="1:98" x14ac:dyDescent="0.2">
      <c r="A31" s="10" t="str">
        <f>name!D27</f>
        <v>82 Transport and mobile machine drivers and operatives</v>
      </c>
      <c r="B31" s="69">
        <v>2.7387365166485465E-2</v>
      </c>
      <c r="C31" s="69">
        <v>3.3244496063791457E-2</v>
      </c>
      <c r="D31" s="69">
        <v>3.4715340285794906E-2</v>
      </c>
      <c r="E31" s="69">
        <v>5.2518300559811638E-2</v>
      </c>
      <c r="F31" s="69">
        <v>8.28010970448992E-2</v>
      </c>
      <c r="G31" s="11"/>
      <c r="H31" s="69">
        <f t="shared" si="26"/>
        <v>4.8085756759104294E-2</v>
      </c>
      <c r="I31" s="69">
        <f>'RD T1'!E59</f>
        <v>3.7319608425694026E-2</v>
      </c>
      <c r="J31" s="69">
        <f t="shared" si="27"/>
        <v>8.5405365184798326E-2</v>
      </c>
      <c r="L31" t="str">
        <f t="shared" si="28"/>
        <v>82 Transport and mobile machine drivers and operatives</v>
      </c>
      <c r="M31" s="69">
        <v>0.19340623008850449</v>
      </c>
      <c r="N31" s="69">
        <v>0.24187531998804424</v>
      </c>
      <c r="O31" s="69">
        <v>0.24021118514556405</v>
      </c>
      <c r="P31" s="69">
        <v>0.31899158887778478</v>
      </c>
      <c r="Q31" s="69">
        <v>0.46438327126761103</v>
      </c>
      <c r="R31" s="11"/>
      <c r="S31" s="69">
        <f t="shared" si="29"/>
        <v>0.22417208612204698</v>
      </c>
      <c r="T31" s="69">
        <f>'RD T1'!E88</f>
        <v>0.21758972514895647</v>
      </c>
      <c r="U31" s="69">
        <f t="shared" si="30"/>
        <v>0.44176181127100345</v>
      </c>
      <c r="W31" t="str">
        <f t="shared" si="31"/>
        <v>82 Transport and mobile machine drivers and operatives</v>
      </c>
      <c r="X31" s="69">
        <v>0.79716967764392332</v>
      </c>
      <c r="Y31" s="69">
        <v>0.79817883029470871</v>
      </c>
      <c r="Z31" s="69">
        <v>0.9898027866842144</v>
      </c>
      <c r="AA31" s="69">
        <v>1.1428124150610106</v>
      </c>
      <c r="AB31" s="69">
        <v>1.4950862217451295</v>
      </c>
      <c r="AC31" s="69"/>
      <c r="AD31" s="69">
        <f t="shared" si="32"/>
        <v>0.50528343506091511</v>
      </c>
      <c r="AE31" s="69">
        <f>'RD T1'!E117</f>
        <v>0.81438442433216285</v>
      </c>
      <c r="AF31" s="69">
        <f t="shared" si="33"/>
        <v>1.319667859393078</v>
      </c>
      <c r="AH31" t="str">
        <f t="shared" si="34"/>
        <v>82 Transport and mobile machine drivers and operatives</v>
      </c>
      <c r="AI31" s="69">
        <v>0.38625442278370947</v>
      </c>
      <c r="AJ31" s="69">
        <v>0.37621874699802438</v>
      </c>
      <c r="AK31" s="69">
        <v>0.50305009895202635</v>
      </c>
      <c r="AL31" s="69">
        <v>0.5838230299161612</v>
      </c>
      <c r="AM31" s="69">
        <v>0.77371331150337619</v>
      </c>
      <c r="AN31" s="69"/>
      <c r="AO31" s="69">
        <f t="shared" si="35"/>
        <v>0.27066321255134984</v>
      </c>
      <c r="AP31" s="69">
        <f>'RD T1'!E146</f>
        <v>0.40682579025502141</v>
      </c>
      <c r="AQ31" s="69">
        <f t="shared" si="36"/>
        <v>0.67748900280637125</v>
      </c>
      <c r="AS31" t="str">
        <f t="shared" si="37"/>
        <v>82 Transport and mobile machine drivers and operatives</v>
      </c>
      <c r="AT31" s="69">
        <v>0.59817833600049253</v>
      </c>
      <c r="AU31" s="69">
        <v>0.57380875442007961</v>
      </c>
      <c r="AV31" s="69">
        <v>0.73984188028935371</v>
      </c>
      <c r="AW31" s="69">
        <v>0.87465129474274506</v>
      </c>
      <c r="AX31" s="69">
        <v>1.1302743255786882</v>
      </c>
      <c r="AY31" s="69"/>
      <c r="AZ31" s="69">
        <f t="shared" si="38"/>
        <v>0.39043244528933452</v>
      </c>
      <c r="BA31" s="69">
        <f>'RD T1'!E175</f>
        <v>0.61724757176166578</v>
      </c>
      <c r="BB31" s="69">
        <f t="shared" si="39"/>
        <v>1.0076800170510003</v>
      </c>
      <c r="BD31" t="str">
        <f t="shared" si="40"/>
        <v>82 Transport and mobile machine drivers and operatives</v>
      </c>
      <c r="BE31" s="69">
        <v>4.0526296720505739</v>
      </c>
      <c r="BF31" s="69">
        <v>4.6709146233091108</v>
      </c>
      <c r="BG31" s="69">
        <v>4.4375689123812316</v>
      </c>
      <c r="BH31" s="69">
        <v>5.1562235129124341</v>
      </c>
      <c r="BI31" s="69">
        <v>6.1482985103452199</v>
      </c>
      <c r="BJ31" s="69"/>
      <c r="BK31" s="69">
        <f t="shared" si="41"/>
        <v>1.7107295979639883</v>
      </c>
      <c r="BL31" s="69">
        <f>'RD T1'!E204</f>
        <v>2.8274020614484927</v>
      </c>
      <c r="BM31" s="69">
        <f t="shared" si="42"/>
        <v>4.538131659412481</v>
      </c>
      <c r="BO31" t="str">
        <f t="shared" si="43"/>
        <v>82 Transport and mobile machine drivers and operatives</v>
      </c>
      <c r="BP31" s="69">
        <v>6.5089960472364679</v>
      </c>
      <c r="BQ31" s="69">
        <v>7.1085908201396402</v>
      </c>
      <c r="BR31" s="69">
        <v>6.5532933502839414</v>
      </c>
      <c r="BS31" s="69">
        <v>6.9340813965076729</v>
      </c>
      <c r="BT31" s="69">
        <v>6.9248532609103535</v>
      </c>
      <c r="BU31" s="69"/>
      <c r="BV31" s="69">
        <f t="shared" si="44"/>
        <v>0.37155991062641203</v>
      </c>
      <c r="BW31" s="69">
        <f>'RD T1'!E233</f>
        <v>3.6859385287772883</v>
      </c>
      <c r="BX31" s="69">
        <f t="shared" si="45"/>
        <v>4.0574984394036999</v>
      </c>
      <c r="BZ31" t="str">
        <f t="shared" si="46"/>
        <v>82 Transport and mobile machine drivers and operatives</v>
      </c>
      <c r="CA31" s="69">
        <v>6.2838341453404647</v>
      </c>
      <c r="CB31" s="69">
        <v>5.6946863309406872</v>
      </c>
      <c r="CC31" s="69">
        <v>5.7535070505498931</v>
      </c>
      <c r="CD31" s="69">
        <v>4.9421593508191393</v>
      </c>
      <c r="CE31" s="69">
        <v>3.5581870804809488</v>
      </c>
      <c r="CF31" s="69"/>
      <c r="CG31" s="69">
        <f t="shared" si="47"/>
        <v>-2.1953199700689443</v>
      </c>
      <c r="CH31" s="69">
        <f>'RD T1'!E262</f>
        <v>2.2496334487244107</v>
      </c>
      <c r="CI31" s="69">
        <f t="shared" si="48"/>
        <v>5.431347865546643E-2</v>
      </c>
      <c r="CK31" t="str">
        <f t="shared" si="49"/>
        <v>82 Transport and mobile machine drivers and operatives</v>
      </c>
      <c r="CL31" s="69">
        <v>2.2559583367499036</v>
      </c>
      <c r="CM31" s="69">
        <v>2.373307174340201</v>
      </c>
      <c r="CN31" s="69">
        <v>2.139701517016086</v>
      </c>
      <c r="CO31" s="69">
        <v>2.2392098745198354</v>
      </c>
      <c r="CP31" s="69">
        <v>1.2450076226940234</v>
      </c>
      <c r="CQ31" s="69"/>
      <c r="CR31" s="69">
        <f t="shared" si="50"/>
        <v>-0.89469389432206259</v>
      </c>
      <c r="CS31" s="69">
        <f>'RD T1'!E291</f>
        <v>0.73261126769111096</v>
      </c>
      <c r="CT31" s="69">
        <f t="shared" si="51"/>
        <v>-0.16208262663095163</v>
      </c>
    </row>
    <row r="32" spans="1:98" x14ac:dyDescent="0.2">
      <c r="A32" s="10" t="str">
        <f>name!D28</f>
        <v>91 Elementary trades and related occupations</v>
      </c>
      <c r="B32" s="69">
        <v>3.7211154062805226E-4</v>
      </c>
      <c r="C32" s="69">
        <v>4.0697629900724954E-4</v>
      </c>
      <c r="D32" s="69">
        <v>3.5881148469190093E-4</v>
      </c>
      <c r="E32" s="69">
        <v>3.420704105733643E-4</v>
      </c>
      <c r="F32" s="69">
        <v>4.6039105713311691E-4</v>
      </c>
      <c r="G32" s="11"/>
      <c r="H32" s="69">
        <f t="shared" si="26"/>
        <v>1.0157957244121598E-4</v>
      </c>
      <c r="I32" s="69">
        <f>'RD T1'!E60</f>
        <v>2.1515199909826759E-4</v>
      </c>
      <c r="J32" s="69">
        <f t="shared" si="27"/>
        <v>3.167315715394836E-4</v>
      </c>
      <c r="L32" t="str">
        <f t="shared" si="28"/>
        <v>91 Elementary trades and related occupations</v>
      </c>
      <c r="M32" s="69">
        <v>0.13661626621311615</v>
      </c>
      <c r="N32" s="69">
        <v>0.1643006038359498</v>
      </c>
      <c r="O32" s="69">
        <v>0.1399097614100529</v>
      </c>
      <c r="P32" s="69">
        <v>0.16472592239475461</v>
      </c>
      <c r="Q32" s="69">
        <v>0.23119558656621497</v>
      </c>
      <c r="R32" s="11"/>
      <c r="S32" s="69">
        <f t="shared" si="29"/>
        <v>9.128582515616207E-2</v>
      </c>
      <c r="T32" s="69">
        <f>'RD T1'!E89</f>
        <v>8.8914932917804904E-2</v>
      </c>
      <c r="U32" s="69">
        <f t="shared" si="30"/>
        <v>0.18020075807396696</v>
      </c>
      <c r="W32" t="str">
        <f t="shared" si="31"/>
        <v>91 Elementary trades and related occupations</v>
      </c>
      <c r="X32" s="69">
        <v>0.50522328386217741</v>
      </c>
      <c r="Y32" s="69">
        <v>0.53351904287320639</v>
      </c>
      <c r="Z32" s="69">
        <v>0.55986563117228472</v>
      </c>
      <c r="AA32" s="69">
        <v>0.55433798913841337</v>
      </c>
      <c r="AB32" s="69">
        <v>0.67462463912143056</v>
      </c>
      <c r="AC32" s="69"/>
      <c r="AD32" s="69">
        <f t="shared" si="32"/>
        <v>0.11475900794914584</v>
      </c>
      <c r="AE32" s="69">
        <f>'RD T1'!E118</f>
        <v>0.363499161287135</v>
      </c>
      <c r="AF32" s="69">
        <f t="shared" si="33"/>
        <v>0.47825816923628084</v>
      </c>
      <c r="AH32" t="str">
        <f t="shared" si="34"/>
        <v>91 Elementary trades and related occupations</v>
      </c>
      <c r="AI32" s="69">
        <v>0.36278546180702714</v>
      </c>
      <c r="AJ32" s="69">
        <v>0.38233262040306554</v>
      </c>
      <c r="AK32" s="69">
        <v>0.36795265461188731</v>
      </c>
      <c r="AL32" s="69">
        <v>0.34994524362429846</v>
      </c>
      <c r="AM32" s="69">
        <v>0.43978650261816277</v>
      </c>
      <c r="AN32" s="69"/>
      <c r="AO32" s="69">
        <f t="shared" si="35"/>
        <v>7.1833848006275458E-2</v>
      </c>
      <c r="AP32" s="69">
        <f>'RD T1'!E147</f>
        <v>0.23336439692905392</v>
      </c>
      <c r="AQ32" s="69">
        <f t="shared" si="36"/>
        <v>0.30519824493532938</v>
      </c>
      <c r="AS32" t="str">
        <f t="shared" si="37"/>
        <v>91 Elementary trades and related occupations</v>
      </c>
      <c r="AT32" s="69">
        <v>0.39022524440833395</v>
      </c>
      <c r="AU32" s="69">
        <v>0.36751225635489521</v>
      </c>
      <c r="AV32" s="69">
        <v>0.43365154235657832</v>
      </c>
      <c r="AW32" s="69">
        <v>0.42206734117124778</v>
      </c>
      <c r="AX32" s="69">
        <v>0.49582293310189823</v>
      </c>
      <c r="AY32" s="69"/>
      <c r="AZ32" s="69">
        <f t="shared" si="38"/>
        <v>6.217139074531991E-2</v>
      </c>
      <c r="BA32" s="69">
        <f>'RD T1'!E176</f>
        <v>0.23705777796046387</v>
      </c>
      <c r="BB32" s="69">
        <f t="shared" si="39"/>
        <v>0.29922916870578375</v>
      </c>
      <c r="BD32" t="str">
        <f t="shared" si="40"/>
        <v>91 Elementary trades and related occupations</v>
      </c>
      <c r="BE32" s="69">
        <v>1.9308030700046248</v>
      </c>
      <c r="BF32" s="69">
        <v>1.8271429714590182</v>
      </c>
      <c r="BG32" s="69">
        <v>1.6455436966939718</v>
      </c>
      <c r="BH32" s="69">
        <v>1.4969504387615487</v>
      </c>
      <c r="BI32" s="69">
        <v>1.7018731525587303</v>
      </c>
      <c r="BJ32" s="69"/>
      <c r="BK32" s="69">
        <f t="shared" si="41"/>
        <v>5.632945586475846E-2</v>
      </c>
      <c r="BL32" s="69">
        <f>'RD T1'!E205</f>
        <v>0.57351799026139705</v>
      </c>
      <c r="BM32" s="69">
        <f t="shared" si="42"/>
        <v>0.62984744612615551</v>
      </c>
      <c r="BO32" t="str">
        <f t="shared" si="43"/>
        <v>91 Elementary trades and related occupations</v>
      </c>
      <c r="BP32" s="69">
        <v>3.3109141931803254</v>
      </c>
      <c r="BQ32" s="69">
        <v>2.8813254164129201</v>
      </c>
      <c r="BR32" s="69">
        <v>2.6372929496746216</v>
      </c>
      <c r="BS32" s="69">
        <v>2.0720725493136816</v>
      </c>
      <c r="BT32" s="69">
        <v>1.7870176907204598</v>
      </c>
      <c r="BU32" s="69"/>
      <c r="BV32" s="69">
        <f t="shared" si="44"/>
        <v>-0.85027525895416178</v>
      </c>
      <c r="BW32" s="69">
        <f>'RD T1'!E234</f>
        <v>0.77913382777747153</v>
      </c>
      <c r="BX32" s="69">
        <f t="shared" si="45"/>
        <v>-7.1141431176690251E-2</v>
      </c>
      <c r="BZ32" t="str">
        <f t="shared" si="46"/>
        <v>91 Elementary trades and related occupations</v>
      </c>
      <c r="CA32" s="69">
        <v>4.5755267087041265</v>
      </c>
      <c r="CB32" s="69">
        <v>3.7643352439840037</v>
      </c>
      <c r="CC32" s="69">
        <v>3.5382813827476589</v>
      </c>
      <c r="CD32" s="69">
        <v>2.6333314650266977</v>
      </c>
      <c r="CE32" s="69">
        <v>2.0202052896461233</v>
      </c>
      <c r="CF32" s="69"/>
      <c r="CG32" s="69">
        <f t="shared" si="47"/>
        <v>-1.5180760931015356</v>
      </c>
      <c r="CH32" s="69">
        <f>'RD T1'!E263</f>
        <v>1.0215815190141626</v>
      </c>
      <c r="CI32" s="69">
        <f t="shared" si="48"/>
        <v>-0.49649457408737296</v>
      </c>
      <c r="CK32" t="str">
        <f t="shared" si="49"/>
        <v>91 Elementary trades and related occupations</v>
      </c>
      <c r="CL32" s="69">
        <v>1.8252250858602022</v>
      </c>
      <c r="CM32" s="69">
        <v>1.6229511995165775</v>
      </c>
      <c r="CN32" s="69">
        <v>1.3486125683340264</v>
      </c>
      <c r="CO32" s="69">
        <v>1.2863676076185884</v>
      </c>
      <c r="CP32" s="69">
        <v>1.0564362601352362</v>
      </c>
      <c r="CQ32" s="69"/>
      <c r="CR32" s="69">
        <f t="shared" si="50"/>
        <v>-0.29217630819879026</v>
      </c>
      <c r="CS32" s="69">
        <f>'RD T1'!E292</f>
        <v>0.36837672902163771</v>
      </c>
      <c r="CT32" s="69">
        <f t="shared" si="51"/>
        <v>7.6200420822847448E-2</v>
      </c>
    </row>
    <row r="33" spans="1:98" x14ac:dyDescent="0.2">
      <c r="A33" s="10" t="str">
        <f>name!D29</f>
        <v>92 Elementary administration and service occupations</v>
      </c>
      <c r="B33" s="69">
        <v>2.7036795311357501E-2</v>
      </c>
      <c r="C33" s="69">
        <v>3.499970889660077E-2</v>
      </c>
      <c r="D33" s="69">
        <v>3.0418772808370933E-2</v>
      </c>
      <c r="E33" s="69">
        <v>4.2128828215197242E-2</v>
      </c>
      <c r="F33" s="69">
        <v>6.3349971364288091E-2</v>
      </c>
      <c r="G33" s="11"/>
      <c r="H33" s="69">
        <f t="shared" ref="H33" si="52">F33-D33</f>
        <v>3.2931198555917154E-2</v>
      </c>
      <c r="I33" s="69">
        <f>'RD T1'!E61</f>
        <v>2.4397737723374936E-2</v>
      </c>
      <c r="J33" s="69">
        <f t="shared" ref="J33" si="53">SUM(H33:I33)</f>
        <v>5.7328936279292086E-2</v>
      </c>
      <c r="L33" t="str">
        <f t="shared" ref="L33" si="54">A33</f>
        <v>92 Elementary administration and service occupations</v>
      </c>
      <c r="M33" s="69">
        <v>0.67352479673418275</v>
      </c>
      <c r="N33" s="69">
        <v>0.9051182327611127</v>
      </c>
      <c r="O33" s="69">
        <v>0.77245361120665523</v>
      </c>
      <c r="P33" s="69">
        <v>1.0721169952460525</v>
      </c>
      <c r="Q33" s="69">
        <v>1.6575884101428746</v>
      </c>
      <c r="R33" s="11"/>
      <c r="S33" s="69">
        <f t="shared" ref="S33" si="55">Q33-O33</f>
        <v>0.88513479893621938</v>
      </c>
      <c r="T33" s="69">
        <f>'RD T1'!E90</f>
        <v>0.62805231204344181</v>
      </c>
      <c r="U33" s="69">
        <f t="shared" ref="U33" si="56">SUM(S33:T33)</f>
        <v>1.5131871109796613</v>
      </c>
      <c r="W33" t="str">
        <f t="shared" ref="W33" si="57">A33</f>
        <v>92 Elementary administration and service occupations</v>
      </c>
      <c r="X33" s="69">
        <v>3.0207144911891812</v>
      </c>
      <c r="Y33" s="69">
        <v>3.3647833302028896</v>
      </c>
      <c r="Z33" s="69">
        <v>3.4305774128314912</v>
      </c>
      <c r="AA33" s="69">
        <v>4.1780558343084131</v>
      </c>
      <c r="AB33" s="69">
        <v>5.7109584183193958</v>
      </c>
      <c r="AC33" s="69"/>
      <c r="AD33" s="69">
        <f t="shared" ref="AD33" si="58">AB33-Z33</f>
        <v>2.2803810054879046</v>
      </c>
      <c r="AE33" s="69">
        <f>'RD T1'!E119</f>
        <v>2.8307126337439938</v>
      </c>
      <c r="AF33" s="69">
        <f t="shared" ref="AF33" si="59">SUM(AD33:AE33)</f>
        <v>5.111093639231898</v>
      </c>
      <c r="AH33" t="str">
        <f t="shared" ref="AH33" si="60">L33</f>
        <v>92 Elementary administration and service occupations</v>
      </c>
      <c r="AI33" s="69">
        <v>1.4420070168309556</v>
      </c>
      <c r="AJ33" s="69">
        <v>1.6040163047809599</v>
      </c>
      <c r="AK33" s="69">
        <v>1.6514167052183899</v>
      </c>
      <c r="AL33" s="69">
        <v>1.9850541034463891</v>
      </c>
      <c r="AM33" s="69">
        <v>2.7510148877114533</v>
      </c>
      <c r="AN33" s="69"/>
      <c r="AO33" s="69">
        <f t="shared" ref="AO33" si="61">AM33-AK33</f>
        <v>1.0995981824930634</v>
      </c>
      <c r="AP33" s="69">
        <f>'RD T1'!E148</f>
        <v>1.2867139292526704</v>
      </c>
      <c r="AQ33" s="69">
        <f t="shared" ref="AQ33" si="62">SUM(AO33:AP33)</f>
        <v>2.3863121117457338</v>
      </c>
      <c r="AS33" t="str">
        <f t="shared" ref="AS33" si="63">W33</f>
        <v>92 Elementary administration and service occupations</v>
      </c>
      <c r="AT33" s="69">
        <v>1.3560104341110695</v>
      </c>
      <c r="AU33" s="69">
        <v>1.4392838345384948</v>
      </c>
      <c r="AV33" s="69">
        <v>1.5295647478912551</v>
      </c>
      <c r="AW33" s="69">
        <v>1.7786791205006907</v>
      </c>
      <c r="AX33" s="69">
        <v>2.3831700066995207</v>
      </c>
      <c r="AY33" s="69"/>
      <c r="AZ33" s="69">
        <f t="shared" ref="AZ33" si="64">AX33-AV33</f>
        <v>0.85360525880826565</v>
      </c>
      <c r="BA33" s="69">
        <f>'RD T1'!E177</f>
        <v>1.1366843263945519</v>
      </c>
      <c r="BB33" s="69">
        <f t="shared" ref="BB33" si="65">SUM(AZ33:BA33)</f>
        <v>1.9902895852028175</v>
      </c>
      <c r="BD33" t="str">
        <f t="shared" ref="BD33" si="66">AH33</f>
        <v>92 Elementary administration and service occupations</v>
      </c>
      <c r="BE33" s="69">
        <v>9.0415200699833651</v>
      </c>
      <c r="BF33" s="69">
        <v>9.2455831744560157</v>
      </c>
      <c r="BG33" s="69">
        <v>8.6325615157280353</v>
      </c>
      <c r="BH33" s="69">
        <v>8.6034436333861635</v>
      </c>
      <c r="BI33" s="69">
        <v>8.9346577977940012</v>
      </c>
      <c r="BJ33" s="69"/>
      <c r="BK33" s="69">
        <f t="shared" ref="BK33" si="67">BI33-BG33</f>
        <v>0.30209628206596584</v>
      </c>
      <c r="BL33" s="69">
        <f>'RD T1'!E206</f>
        <v>4.0566191007808818</v>
      </c>
      <c r="BM33" s="69">
        <f t="shared" ref="BM33" si="68">SUM(BK33:BL33)</f>
        <v>4.3587153828468477</v>
      </c>
      <c r="BO33" t="str">
        <f t="shared" ref="BO33" si="69">AS33</f>
        <v>92 Elementary administration and service occupations</v>
      </c>
      <c r="BP33" s="69">
        <v>15.07279165766092</v>
      </c>
      <c r="BQ33" s="69">
        <v>15.624405632441285</v>
      </c>
      <c r="BR33" s="69">
        <v>14.142663697661888</v>
      </c>
      <c r="BS33" s="69">
        <v>13.909817975419413</v>
      </c>
      <c r="BT33" s="69">
        <v>12.468799750668548</v>
      </c>
      <c r="BU33" s="69"/>
      <c r="BV33" s="69">
        <f t="shared" ref="BV33" si="70">BT33-BR33</f>
        <v>-1.6738639469933396</v>
      </c>
      <c r="BW33" s="69">
        <f>'RD T1'!E235</f>
        <v>6.4344071483149206</v>
      </c>
      <c r="BX33" s="69">
        <f t="shared" ref="BX33" si="71">SUM(BV33:BW33)</f>
        <v>4.7605432013215809</v>
      </c>
      <c r="BZ33" t="str">
        <f t="shared" ref="BZ33" si="72">BD33</f>
        <v>92 Elementary administration and service occupations</v>
      </c>
      <c r="CA33" s="69">
        <v>15.062456934047024</v>
      </c>
      <c r="CB33" s="69">
        <v>13.140635408557211</v>
      </c>
      <c r="CC33" s="69">
        <v>12.633265150060506</v>
      </c>
      <c r="CD33" s="69">
        <v>12.133144786802859</v>
      </c>
      <c r="CE33" s="69">
        <v>7.8806259140253703</v>
      </c>
      <c r="CF33" s="69"/>
      <c r="CG33" s="69">
        <f t="shared" ref="CG33" si="73">CE33-CC33</f>
        <v>-4.7526392360351357</v>
      </c>
      <c r="CH33" s="69">
        <f>'RD T1'!E264</f>
        <v>4.2572437450751472</v>
      </c>
      <c r="CI33" s="69">
        <f t="shared" ref="CI33" si="74">SUM(CG33:CH33)</f>
        <v>-0.49539549095998847</v>
      </c>
      <c r="CK33" t="str">
        <f t="shared" ref="CK33" si="75">BO33</f>
        <v>92 Elementary administration and service occupations</v>
      </c>
      <c r="CL33" s="69">
        <v>5.8161678119749549</v>
      </c>
      <c r="CM33" s="69">
        <v>4.6555904414441436</v>
      </c>
      <c r="CN33" s="69">
        <v>3.4695161837620194</v>
      </c>
      <c r="CO33" s="69">
        <v>2.6863073990776347</v>
      </c>
      <c r="CP33" s="69">
        <v>1.6293035769850246</v>
      </c>
      <c r="CQ33" s="69"/>
      <c r="CR33" s="69">
        <f t="shared" ref="CR33" si="76">CP33-CN33</f>
        <v>-1.8402126067769948</v>
      </c>
      <c r="CS33" s="69">
        <f>'RD T1'!E293</f>
        <v>0.67912470455074236</v>
      </c>
      <c r="CT33" s="69">
        <f t="shared" ref="CT33" si="77">SUM(CR33:CS33)</f>
        <v>-1.1610879022262526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5.0370719976379696</v>
      </c>
      <c r="C35" s="67">
        <f t="shared" ref="C35:F35" si="78">SUM(C8:C33)</f>
        <v>6.584676096496338</v>
      </c>
      <c r="D35" s="67">
        <f t="shared" si="78"/>
        <v>6.2512363418699843</v>
      </c>
      <c r="E35" s="67">
        <f t="shared" si="78"/>
        <v>7.5586852290287023</v>
      </c>
      <c r="F35" s="67">
        <f t="shared" si="78"/>
        <v>9.8262068620943914</v>
      </c>
      <c r="G35" s="11"/>
      <c r="H35" s="67">
        <f>F35-D35</f>
        <v>3.5749705202244071</v>
      </c>
      <c r="I35" s="67">
        <f>SUM(I8:I33)</f>
        <v>3.6987925033457287</v>
      </c>
      <c r="J35" s="67">
        <f>SUM(H35:I35)</f>
        <v>7.2737630235701358</v>
      </c>
      <c r="L35" s="24" t="str">
        <f>A35</f>
        <v>All occupations</v>
      </c>
      <c r="M35" s="67">
        <f>SUM(M8:M33)</f>
        <v>33.745861677240974</v>
      </c>
      <c r="N35" s="67">
        <f t="shared" ref="N35:Q35" si="79">SUM(N8:N33)</f>
        <v>46.012739344338264</v>
      </c>
      <c r="O35" s="67">
        <f t="shared" si="79"/>
        <v>42.914255575884461</v>
      </c>
      <c r="P35" s="67">
        <f t="shared" si="79"/>
        <v>51.728210229427965</v>
      </c>
      <c r="Q35" s="67">
        <f t="shared" si="79"/>
        <v>67.991857051446885</v>
      </c>
      <c r="R35" s="11"/>
      <c r="S35" s="67">
        <f t="shared" si="29"/>
        <v>25.077601475562425</v>
      </c>
      <c r="T35" s="67">
        <f>SUM(T8:T33)</f>
        <v>26.369726007149389</v>
      </c>
      <c r="U35" s="67">
        <f>SUM(S35:T35)</f>
        <v>51.447327482711813</v>
      </c>
      <c r="W35" s="24" t="str">
        <f>A35</f>
        <v>All occupations</v>
      </c>
      <c r="X35" s="67">
        <f>SUM(X8:X33)</f>
        <v>80.288099078753518</v>
      </c>
      <c r="Y35" s="67">
        <f t="shared" ref="Y35:AB35" si="80">SUM(Y8:Y33)</f>
        <v>84.444502998161212</v>
      </c>
      <c r="Z35" s="67">
        <f t="shared" si="80"/>
        <v>93.903506329758883</v>
      </c>
      <c r="AA35" s="67">
        <f t="shared" si="80"/>
        <v>102.8057166977223</v>
      </c>
      <c r="AB35" s="67">
        <f t="shared" si="80"/>
        <v>125.49587185353042</v>
      </c>
      <c r="AC35" s="69"/>
      <c r="AD35" s="67">
        <f t="shared" ref="AD35" si="81">AB35-Z35</f>
        <v>31.592365523771534</v>
      </c>
      <c r="AE35" s="67">
        <f>SUM(AE8:AE33)</f>
        <v>60.760670276027938</v>
      </c>
      <c r="AF35" s="67">
        <f>SUM(AD35:AE35)</f>
        <v>92.353035799799471</v>
      </c>
      <c r="AH35" s="24" t="str">
        <f>L35</f>
        <v>All occupations</v>
      </c>
      <c r="AI35" s="67">
        <f>SUM(AI8:AI33)</f>
        <v>27.348045135760493</v>
      </c>
      <c r="AJ35" s="67">
        <f t="shared" ref="AJ35:AM35" si="82">SUM(AJ8:AJ33)</f>
        <v>26.59677901141891</v>
      </c>
      <c r="AK35" s="67">
        <f t="shared" si="82"/>
        <v>28.148979922785728</v>
      </c>
      <c r="AL35" s="67">
        <f t="shared" si="82"/>
        <v>28.729013858888678</v>
      </c>
      <c r="AM35" s="67">
        <f t="shared" si="82"/>
        <v>33.109400273071032</v>
      </c>
      <c r="AN35" s="69"/>
      <c r="AO35" s="67">
        <f t="shared" ref="AO35" si="83">AM35-AK35</f>
        <v>4.9604203502853039</v>
      </c>
      <c r="AP35" s="67">
        <f>SUM(AP8:AP33)</f>
        <v>16.236713466945261</v>
      </c>
      <c r="AQ35" s="67">
        <f>SUM(AO35:AP35)</f>
        <v>21.197133817230565</v>
      </c>
      <c r="AS35" s="24" t="str">
        <f>W35</f>
        <v>All occupations</v>
      </c>
      <c r="AT35" s="67">
        <f>SUM(AT8:AT33)</f>
        <v>25.568285657845252</v>
      </c>
      <c r="AU35" s="67">
        <f t="shared" ref="AU35:AX35" si="84">SUM(AU8:AU33)</f>
        <v>25.362227941740883</v>
      </c>
      <c r="AV35" s="67">
        <f t="shared" si="84"/>
        <v>28.776709227280527</v>
      </c>
      <c r="AW35" s="67">
        <f t="shared" si="84"/>
        <v>30.317550662638233</v>
      </c>
      <c r="AX35" s="67">
        <f t="shared" si="84"/>
        <v>36.262637444284152</v>
      </c>
      <c r="AY35" s="69"/>
      <c r="AZ35" s="67">
        <f t="shared" ref="AZ35" si="85">AX35-AV35</f>
        <v>7.4859282170036252</v>
      </c>
      <c r="BA35" s="67">
        <f>SUM(BA8:BA33)</f>
        <v>16.688344040112241</v>
      </c>
      <c r="BB35" s="67">
        <f>SUM(AZ35:BA35)</f>
        <v>24.174272257115867</v>
      </c>
      <c r="BD35" s="24" t="str">
        <f>AH35</f>
        <v>All occupations</v>
      </c>
      <c r="BE35" s="67">
        <f>SUM(BE8:BE33)</f>
        <v>107.78051384441864</v>
      </c>
      <c r="BF35" s="67">
        <f t="shared" ref="BF35:BI35" si="86">SUM(BF8:BF33)</f>
        <v>117.47424709820072</v>
      </c>
      <c r="BG35" s="67">
        <f t="shared" si="86"/>
        <v>116.13710995126314</v>
      </c>
      <c r="BH35" s="67">
        <f t="shared" si="86"/>
        <v>117.96384252875893</v>
      </c>
      <c r="BI35" s="67">
        <f t="shared" si="86"/>
        <v>123.78045733204192</v>
      </c>
      <c r="BJ35" s="69"/>
      <c r="BK35" s="67">
        <f t="shared" ref="BK35" si="87">BI35-BG35</f>
        <v>7.6433473807787777</v>
      </c>
      <c r="BL35" s="67">
        <f>SUM(BL8:BL33)</f>
        <v>53.805695655950004</v>
      </c>
      <c r="BM35" s="67">
        <f>SUM(BK35:BL35)</f>
        <v>61.449043036728781</v>
      </c>
      <c r="BO35" s="24" t="str">
        <f>AS35</f>
        <v>All occupations</v>
      </c>
      <c r="BP35" s="67">
        <f>SUM(BP8:BP33)</f>
        <v>112.70028043192782</v>
      </c>
      <c r="BQ35" s="67">
        <f t="shared" ref="BQ35:BT35" si="88">SUM(BQ8:BQ33)</f>
        <v>113.37189947872265</v>
      </c>
      <c r="BR35" s="67">
        <f t="shared" si="88"/>
        <v>108.75082998805857</v>
      </c>
      <c r="BS35" s="67">
        <f t="shared" si="88"/>
        <v>100.81859293940532</v>
      </c>
      <c r="BT35" s="67">
        <f t="shared" si="88"/>
        <v>84.298978707262407</v>
      </c>
      <c r="BU35" s="69"/>
      <c r="BV35" s="67">
        <f t="shared" ref="BV35" si="89">BT35-BR35</f>
        <v>-24.451851280796163</v>
      </c>
      <c r="BW35" s="67">
        <f>SUM(BW8:BW33)</f>
        <v>44.502795805255509</v>
      </c>
      <c r="BX35" s="67">
        <f>SUM(BV35:BW35)</f>
        <v>20.050944524459346</v>
      </c>
      <c r="BZ35" s="24" t="str">
        <f>BD35</f>
        <v>All occupations</v>
      </c>
      <c r="CA35" s="67">
        <f>SUM(CA8:CA33)</f>
        <v>83.748351231101523</v>
      </c>
      <c r="CB35" s="67">
        <f t="shared" ref="CB35:CE35" si="90">SUM(CB8:CB33)</f>
        <v>70.637405708751899</v>
      </c>
      <c r="CC35" s="67">
        <f t="shared" si="90"/>
        <v>70.337390702846079</v>
      </c>
      <c r="CD35" s="67">
        <f t="shared" si="90"/>
        <v>61.975967225674879</v>
      </c>
      <c r="CE35" s="67">
        <f t="shared" si="90"/>
        <v>38.86083392776154</v>
      </c>
      <c r="CF35" s="69"/>
      <c r="CG35" s="67">
        <f t="shared" ref="CG35" si="91">CE35-CC35</f>
        <v>-31.476556775084539</v>
      </c>
      <c r="CH35" s="67">
        <f>SUM(CH8:CH33)</f>
        <v>21.954260671058869</v>
      </c>
      <c r="CI35" s="67">
        <f>SUM(CG35:CH35)</f>
        <v>-9.5222961040256706</v>
      </c>
      <c r="CK35" s="24" t="str">
        <f>BO35</f>
        <v>All occupations</v>
      </c>
      <c r="CL35" s="67">
        <f>SUM(CL8:CL33)</f>
        <v>25.388490945313855</v>
      </c>
      <c r="CM35" s="67">
        <f t="shared" ref="CM35:CP35" si="92">SUM(CM8:CM33)</f>
        <v>23.28152232216889</v>
      </c>
      <c r="CN35" s="67">
        <f t="shared" si="92"/>
        <v>19.624981960252519</v>
      </c>
      <c r="CO35" s="67">
        <f t="shared" si="92"/>
        <v>18.472420628455083</v>
      </c>
      <c r="CP35" s="67">
        <f t="shared" si="92"/>
        <v>13.285756548507171</v>
      </c>
      <c r="CQ35" s="69"/>
      <c r="CR35" s="67">
        <f t="shared" ref="CR35" si="93">CP35-CN35</f>
        <v>-6.3392254117453479</v>
      </c>
      <c r="CS35" s="67">
        <f>SUM(CS8:CS33)</f>
        <v>5.5563258633508443</v>
      </c>
      <c r="CT35" s="67">
        <f>SUM(CR35:CS35)</f>
        <v>-0.7828995483945036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Lincolnshire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Lincolnshire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Lincolnshire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Lincolnshire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Lincolnshire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Lincolnshire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Lincolnshire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Lincolnshire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Lincolnshire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6.2690871335184095</v>
      </c>
      <c r="C45" s="18">
        <f t="shared" si="104"/>
        <v>6.2257936560431579</v>
      </c>
      <c r="D45" s="18">
        <f t="shared" si="104"/>
        <v>6.6700732859815455</v>
      </c>
      <c r="E45" s="18">
        <f t="shared" si="104"/>
        <v>6.160058699193474</v>
      </c>
      <c r="F45" s="18">
        <f t="shared" si="104"/>
        <v>6.3013162831233132</v>
      </c>
      <c r="H45" s="68">
        <f t="shared" ref="H45:H70" si="105">IF(D8&gt;0,(H8/D8)*100,0)</f>
        <v>48.49801798981963</v>
      </c>
      <c r="I45" s="69">
        <f t="shared" ref="I45:I70" si="106">IF(D8&gt;0,I8/D8*100,0)</f>
        <v>61.7739093520971</v>
      </c>
      <c r="J45" s="69">
        <f t="shared" ref="J45:J70" si="107">IF(D8&gt;0,(J8/D8)*100,0)</f>
        <v>110.27192734191674</v>
      </c>
      <c r="L45" t="str">
        <f>A45</f>
        <v>11 Corporate managers and directors</v>
      </c>
      <c r="M45" s="18">
        <f t="shared" ref="M45:Q54" si="108">M8/M$35*100</f>
        <v>8.2002960294172986</v>
      </c>
      <c r="N45" s="18">
        <f t="shared" si="108"/>
        <v>8.6453211335275384</v>
      </c>
      <c r="O45" s="18">
        <f t="shared" si="108"/>
        <v>8.6190705402275292</v>
      </c>
      <c r="P45" s="18">
        <f t="shared" si="108"/>
        <v>7.8034086544338397</v>
      </c>
      <c r="Q45" s="18">
        <f t="shared" si="108"/>
        <v>7.7855108377714854</v>
      </c>
      <c r="S45" s="68">
        <f t="shared" ref="S45:S70" si="109">IF(O8&gt;0,(S8/O8)*100,0)</f>
        <v>43.113959812280491</v>
      </c>
      <c r="T45" s="69">
        <f t="shared" ref="T45:T70" si="110">IF(O8&gt;0,T8/O8*100,0)</f>
        <v>59.887979020343295</v>
      </c>
      <c r="U45" s="69">
        <f t="shared" ref="U45:U70" si="111">IF(O8&gt;0,(U8/O8)*100,0)</f>
        <v>103.00193883262378</v>
      </c>
      <c r="W45" t="str">
        <f>A45</f>
        <v>11 Corporate managers and directors</v>
      </c>
      <c r="X45" s="18">
        <f t="shared" ref="X45:AB54" si="112">X8/X$35*100</f>
        <v>9.85152005789889</v>
      </c>
      <c r="Y45" s="18">
        <f t="shared" si="112"/>
        <v>10.515768452463549</v>
      </c>
      <c r="Z45" s="18">
        <f t="shared" si="112"/>
        <v>10.735669413112921</v>
      </c>
      <c r="AA45" s="18">
        <f t="shared" si="112"/>
        <v>9.6224882545832759</v>
      </c>
      <c r="AB45" s="18">
        <f t="shared" si="112"/>
        <v>9.5723355308732287</v>
      </c>
      <c r="AD45" s="68">
        <f t="shared" ref="AD45:AD70" si="113">IF(Z8&gt;0,(AD8/Z8)*100,0)</f>
        <v>19.161624325459929</v>
      </c>
      <c r="AE45" s="69">
        <f t="shared" ref="AE45:AE70" si="114">IF(Z8&gt;0,AE8/Z8*100,0)</f>
        <v>60.438110336818752</v>
      </c>
      <c r="AF45" s="69">
        <f t="shared" ref="AF45:AF70" si="115">IF(Z8&gt;0,(AF8/Z8)*100,0)</f>
        <v>79.599734662278678</v>
      </c>
      <c r="AH45" t="str">
        <f>L45</f>
        <v>11 Corporate managers and directors</v>
      </c>
      <c r="AI45" s="18">
        <f t="shared" ref="AI45:AM54" si="116">AI8/AI$35*100</f>
        <v>6.083624931402996</v>
      </c>
      <c r="AJ45" s="18">
        <f t="shared" si="116"/>
        <v>6.7368188540293206</v>
      </c>
      <c r="AK45" s="18">
        <f t="shared" si="116"/>
        <v>7.1050195439412933</v>
      </c>
      <c r="AL45" s="18">
        <f t="shared" si="116"/>
        <v>6.5027949229511233</v>
      </c>
      <c r="AM45" s="18">
        <f t="shared" si="116"/>
        <v>6.3601125140334824</v>
      </c>
      <c r="AO45" s="68">
        <f t="shared" ref="AO45:AO70" si="117">IF(AK8&gt;0,(AO8/AK8)*100,0)</f>
        <v>5.2902543205038146</v>
      </c>
      <c r="AP45" s="69">
        <f t="shared" ref="AP45:AP70" si="118">IF(AK8&gt;0,AP8/AK8*100,0)</f>
        <v>52.405080122522499</v>
      </c>
      <c r="AQ45" s="69">
        <f t="shared" ref="AQ45:AQ70" si="119">IF(AK8&gt;0,(AQ8/AK8)*100,0)</f>
        <v>57.695334443026312</v>
      </c>
      <c r="AS45" t="str">
        <f>W45</f>
        <v>11 Corporate managers and directors</v>
      </c>
      <c r="AT45" s="18">
        <f t="shared" ref="AT45:AX54" si="120">AT8/AT$35*100</f>
        <v>9.5069438005031728</v>
      </c>
      <c r="AU45" s="18">
        <f t="shared" si="120"/>
        <v>9.8522714290967528</v>
      </c>
      <c r="AV45" s="18">
        <f t="shared" si="120"/>
        <v>10.41312333628907</v>
      </c>
      <c r="AW45" s="18">
        <f t="shared" si="120"/>
        <v>8.9739560962914187</v>
      </c>
      <c r="AX45" s="18">
        <f t="shared" si="120"/>
        <v>8.6216144277281774</v>
      </c>
      <c r="AZ45" s="68">
        <f t="shared" ref="AZ45:AZ70" si="121">IF(AV8&gt;0,(AZ8/AV8)*100,0)</f>
        <v>4.3339965875021358</v>
      </c>
      <c r="BA45" s="69">
        <f t="shared" ref="BA45:BA70" si="122">IF(AV8&gt;0,BA8/AV8*100,0)</f>
        <v>50.739217871358186</v>
      </c>
      <c r="BB45" s="69">
        <f t="shared" ref="BB45:BB70" si="123">IF(AV8&gt;0,(BB8/AV8)*100,0)</f>
        <v>55.073214458860321</v>
      </c>
      <c r="BD45" t="str">
        <f>AH45</f>
        <v>11 Corporate managers and directors</v>
      </c>
      <c r="BE45" s="18">
        <f t="shared" ref="BE45:BI54" si="124">BE8/BE$35*100</f>
        <v>5.6820629862936869</v>
      </c>
      <c r="BF45" s="18">
        <f t="shared" si="124"/>
        <v>6.6056363988096489</v>
      </c>
      <c r="BG45" s="18">
        <f t="shared" si="124"/>
        <v>6.7169331456093575</v>
      </c>
      <c r="BH45" s="18">
        <f t="shared" si="124"/>
        <v>5.8849554426618793</v>
      </c>
      <c r="BI45" s="18">
        <f t="shared" si="124"/>
        <v>6.1541383540612182</v>
      </c>
      <c r="BK45" s="68">
        <f t="shared" ref="BK45:BK70" si="125">IF(BG8&gt;0,(BK8/BG8)*100,0)</f>
        <v>-2.3488643599218419</v>
      </c>
      <c r="BL45" s="69">
        <f t="shared" ref="BL45:BL70" si="126">IF(BG8&gt;0,BL8/BG8*100,0)</f>
        <v>41.568097522723022</v>
      </c>
      <c r="BM45" s="69">
        <f t="shared" ref="BM45:BM70" si="127">IF(BG8&gt;0,(BM8/BG8)*100,0)</f>
        <v>39.219233162801181</v>
      </c>
      <c r="BO45" t="str">
        <f>AS45</f>
        <v>11 Corporate managers and directors</v>
      </c>
      <c r="BP45" s="18">
        <f t="shared" ref="BP45:BT54" si="128">BP8/BP$35*100</f>
        <v>4.272559734502491</v>
      </c>
      <c r="BQ45" s="18">
        <f t="shared" si="128"/>
        <v>4.8785238783261757</v>
      </c>
      <c r="BR45" s="18">
        <f t="shared" si="128"/>
        <v>5.018871830154394</v>
      </c>
      <c r="BS45" s="18">
        <f t="shared" si="128"/>
        <v>4.2042030143053406</v>
      </c>
      <c r="BT45" s="18">
        <f t="shared" si="128"/>
        <v>3.885644384197545</v>
      </c>
      <c r="BV45" s="68">
        <f t="shared" ref="BV45:BV70" si="129">IF(BR8&gt;0,(BV8/BR8)*100,0)</f>
        <v>-39.986814570604849</v>
      </c>
      <c r="BW45" s="69">
        <f t="shared" ref="BW45:BW70" si="130">IF(BR8&gt;0,BW8/BR8*100,0)</f>
        <v>33.848255828455656</v>
      </c>
      <c r="BX45" s="69">
        <f t="shared" ref="BX45:BX70" si="131">IF(BR8&gt;0,(BX8/BR8)*100,0)</f>
        <v>-6.1385587421491943</v>
      </c>
      <c r="BZ45" t="str">
        <f>BD45</f>
        <v>11 Corporate managers and directors</v>
      </c>
      <c r="CA45" s="18">
        <f t="shared" ref="CA45:CE54" si="132">CA8/CA$35*100</f>
        <v>4.3030158244464145</v>
      </c>
      <c r="CB45" s="18">
        <f t="shared" si="132"/>
        <v>5.3825564506648256</v>
      </c>
      <c r="CC45" s="18">
        <f t="shared" si="132"/>
        <v>5.7695306110112972</v>
      </c>
      <c r="CD45" s="18">
        <f t="shared" si="132"/>
        <v>5.5441471504606588</v>
      </c>
      <c r="CE45" s="18">
        <f t="shared" si="132"/>
        <v>6.5834904657449043</v>
      </c>
      <c r="CG45" s="68">
        <f t="shared" ref="CG45:CG70" si="133">IF(CC8&gt;0,(CG8/CC8)*100,0)</f>
        <v>-36.956314800670903</v>
      </c>
      <c r="CH45" s="69">
        <f t="shared" ref="CH45:CH70" si="134">IF(CC8&gt;0,CH8/CC8*100,0)</f>
        <v>35.588454229238828</v>
      </c>
      <c r="CI45" s="69">
        <f t="shared" ref="CI45:CI70" si="135">IF(CC8&gt;0,(CI8/CC8)*100,0)</f>
        <v>-1.3678605714320784</v>
      </c>
      <c r="CK45" t="str">
        <f>BO45</f>
        <v>11 Corporate managers and directors</v>
      </c>
      <c r="CL45" s="18">
        <f t="shared" ref="CL45:CP54" si="136">CL8/CL$35*100</f>
        <v>2.4316620025680349</v>
      </c>
      <c r="CM45" s="18">
        <f t="shared" si="136"/>
        <v>3.3668549654131423</v>
      </c>
      <c r="CN45" s="18">
        <f t="shared" si="136"/>
        <v>3.4078682459931326</v>
      </c>
      <c r="CO45" s="18">
        <f t="shared" si="136"/>
        <v>3.2998701614963739</v>
      </c>
      <c r="CP45" s="18">
        <f t="shared" si="136"/>
        <v>4.1406355792812617</v>
      </c>
      <c r="CR45" s="68">
        <f t="shared" ref="CR45:CR70" si="137">IF(CN8&gt;0,(CR8/CN8)*100,0)</f>
        <v>-17.745202491175565</v>
      </c>
      <c r="CS45" s="69">
        <f t="shared" ref="CS45:CS70" si="138">IF(CN8&gt;0,CS8/CN8*100,0)</f>
        <v>31.436208279518002</v>
      </c>
      <c r="CT45" s="69">
        <f t="shared" ref="CT45:CT70" si="139">IF(CN8&gt;0,(CT8/CN8)*100,0)</f>
        <v>13.691005788342434</v>
      </c>
    </row>
    <row r="46" spans="1:98" x14ac:dyDescent="0.2">
      <c r="A46" t="str">
        <f t="shared" si="103"/>
        <v>12 Other managers and proprietors</v>
      </c>
      <c r="B46" s="18">
        <f t="shared" si="104"/>
        <v>2.8106449143307479</v>
      </c>
      <c r="C46" s="18">
        <f t="shared" si="104"/>
        <v>2.8312210211065953</v>
      </c>
      <c r="D46" s="18">
        <f t="shared" si="104"/>
        <v>2.636460706692378</v>
      </c>
      <c r="E46" s="18">
        <f t="shared" si="104"/>
        <v>3.2686852854240578</v>
      </c>
      <c r="F46" s="18">
        <f t="shared" si="104"/>
        <v>3.6661068298193871</v>
      </c>
      <c r="H46" s="68">
        <f t="shared" si="105"/>
        <v>118.57666587373615</v>
      </c>
      <c r="I46" s="69">
        <f t="shared" si="106"/>
        <v>94.651188344885043</v>
      </c>
      <c r="J46" s="69">
        <f t="shared" si="107"/>
        <v>213.22785421862119</v>
      </c>
      <c r="L46" t="str">
        <f t="shared" ref="L46:L69" si="140">A46</f>
        <v>12 Other managers and proprietors</v>
      </c>
      <c r="M46" s="18">
        <f t="shared" si="108"/>
        <v>3.4184032145935856</v>
      </c>
      <c r="N46" s="18">
        <f t="shared" si="108"/>
        <v>3.4396789611555576</v>
      </c>
      <c r="O46" s="18">
        <f t="shared" si="108"/>
        <v>3.4046251476332063</v>
      </c>
      <c r="P46" s="18">
        <f t="shared" si="108"/>
        <v>4.1402924442871463</v>
      </c>
      <c r="Q46" s="18">
        <f t="shared" si="108"/>
        <v>4.6685361461561676</v>
      </c>
      <c r="S46" s="68">
        <f t="shared" si="109"/>
        <v>117.25348054622661</v>
      </c>
      <c r="T46" s="69">
        <f t="shared" si="110"/>
        <v>90.702390629335952</v>
      </c>
      <c r="U46" s="69">
        <f t="shared" si="111"/>
        <v>207.95587117556255</v>
      </c>
      <c r="W46" t="str">
        <f t="shared" ref="W46:W69" si="141">A46</f>
        <v>12 Other managers and proprietors</v>
      </c>
      <c r="X46" s="18">
        <f t="shared" si="112"/>
        <v>3.869726555585558</v>
      </c>
      <c r="Y46" s="18">
        <f t="shared" si="112"/>
        <v>3.8848901147024453</v>
      </c>
      <c r="Z46" s="18">
        <f t="shared" si="112"/>
        <v>3.9323439316738851</v>
      </c>
      <c r="AA46" s="18">
        <f t="shared" si="112"/>
        <v>4.7594906550613301</v>
      </c>
      <c r="AB46" s="18">
        <f t="shared" si="112"/>
        <v>5.1619331829887827</v>
      </c>
      <c r="AD46" s="68">
        <f t="shared" si="113"/>
        <v>75.431878810696972</v>
      </c>
      <c r="AE46" s="69">
        <f t="shared" si="114"/>
        <v>87.971699254712831</v>
      </c>
      <c r="AF46" s="69">
        <f t="shared" si="115"/>
        <v>163.40357806540979</v>
      </c>
      <c r="AH46" t="str">
        <f t="shared" ref="AH46:AH69" si="142">L46</f>
        <v>12 Other managers and proprietors</v>
      </c>
      <c r="AI46" s="18">
        <f t="shared" si="116"/>
        <v>3.3428287406472683</v>
      </c>
      <c r="AJ46" s="18">
        <f t="shared" si="116"/>
        <v>3.6100233628484455</v>
      </c>
      <c r="AK46" s="18">
        <f t="shared" si="116"/>
        <v>3.9147116695802668</v>
      </c>
      <c r="AL46" s="18">
        <f t="shared" si="116"/>
        <v>4.6428617978212339</v>
      </c>
      <c r="AM46" s="18">
        <f t="shared" si="116"/>
        <v>5.0971978158561875</v>
      </c>
      <c r="AO46" s="68">
        <f t="shared" si="117"/>
        <v>53.151184765895941</v>
      </c>
      <c r="AP46" s="69">
        <f t="shared" si="118"/>
        <v>79.758091490587603</v>
      </c>
      <c r="AQ46" s="69">
        <f t="shared" si="119"/>
        <v>132.90927625648354</v>
      </c>
      <c r="AS46" t="str">
        <f t="shared" ref="AS46:AS69" si="143">W46</f>
        <v>12 Other managers and proprietors</v>
      </c>
      <c r="AT46" s="18">
        <f t="shared" si="120"/>
        <v>4.0421560132184142</v>
      </c>
      <c r="AU46" s="18">
        <f t="shared" si="120"/>
        <v>4.1122831755087796</v>
      </c>
      <c r="AV46" s="18">
        <f t="shared" si="120"/>
        <v>4.2212451008524772</v>
      </c>
      <c r="AW46" s="18">
        <f t="shared" si="120"/>
        <v>5.0552483382877176</v>
      </c>
      <c r="AX46" s="18">
        <f t="shared" si="120"/>
        <v>5.2766075321303516</v>
      </c>
      <c r="AZ46" s="68">
        <f t="shared" si="121"/>
        <v>57.518831996738854</v>
      </c>
      <c r="BA46" s="69">
        <f t="shared" si="122"/>
        <v>78.374300074536862</v>
      </c>
      <c r="BB46" s="69">
        <f t="shared" si="123"/>
        <v>135.89313207127572</v>
      </c>
      <c r="BD46" t="str">
        <f t="shared" ref="BD46:BD69" si="144">AH46</f>
        <v>12 Other managers and proprietors</v>
      </c>
      <c r="BE46" s="18">
        <f t="shared" si="124"/>
        <v>2.8041903551570808</v>
      </c>
      <c r="BF46" s="18">
        <f t="shared" si="124"/>
        <v>2.7900385170451596</v>
      </c>
      <c r="BG46" s="18">
        <f t="shared" si="124"/>
        <v>3.0505761906301556</v>
      </c>
      <c r="BH46" s="18">
        <f t="shared" si="124"/>
        <v>3.5732869350624101</v>
      </c>
      <c r="BI46" s="18">
        <f t="shared" si="124"/>
        <v>3.8936625007585537</v>
      </c>
      <c r="BK46" s="68">
        <f t="shared" si="125"/>
        <v>36.037141185432006</v>
      </c>
      <c r="BL46" s="69">
        <f t="shared" si="126"/>
        <v>55.465573485744258</v>
      </c>
      <c r="BM46" s="69">
        <f t="shared" si="127"/>
        <v>91.502714671176264</v>
      </c>
      <c r="BO46" t="str">
        <f t="shared" ref="BO46:BO69" si="145">AS46</f>
        <v>12 Other managers and proprietors</v>
      </c>
      <c r="BP46" s="18">
        <f t="shared" si="128"/>
        <v>2.7830976305724993</v>
      </c>
      <c r="BQ46" s="18">
        <f t="shared" si="128"/>
        <v>3.0936886719355892</v>
      </c>
      <c r="BR46" s="18">
        <f t="shared" si="128"/>
        <v>3.1561421950913662</v>
      </c>
      <c r="BS46" s="18">
        <f t="shared" si="128"/>
        <v>3.7950703145672007</v>
      </c>
      <c r="BT46" s="18">
        <f t="shared" si="128"/>
        <v>4.1275112371068863</v>
      </c>
      <c r="BV46" s="68">
        <f t="shared" si="129"/>
        <v>1.3727984987229729</v>
      </c>
      <c r="BW46" s="69">
        <f t="shared" si="130"/>
        <v>56.675437455227417</v>
      </c>
      <c r="BX46" s="69">
        <f t="shared" si="131"/>
        <v>58.048235953950389</v>
      </c>
      <c r="BZ46" t="str">
        <f t="shared" ref="BZ46:BZ69" si="146">BD46</f>
        <v>12 Other managers and proprietors</v>
      </c>
      <c r="CA46" s="18">
        <f t="shared" si="132"/>
        <v>2.7114951886055065</v>
      </c>
      <c r="CB46" s="18">
        <f t="shared" si="132"/>
        <v>3.0271442140011349</v>
      </c>
      <c r="CC46" s="18">
        <f t="shared" si="132"/>
        <v>3.2239435613517609</v>
      </c>
      <c r="CD46" s="18">
        <f t="shared" si="132"/>
        <v>3.819733161012008</v>
      </c>
      <c r="CE46" s="18">
        <f t="shared" si="132"/>
        <v>4.4023486226382369</v>
      </c>
      <c r="CG46" s="68">
        <f t="shared" si="133"/>
        <v>-24.556320098023107</v>
      </c>
      <c r="CH46" s="69">
        <f t="shared" si="134"/>
        <v>43.974780932381044</v>
      </c>
      <c r="CI46" s="69">
        <f t="shared" si="135"/>
        <v>19.418460834357944</v>
      </c>
      <c r="CK46" t="str">
        <f t="shared" ref="CK46:CK69" si="147">BO46</f>
        <v>12 Other managers and proprietors</v>
      </c>
      <c r="CL46" s="18">
        <f t="shared" si="136"/>
        <v>2.7708942401161276</v>
      </c>
      <c r="CM46" s="18">
        <f t="shared" si="136"/>
        <v>3.4597802579881654</v>
      </c>
      <c r="CN46" s="18">
        <f t="shared" si="136"/>
        <v>3.6192857562065845</v>
      </c>
      <c r="CO46" s="18">
        <f t="shared" si="136"/>
        <v>5.6138121118923001</v>
      </c>
      <c r="CP46" s="18">
        <f t="shared" si="136"/>
        <v>8.7621657367275549</v>
      </c>
      <c r="CR46" s="68">
        <f t="shared" si="137"/>
        <v>63.894965743463864</v>
      </c>
      <c r="CS46" s="69">
        <f t="shared" si="138"/>
        <v>56.350826712538918</v>
      </c>
      <c r="CT46" s="69">
        <f t="shared" si="139"/>
        <v>120.24579245600277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17.493991259347276</v>
      </c>
      <c r="C47" s="18">
        <f t="shared" si="104"/>
        <v>18.364620159974663</v>
      </c>
      <c r="D47" s="18">
        <f t="shared" si="104"/>
        <v>18.880675557368694</v>
      </c>
      <c r="E47" s="18">
        <f t="shared" si="104"/>
        <v>19.164492031804073</v>
      </c>
      <c r="F47" s="18">
        <f t="shared" si="104"/>
        <v>19.460378907375965</v>
      </c>
      <c r="H47" s="68">
        <f t="shared" si="105"/>
        <v>62.01444842929066</v>
      </c>
      <c r="I47" s="69">
        <f t="shared" si="106"/>
        <v>49.326572025683454</v>
      </c>
      <c r="J47" s="69">
        <f t="shared" si="107"/>
        <v>111.34102045497411</v>
      </c>
      <c r="L47" t="str">
        <f t="shared" si="140"/>
        <v>21 Science, research, engineering and technology professionals</v>
      </c>
      <c r="M47" s="18">
        <f t="shared" si="108"/>
        <v>9.6380020925310053</v>
      </c>
      <c r="N47" s="18">
        <f t="shared" si="108"/>
        <v>9.7031493334914725</v>
      </c>
      <c r="O47" s="18">
        <f t="shared" si="108"/>
        <v>10.264350792866116</v>
      </c>
      <c r="P47" s="18">
        <f t="shared" si="108"/>
        <v>10.762670728298437</v>
      </c>
      <c r="Q47" s="18">
        <f t="shared" si="108"/>
        <v>10.998273479419018</v>
      </c>
      <c r="S47" s="68">
        <f t="shared" si="109"/>
        <v>69.765074484609841</v>
      </c>
      <c r="T47" s="69">
        <f t="shared" si="110"/>
        <v>53.687588031590494</v>
      </c>
      <c r="U47" s="69">
        <f t="shared" si="111"/>
        <v>123.45266251620033</v>
      </c>
      <c r="W47" t="str">
        <f t="shared" si="141"/>
        <v>21 Science, research, engineering and technology professionals</v>
      </c>
      <c r="X47" s="18">
        <f t="shared" si="112"/>
        <v>9.0824656601418319</v>
      </c>
      <c r="Y47" s="18">
        <f t="shared" si="112"/>
        <v>8.7634212739661645</v>
      </c>
      <c r="Z47" s="18">
        <f t="shared" si="112"/>
        <v>9.0438951756343577</v>
      </c>
      <c r="AA47" s="18">
        <f t="shared" si="112"/>
        <v>8.5761241625541142</v>
      </c>
      <c r="AB47" s="18">
        <f t="shared" si="112"/>
        <v>7.8264972341219856</v>
      </c>
      <c r="AD47" s="68">
        <f t="shared" si="113"/>
        <v>15.653704237183282</v>
      </c>
      <c r="AE47" s="69">
        <f t="shared" si="114"/>
        <v>42.198643736422497</v>
      </c>
      <c r="AF47" s="69">
        <f t="shared" si="115"/>
        <v>57.852347973605781</v>
      </c>
      <c r="AH47" t="str">
        <f t="shared" si="142"/>
        <v>21 Science, research, engineering and technology professionals</v>
      </c>
      <c r="AI47" s="18">
        <f t="shared" si="116"/>
        <v>3.0097062712526488</v>
      </c>
      <c r="AJ47" s="18">
        <f t="shared" si="116"/>
        <v>3.0494451355455698</v>
      </c>
      <c r="AK47" s="18">
        <f t="shared" si="116"/>
        <v>3.4863655004703364</v>
      </c>
      <c r="AL47" s="18">
        <f t="shared" si="116"/>
        <v>3.5252358916532311</v>
      </c>
      <c r="AM47" s="18">
        <f t="shared" si="116"/>
        <v>3.6126019004091994</v>
      </c>
      <c r="AO47" s="68">
        <f t="shared" si="117"/>
        <v>21.880953646271799</v>
      </c>
      <c r="AP47" s="69">
        <f t="shared" si="118"/>
        <v>43.271671399862903</v>
      </c>
      <c r="AQ47" s="69">
        <f t="shared" si="119"/>
        <v>65.152625046134688</v>
      </c>
      <c r="AS47" t="str">
        <f t="shared" si="143"/>
        <v>21 Science, research, engineering and technology professionals</v>
      </c>
      <c r="AT47" s="18">
        <f t="shared" si="120"/>
        <v>9.5358682181199939</v>
      </c>
      <c r="AU47" s="18">
        <f t="shared" si="120"/>
        <v>8.8514374281802528</v>
      </c>
      <c r="AV47" s="18">
        <f t="shared" si="120"/>
        <v>9.6020977102758795</v>
      </c>
      <c r="AW47" s="18">
        <f t="shared" si="120"/>
        <v>8.8106391356048803</v>
      </c>
      <c r="AX47" s="18">
        <f t="shared" si="120"/>
        <v>7.9479146795928335</v>
      </c>
      <c r="AZ47" s="68">
        <f t="shared" si="121"/>
        <v>4.3050497879224983</v>
      </c>
      <c r="BA47" s="69">
        <f t="shared" si="122"/>
        <v>35.219832592665242</v>
      </c>
      <c r="BB47" s="69">
        <f t="shared" si="123"/>
        <v>39.524882380587734</v>
      </c>
      <c r="BD47" t="str">
        <f t="shared" si="144"/>
        <v>21 Science, research, engineering and technology professionals</v>
      </c>
      <c r="BE47" s="18">
        <f t="shared" si="124"/>
        <v>3.7951460213213362</v>
      </c>
      <c r="BF47" s="18">
        <f t="shared" si="124"/>
        <v>4.3843381020765015</v>
      </c>
      <c r="BG47" s="18">
        <f t="shared" si="124"/>
        <v>4.4816250319331212</v>
      </c>
      <c r="BH47" s="18">
        <f t="shared" si="124"/>
        <v>4.503455425505325</v>
      </c>
      <c r="BI47" s="18">
        <f t="shared" si="124"/>
        <v>4.6891225441483035</v>
      </c>
      <c r="BK47" s="68">
        <f t="shared" si="125"/>
        <v>11.515987326051569</v>
      </c>
      <c r="BL47" s="69">
        <f t="shared" si="126"/>
        <v>33.250060968034163</v>
      </c>
      <c r="BM47" s="69">
        <f t="shared" si="127"/>
        <v>44.766048294085735</v>
      </c>
      <c r="BO47" t="str">
        <f t="shared" si="145"/>
        <v>21 Science, research, engineering and technology professionals</v>
      </c>
      <c r="BP47" s="18">
        <f t="shared" si="128"/>
        <v>2.3412479897876266</v>
      </c>
      <c r="BQ47" s="18">
        <f t="shared" si="128"/>
        <v>2.5717029949980748</v>
      </c>
      <c r="BR47" s="18">
        <f t="shared" si="128"/>
        <v>2.738843164435854</v>
      </c>
      <c r="BS47" s="18">
        <f t="shared" si="128"/>
        <v>2.6806828950747854</v>
      </c>
      <c r="BT47" s="18">
        <f t="shared" si="128"/>
        <v>2.8175651309933096</v>
      </c>
      <c r="BV47" s="68">
        <f t="shared" si="129"/>
        <v>-20.25627232744695</v>
      </c>
      <c r="BW47" s="69">
        <f t="shared" si="130"/>
        <v>29.570181638086613</v>
      </c>
      <c r="BX47" s="69">
        <f t="shared" si="131"/>
        <v>9.313909310639664</v>
      </c>
      <c r="BZ47" t="str">
        <f t="shared" si="146"/>
        <v>21 Science, research, engineering and technology professionals</v>
      </c>
      <c r="CA47" s="18">
        <f t="shared" si="132"/>
        <v>1.8584021054115736</v>
      </c>
      <c r="CB47" s="18">
        <f t="shared" si="132"/>
        <v>2.317426271251243</v>
      </c>
      <c r="CC47" s="18">
        <f t="shared" si="132"/>
        <v>2.4844954796074252</v>
      </c>
      <c r="CD47" s="18">
        <f t="shared" si="132"/>
        <v>2.4690343335157983</v>
      </c>
      <c r="CE47" s="18">
        <f t="shared" si="132"/>
        <v>2.743677250257972</v>
      </c>
      <c r="CG47" s="68">
        <f t="shared" si="133"/>
        <v>-38.987239623335142</v>
      </c>
      <c r="CH47" s="69">
        <f t="shared" si="134"/>
        <v>25.892190033833522</v>
      </c>
      <c r="CI47" s="69">
        <f t="shared" si="135"/>
        <v>-13.095049589501622</v>
      </c>
      <c r="CK47" t="str">
        <f t="shared" si="147"/>
        <v>21 Science, research, engineering and technology professionals</v>
      </c>
      <c r="CL47" s="18">
        <f t="shared" si="136"/>
        <v>1.1294430664347912</v>
      </c>
      <c r="CM47" s="18">
        <f t="shared" si="136"/>
        <v>1.5531372101058523</v>
      </c>
      <c r="CN47" s="18">
        <f t="shared" si="136"/>
        <v>1.7544473160751897</v>
      </c>
      <c r="CO47" s="18">
        <f t="shared" si="136"/>
        <v>2.4394706168197176</v>
      </c>
      <c r="CP47" s="18">
        <f t="shared" si="136"/>
        <v>3.0857242041481165</v>
      </c>
      <c r="CR47" s="68">
        <f t="shared" si="137"/>
        <v>19.06765475786699</v>
      </c>
      <c r="CS47" s="69">
        <f t="shared" si="138"/>
        <v>35.887968194609599</v>
      </c>
      <c r="CT47" s="69">
        <f t="shared" si="139"/>
        <v>54.955622952476588</v>
      </c>
    </row>
    <row r="48" spans="1:98" x14ac:dyDescent="0.2">
      <c r="A48" t="str">
        <f t="shared" si="103"/>
        <v>22 Health professionals</v>
      </c>
      <c r="B48" s="18">
        <f t="shared" si="104"/>
        <v>19.664413657276704</v>
      </c>
      <c r="C48" s="18">
        <f t="shared" si="104"/>
        <v>21.64419378448277</v>
      </c>
      <c r="D48" s="18">
        <f t="shared" si="104"/>
        <v>20.704876356330733</v>
      </c>
      <c r="E48" s="18">
        <f t="shared" si="104"/>
        <v>21.57127724608258</v>
      </c>
      <c r="F48" s="18">
        <f t="shared" si="104"/>
        <v>21.394385120349174</v>
      </c>
      <c r="H48" s="68">
        <f t="shared" si="105"/>
        <v>62.422859436785004</v>
      </c>
      <c r="I48" s="69">
        <f t="shared" si="106"/>
        <v>62.083369951783219</v>
      </c>
      <c r="J48" s="69">
        <f t="shared" si="107"/>
        <v>124.50622938856822</v>
      </c>
      <c r="L48" t="str">
        <f t="shared" si="140"/>
        <v>22 Health professionals</v>
      </c>
      <c r="M48" s="18">
        <f t="shared" si="108"/>
        <v>8.7391879962470433</v>
      </c>
      <c r="N48" s="18">
        <f t="shared" si="108"/>
        <v>9.4829134705101801</v>
      </c>
      <c r="O48" s="18">
        <f t="shared" si="108"/>
        <v>8.8744948521497271</v>
      </c>
      <c r="P48" s="18">
        <f t="shared" si="108"/>
        <v>8.9218110738229992</v>
      </c>
      <c r="Q48" s="18">
        <f t="shared" si="108"/>
        <v>8.4680554321556354</v>
      </c>
      <c r="S48" s="68">
        <f t="shared" si="109"/>
        <v>51.180358296441263</v>
      </c>
      <c r="T48" s="69">
        <f t="shared" si="110"/>
        <v>60.042213735865424</v>
      </c>
      <c r="U48" s="69">
        <f t="shared" si="111"/>
        <v>111.22257203230667</v>
      </c>
      <c r="W48" t="str">
        <f t="shared" si="141"/>
        <v>22 Health professionals</v>
      </c>
      <c r="X48" s="18">
        <f t="shared" si="112"/>
        <v>8.685447383440339</v>
      </c>
      <c r="Y48" s="18">
        <f t="shared" si="112"/>
        <v>9.5127671682500115</v>
      </c>
      <c r="Z48" s="18">
        <f t="shared" si="112"/>
        <v>9.1426640699771848</v>
      </c>
      <c r="AA48" s="18">
        <f t="shared" si="112"/>
        <v>9.4971080928975624</v>
      </c>
      <c r="AB48" s="18">
        <f t="shared" si="112"/>
        <v>9.2255505982784847</v>
      </c>
      <c r="AD48" s="68">
        <f t="shared" si="113"/>
        <v>34.855034189342341</v>
      </c>
      <c r="AE48" s="69">
        <f t="shared" si="114"/>
        <v>70.590400990830886</v>
      </c>
      <c r="AF48" s="69">
        <f t="shared" si="115"/>
        <v>105.44543518017322</v>
      </c>
      <c r="AH48" t="str">
        <f t="shared" si="142"/>
        <v>22 Health professionals</v>
      </c>
      <c r="AI48" s="18">
        <f t="shared" si="116"/>
        <v>13.229176061983134</v>
      </c>
      <c r="AJ48" s="18">
        <f t="shared" si="116"/>
        <v>10.630839598078527</v>
      </c>
      <c r="AK48" s="18">
        <f t="shared" si="116"/>
        <v>9.7879850693696646</v>
      </c>
      <c r="AL48" s="18">
        <f t="shared" si="116"/>
        <v>5.9164760684782092</v>
      </c>
      <c r="AM48" s="18">
        <f t="shared" si="116"/>
        <v>2.1526274284698865</v>
      </c>
      <c r="AO48" s="68">
        <f t="shared" si="117"/>
        <v>-74.131918269590116</v>
      </c>
      <c r="AP48" s="69">
        <f t="shared" si="118"/>
        <v>21.240116979102964</v>
      </c>
      <c r="AQ48" s="69">
        <f t="shared" si="119"/>
        <v>-52.891801290487152</v>
      </c>
      <c r="AS48" t="str">
        <f t="shared" si="143"/>
        <v>22 Health professionals</v>
      </c>
      <c r="AT48" s="18">
        <f t="shared" si="120"/>
        <v>1.7845970491488223</v>
      </c>
      <c r="AU48" s="18">
        <f t="shared" si="120"/>
        <v>2.1267863259400817</v>
      </c>
      <c r="AV48" s="18">
        <f t="shared" si="120"/>
        <v>2.1640034803166315</v>
      </c>
      <c r="AW48" s="18">
        <f t="shared" si="120"/>
        <v>2.1810855430258425</v>
      </c>
      <c r="AX48" s="18">
        <f t="shared" si="120"/>
        <v>2.1097360642014213</v>
      </c>
      <c r="AZ48" s="68">
        <f t="shared" si="121"/>
        <v>22.853753922198809</v>
      </c>
      <c r="BA48" s="69">
        <f t="shared" si="122"/>
        <v>58.2341135387354</v>
      </c>
      <c r="BB48" s="69">
        <f t="shared" si="123"/>
        <v>81.08786746093422</v>
      </c>
      <c r="BD48" t="str">
        <f t="shared" si="144"/>
        <v>22 Health professionals</v>
      </c>
      <c r="BE48" s="18">
        <f t="shared" si="124"/>
        <v>1.601983917477003</v>
      </c>
      <c r="BF48" s="18">
        <f t="shared" si="124"/>
        <v>1.8382742902442146</v>
      </c>
      <c r="BG48" s="18">
        <f t="shared" si="124"/>
        <v>2.0289562686589835</v>
      </c>
      <c r="BH48" s="18">
        <f t="shared" si="124"/>
        <v>2.0959808000400408</v>
      </c>
      <c r="BI48" s="18">
        <f t="shared" si="124"/>
        <v>2.1086470898468614</v>
      </c>
      <c r="BK48" s="68">
        <f t="shared" si="125"/>
        <v>10.767481867308508</v>
      </c>
      <c r="BL48" s="69">
        <f t="shared" si="126"/>
        <v>57.473243872527604</v>
      </c>
      <c r="BM48" s="69">
        <f t="shared" si="127"/>
        <v>68.240725739836122</v>
      </c>
      <c r="BO48" t="str">
        <f t="shared" si="145"/>
        <v>22 Health professionals</v>
      </c>
      <c r="BP48" s="18">
        <f t="shared" si="128"/>
        <v>1.2308149505924524</v>
      </c>
      <c r="BQ48" s="18">
        <f t="shared" si="128"/>
        <v>1.4245015387112128</v>
      </c>
      <c r="BR48" s="18">
        <f t="shared" si="128"/>
        <v>1.5769240937668638</v>
      </c>
      <c r="BS48" s="18">
        <f t="shared" si="128"/>
        <v>1.566738886184085</v>
      </c>
      <c r="BT48" s="18">
        <f t="shared" si="128"/>
        <v>1.4718463906812471</v>
      </c>
      <c r="BV48" s="68">
        <f t="shared" si="129"/>
        <v>-27.64951756523303</v>
      </c>
      <c r="BW48" s="69">
        <f t="shared" si="130"/>
        <v>43.657545306488352</v>
      </c>
      <c r="BX48" s="69">
        <f t="shared" si="131"/>
        <v>16.008027741255322</v>
      </c>
      <c r="BZ48" t="str">
        <f t="shared" si="146"/>
        <v>22 Health professionals</v>
      </c>
      <c r="CA48" s="18">
        <f t="shared" si="132"/>
        <v>1.1530416772068235</v>
      </c>
      <c r="CB48" s="18">
        <f t="shared" si="132"/>
        <v>1.3068244943708605</v>
      </c>
      <c r="CC48" s="18">
        <f t="shared" si="132"/>
        <v>1.3242626304509673</v>
      </c>
      <c r="CD48" s="18">
        <f t="shared" si="132"/>
        <v>1.6988908868050605</v>
      </c>
      <c r="CE48" s="18">
        <f t="shared" si="132"/>
        <v>1.8075990162416744</v>
      </c>
      <c r="CG48" s="68">
        <f t="shared" si="133"/>
        <v>-24.585677258980311</v>
      </c>
      <c r="CH48" s="69">
        <f t="shared" si="134"/>
        <v>41.49629299643523</v>
      </c>
      <c r="CI48" s="69">
        <f t="shared" si="135"/>
        <v>16.910615737454922</v>
      </c>
      <c r="CK48" t="str">
        <f t="shared" si="147"/>
        <v>22 Health professionals</v>
      </c>
      <c r="CL48" s="18">
        <f t="shared" si="136"/>
        <v>0.32371143403715763</v>
      </c>
      <c r="CM48" s="18">
        <f t="shared" si="136"/>
        <v>0.47002912102072647</v>
      </c>
      <c r="CN48" s="18">
        <f t="shared" si="136"/>
        <v>0.52062992854406465</v>
      </c>
      <c r="CO48" s="18">
        <f t="shared" si="136"/>
        <v>0.75416239433951948</v>
      </c>
      <c r="CP48" s="18">
        <f t="shared" si="136"/>
        <v>1.0930973069342014</v>
      </c>
      <c r="CR48" s="68">
        <f t="shared" si="137"/>
        <v>42.136860366884356</v>
      </c>
      <c r="CS48" s="69">
        <f t="shared" si="138"/>
        <v>55.852829677225856</v>
      </c>
      <c r="CT48" s="69">
        <f t="shared" si="139"/>
        <v>97.989690044110205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29.677896035140783</v>
      </c>
      <c r="C49" s="18">
        <f t="shared" si="104"/>
        <v>25.741532371660298</v>
      </c>
      <c r="D49" s="18">
        <f t="shared" si="104"/>
        <v>26.507250762748235</v>
      </c>
      <c r="E49" s="18">
        <f t="shared" si="104"/>
        <v>24.164053484794596</v>
      </c>
      <c r="F49" s="18">
        <f t="shared" si="104"/>
        <v>21.256209897382597</v>
      </c>
      <c r="H49" s="68">
        <f t="shared" si="105"/>
        <v>26.049500011905714</v>
      </c>
      <c r="I49" s="69">
        <f t="shared" si="106"/>
        <v>52.816165872468446</v>
      </c>
      <c r="J49" s="69">
        <f t="shared" si="107"/>
        <v>78.865665884374152</v>
      </c>
      <c r="L49" t="str">
        <f t="shared" si="140"/>
        <v>23 Teaching and other educational professionals</v>
      </c>
      <c r="M49" s="18">
        <f t="shared" si="108"/>
        <v>23.221899611531089</v>
      </c>
      <c r="N49" s="18">
        <f t="shared" si="108"/>
        <v>20.404132341218283</v>
      </c>
      <c r="O49" s="18">
        <f t="shared" si="108"/>
        <v>21.068058322214377</v>
      </c>
      <c r="P49" s="18">
        <f t="shared" si="108"/>
        <v>19.085298313764181</v>
      </c>
      <c r="Q49" s="18">
        <f t="shared" si="108"/>
        <v>16.600451681094629</v>
      </c>
      <c r="S49" s="68">
        <f t="shared" si="109"/>
        <v>24.839124075871659</v>
      </c>
      <c r="T49" s="69">
        <f t="shared" si="110"/>
        <v>53.687820779414018</v>
      </c>
      <c r="U49" s="69">
        <f t="shared" si="111"/>
        <v>78.526944855285677</v>
      </c>
      <c r="W49" t="str">
        <f t="shared" si="141"/>
        <v>23 Teaching and other educational professionals</v>
      </c>
      <c r="X49" s="18">
        <f t="shared" si="112"/>
        <v>7.0918873044843869</v>
      </c>
      <c r="Y49" s="18">
        <f t="shared" si="112"/>
        <v>5.5190506494819642</v>
      </c>
      <c r="Z49" s="18">
        <f t="shared" si="112"/>
        <v>5.8001753031197785</v>
      </c>
      <c r="AA49" s="18">
        <f t="shared" si="112"/>
        <v>4.4811991762374745</v>
      </c>
      <c r="AB49" s="18">
        <f t="shared" si="112"/>
        <v>3.0884686640561259</v>
      </c>
      <c r="AD49" s="68">
        <f t="shared" si="113"/>
        <v>-28.837743528631165</v>
      </c>
      <c r="AE49" s="69">
        <f t="shared" si="114"/>
        <v>44.756618168660033</v>
      </c>
      <c r="AF49" s="69">
        <f t="shared" si="115"/>
        <v>15.918874640028871</v>
      </c>
      <c r="AH49" t="str">
        <f t="shared" si="142"/>
        <v>23 Teaching and other educational professionals</v>
      </c>
      <c r="AI49" s="18">
        <f t="shared" si="116"/>
        <v>3.0416750800111814</v>
      </c>
      <c r="AJ49" s="18">
        <f t="shared" si="116"/>
        <v>1.6943849287896697</v>
      </c>
      <c r="AK49" s="18">
        <f t="shared" si="116"/>
        <v>1.6229409917910844</v>
      </c>
      <c r="AL49" s="18">
        <f t="shared" si="116"/>
        <v>0.99036318019595626</v>
      </c>
      <c r="AM49" s="18">
        <f t="shared" si="116"/>
        <v>0.88081099138245933</v>
      </c>
      <c r="AO49" s="68">
        <f t="shared" si="117"/>
        <v>-36.163561586648001</v>
      </c>
      <c r="AP49" s="69">
        <f t="shared" si="118"/>
        <v>19.459314801037095</v>
      </c>
      <c r="AQ49" s="69">
        <f t="shared" si="119"/>
        <v>-16.704246785610906</v>
      </c>
      <c r="AS49" t="str">
        <f t="shared" si="143"/>
        <v>23 Teaching and other educational professionals</v>
      </c>
      <c r="AT49" s="18">
        <f t="shared" si="120"/>
        <v>0.97853336238771738</v>
      </c>
      <c r="AU49" s="18">
        <f t="shared" si="120"/>
        <v>0.85471385512675013</v>
      </c>
      <c r="AV49" s="18">
        <f t="shared" si="120"/>
        <v>0.94090783635379827</v>
      </c>
      <c r="AW49" s="18">
        <f t="shared" si="120"/>
        <v>0.76073231599201341</v>
      </c>
      <c r="AX49" s="18">
        <f t="shared" si="120"/>
        <v>0.60037537040163125</v>
      </c>
      <c r="AZ49" s="68">
        <f t="shared" si="121"/>
        <v>-19.592966194841072</v>
      </c>
      <c r="BA49" s="69">
        <f t="shared" si="122"/>
        <v>42.137257441213784</v>
      </c>
      <c r="BB49" s="69">
        <f t="shared" si="123"/>
        <v>22.544291246372712</v>
      </c>
      <c r="BD49" t="str">
        <f t="shared" si="144"/>
        <v>23 Teaching and other educational professionals</v>
      </c>
      <c r="BE49" s="18">
        <f t="shared" si="124"/>
        <v>0.81150459179536638</v>
      </c>
      <c r="BF49" s="18">
        <f t="shared" si="124"/>
        <v>0.8125909682049659</v>
      </c>
      <c r="BG49" s="18">
        <f t="shared" si="124"/>
        <v>0.94137943477495722</v>
      </c>
      <c r="BH49" s="18">
        <f t="shared" si="124"/>
        <v>0.91824736734069867</v>
      </c>
      <c r="BI49" s="18">
        <f t="shared" si="124"/>
        <v>1.0138619573539631</v>
      </c>
      <c r="BK49" s="68">
        <f t="shared" si="125"/>
        <v>14.787656501698452</v>
      </c>
      <c r="BL49" s="69">
        <f t="shared" si="126"/>
        <v>45.428797216294072</v>
      </c>
      <c r="BM49" s="69">
        <f t="shared" si="127"/>
        <v>60.216453717992522</v>
      </c>
      <c r="BO49" t="str">
        <f t="shared" si="145"/>
        <v>23 Teaching and other educational professionals</v>
      </c>
      <c r="BP49" s="18">
        <f t="shared" si="128"/>
        <v>0.58321277531377436</v>
      </c>
      <c r="BQ49" s="18">
        <f t="shared" si="128"/>
        <v>0.56290800601366231</v>
      </c>
      <c r="BR49" s="18">
        <f t="shared" si="128"/>
        <v>0.6722162453855649</v>
      </c>
      <c r="BS49" s="18">
        <f t="shared" si="128"/>
        <v>0.617463617618773</v>
      </c>
      <c r="BT49" s="18">
        <f t="shared" si="128"/>
        <v>0.59354000478321078</v>
      </c>
      <c r="BV49" s="68">
        <f t="shared" si="129"/>
        <v>-31.556734029980539</v>
      </c>
      <c r="BW49" s="69">
        <f t="shared" si="130"/>
        <v>39.585461994650203</v>
      </c>
      <c r="BX49" s="69">
        <f t="shared" si="131"/>
        <v>8.0287279646696614</v>
      </c>
      <c r="BZ49" t="str">
        <f t="shared" si="146"/>
        <v>23 Teaching and other educational professionals</v>
      </c>
      <c r="CA49" s="18">
        <f t="shared" si="132"/>
        <v>0.62386737636922918</v>
      </c>
      <c r="CB49" s="18">
        <f t="shared" si="132"/>
        <v>0.62901819913102497</v>
      </c>
      <c r="CC49" s="18">
        <f t="shared" si="132"/>
        <v>0.75822592433493952</v>
      </c>
      <c r="CD49" s="18">
        <f t="shared" si="132"/>
        <v>0.82371279656546992</v>
      </c>
      <c r="CE49" s="18">
        <f t="shared" si="132"/>
        <v>0.975428314573205</v>
      </c>
      <c r="CG49" s="68">
        <f t="shared" si="133"/>
        <v>-28.924063353707602</v>
      </c>
      <c r="CH49" s="69">
        <f t="shared" si="134"/>
        <v>39.539635458116841</v>
      </c>
      <c r="CI49" s="69">
        <f t="shared" si="135"/>
        <v>10.615572104409233</v>
      </c>
      <c r="CK49" t="str">
        <f t="shared" si="147"/>
        <v>23 Teaching and other educational professionals</v>
      </c>
      <c r="CL49" s="18">
        <f t="shared" si="136"/>
        <v>0.38357962745026297</v>
      </c>
      <c r="CM49" s="18">
        <f t="shared" si="136"/>
        <v>0.5480020157804697</v>
      </c>
      <c r="CN49" s="18">
        <f t="shared" si="136"/>
        <v>0.75667240052089735</v>
      </c>
      <c r="CO49" s="18">
        <f t="shared" si="136"/>
        <v>1.0651947226426712</v>
      </c>
      <c r="CP49" s="18">
        <f t="shared" si="136"/>
        <v>1.3991550284980045</v>
      </c>
      <c r="CR49" s="68">
        <f t="shared" si="137"/>
        <v>25.180006004920081</v>
      </c>
      <c r="CS49" s="69">
        <f t="shared" si="138"/>
        <v>58.202417040739277</v>
      </c>
      <c r="CT49" s="69">
        <f t="shared" si="139"/>
        <v>83.382423045659365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6.3767206751514243</v>
      </c>
      <c r="C50" s="18">
        <f t="shared" si="104"/>
        <v>6.7237624615021252</v>
      </c>
      <c r="D50" s="18">
        <f t="shared" si="104"/>
        <v>7.2113123369519556</v>
      </c>
      <c r="E50" s="18">
        <f t="shared" si="104"/>
        <v>7.8589180435137251</v>
      </c>
      <c r="F50" s="18">
        <f t="shared" si="104"/>
        <v>8.334560371411051</v>
      </c>
      <c r="H50" s="68">
        <f t="shared" si="105"/>
        <v>81.672157830243805</v>
      </c>
      <c r="I50" s="69">
        <f t="shared" si="106"/>
        <v>69.172839496042826</v>
      </c>
      <c r="J50" s="69">
        <f t="shared" si="107"/>
        <v>150.84499732628663</v>
      </c>
      <c r="L50" t="str">
        <f t="shared" si="140"/>
        <v>24 Business, media and public service professionals</v>
      </c>
      <c r="M50" s="18">
        <f t="shared" si="108"/>
        <v>12.224082355006889</v>
      </c>
      <c r="N50" s="18">
        <f t="shared" si="108"/>
        <v>13.001096160986943</v>
      </c>
      <c r="O50" s="18">
        <f t="shared" si="108"/>
        <v>14.045999367695289</v>
      </c>
      <c r="P50" s="18">
        <f t="shared" si="108"/>
        <v>14.399166613876407</v>
      </c>
      <c r="Q50" s="18">
        <f t="shared" si="108"/>
        <v>14.252962929621205</v>
      </c>
      <c r="S50" s="68">
        <f t="shared" si="109"/>
        <v>60.771043609816452</v>
      </c>
      <c r="T50" s="69">
        <f t="shared" si="110"/>
        <v>62.566466012191903</v>
      </c>
      <c r="U50" s="69">
        <f t="shared" si="111"/>
        <v>123.33750962200835</v>
      </c>
      <c r="W50" t="str">
        <f t="shared" si="141"/>
        <v>24 Business, media and public service professionals</v>
      </c>
      <c r="X50" s="18">
        <f t="shared" si="112"/>
        <v>10.495254514112382</v>
      </c>
      <c r="Y50" s="18">
        <f t="shared" si="112"/>
        <v>10.673814469152797</v>
      </c>
      <c r="Z50" s="18">
        <f t="shared" si="112"/>
        <v>11.850384922876948</v>
      </c>
      <c r="AA50" s="18">
        <f t="shared" si="112"/>
        <v>12.016307025950406</v>
      </c>
      <c r="AB50" s="18">
        <f t="shared" si="112"/>
        <v>11.479748120189205</v>
      </c>
      <c r="AD50" s="68">
        <f t="shared" si="113"/>
        <v>29.463556390912643</v>
      </c>
      <c r="AE50" s="69">
        <f t="shared" si="114"/>
        <v>62.141749973044277</v>
      </c>
      <c r="AF50" s="69">
        <f t="shared" si="115"/>
        <v>91.605306363956913</v>
      </c>
      <c r="AH50" t="str">
        <f t="shared" si="142"/>
        <v>24 Business, media and public service professionals</v>
      </c>
      <c r="AI50" s="18">
        <f t="shared" si="116"/>
        <v>3.7672179033544531</v>
      </c>
      <c r="AJ50" s="18">
        <f t="shared" si="116"/>
        <v>3.4916581137920608</v>
      </c>
      <c r="AK50" s="18">
        <f t="shared" si="116"/>
        <v>3.9506661011656172</v>
      </c>
      <c r="AL50" s="18">
        <f t="shared" si="116"/>
        <v>3.8146080700900775</v>
      </c>
      <c r="AM50" s="18">
        <f t="shared" si="116"/>
        <v>3.7937247400244201</v>
      </c>
      <c r="AO50" s="68">
        <f t="shared" si="117"/>
        <v>12.949456052521782</v>
      </c>
      <c r="AP50" s="69">
        <f t="shared" si="118"/>
        <v>40.839640172852775</v>
      </c>
      <c r="AQ50" s="69">
        <f t="shared" si="119"/>
        <v>53.789096225374564</v>
      </c>
      <c r="AS50" t="str">
        <f t="shared" si="143"/>
        <v>24 Business, media and public service professionals</v>
      </c>
      <c r="AT50" s="18">
        <f t="shared" si="120"/>
        <v>5.8061726177114723</v>
      </c>
      <c r="AU50" s="18">
        <f t="shared" si="120"/>
        <v>5.6853283350764139</v>
      </c>
      <c r="AV50" s="18">
        <f t="shared" si="120"/>
        <v>6.4893576892506983</v>
      </c>
      <c r="AW50" s="18">
        <f t="shared" si="120"/>
        <v>6.6559049033564497</v>
      </c>
      <c r="AX50" s="18">
        <f t="shared" si="120"/>
        <v>6.5677666227261069</v>
      </c>
      <c r="AZ50" s="68">
        <f t="shared" si="121"/>
        <v>27.536430811535723</v>
      </c>
      <c r="BA50" s="69">
        <f t="shared" si="122"/>
        <v>55.556740501578531</v>
      </c>
      <c r="BB50" s="69">
        <f t="shared" si="123"/>
        <v>83.093171313114254</v>
      </c>
      <c r="BD50" t="str">
        <f t="shared" si="144"/>
        <v>24 Business, media and public service professionals</v>
      </c>
      <c r="BE50" s="18">
        <f t="shared" si="124"/>
        <v>3.2610872537931428</v>
      </c>
      <c r="BF50" s="18">
        <f t="shared" si="124"/>
        <v>3.736549965745311</v>
      </c>
      <c r="BG50" s="18">
        <f t="shared" si="124"/>
        <v>4.1146748874481016</v>
      </c>
      <c r="BH50" s="18">
        <f t="shared" si="124"/>
        <v>4.3853742989058722</v>
      </c>
      <c r="BI50" s="18">
        <f t="shared" si="124"/>
        <v>4.6683907691538868</v>
      </c>
      <c r="BK50" s="68">
        <f t="shared" si="125"/>
        <v>20.924066678362934</v>
      </c>
      <c r="BL50" s="69">
        <f t="shared" si="126"/>
        <v>47.212162960375707</v>
      </c>
      <c r="BM50" s="69">
        <f t="shared" si="127"/>
        <v>68.136229638738641</v>
      </c>
      <c r="BO50" t="str">
        <f t="shared" si="145"/>
        <v>24 Business, media and public service professionals</v>
      </c>
      <c r="BP50" s="18">
        <f t="shared" si="128"/>
        <v>2.2692443335817147</v>
      </c>
      <c r="BQ50" s="18">
        <f t="shared" si="128"/>
        <v>2.4756220310510719</v>
      </c>
      <c r="BR50" s="18">
        <f t="shared" si="128"/>
        <v>2.8569970244542588</v>
      </c>
      <c r="BS50" s="18">
        <f t="shared" si="128"/>
        <v>2.8622020510960957</v>
      </c>
      <c r="BT50" s="18">
        <f t="shared" si="128"/>
        <v>2.8530897165491416</v>
      </c>
      <c r="BV50" s="68">
        <f t="shared" si="129"/>
        <v>-22.590301969286255</v>
      </c>
      <c r="BW50" s="69">
        <f t="shared" si="130"/>
        <v>37.197632220268432</v>
      </c>
      <c r="BX50" s="69">
        <f t="shared" si="131"/>
        <v>14.607330250982178</v>
      </c>
      <c r="BZ50" t="str">
        <f t="shared" si="146"/>
        <v>24 Business, media and public service professionals</v>
      </c>
      <c r="CA50" s="18">
        <f t="shared" si="132"/>
        <v>2.0474637175261754</v>
      </c>
      <c r="CB50" s="18">
        <f t="shared" si="132"/>
        <v>2.5075386859721185</v>
      </c>
      <c r="CC50" s="18">
        <f t="shared" si="132"/>
        <v>2.9793476261427831</v>
      </c>
      <c r="CD50" s="18">
        <f t="shared" si="132"/>
        <v>3.3729581242086271</v>
      </c>
      <c r="CE50" s="18">
        <f t="shared" si="132"/>
        <v>3.7896136252242294</v>
      </c>
      <c r="CG50" s="68">
        <f t="shared" si="133"/>
        <v>-29.725200230950161</v>
      </c>
      <c r="CH50" s="69">
        <f t="shared" si="134"/>
        <v>36.917523944780477</v>
      </c>
      <c r="CI50" s="69">
        <f t="shared" si="135"/>
        <v>7.1923237138303175</v>
      </c>
      <c r="CK50" t="str">
        <f t="shared" si="147"/>
        <v>24 Business, media and public service professionals</v>
      </c>
      <c r="CL50" s="18">
        <f t="shared" si="136"/>
        <v>1.207078315162849</v>
      </c>
      <c r="CM50" s="18">
        <f t="shared" si="136"/>
        <v>1.717800329019566</v>
      </c>
      <c r="CN50" s="18">
        <f t="shared" si="136"/>
        <v>2.0126189927987297</v>
      </c>
      <c r="CO50" s="18">
        <f t="shared" si="136"/>
        <v>2.5567143525566607</v>
      </c>
      <c r="CP50" s="18">
        <f t="shared" si="136"/>
        <v>3.1138944507122899</v>
      </c>
      <c r="CR50" s="68">
        <f t="shared" si="137"/>
        <v>4.7416339766713227</v>
      </c>
      <c r="CS50" s="69">
        <f t="shared" si="138"/>
        <v>43.630900730049063</v>
      </c>
      <c r="CT50" s="69">
        <f t="shared" si="139"/>
        <v>48.372534706720387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2.0282769126204498</v>
      </c>
      <c r="C51" s="18">
        <f t="shared" si="104"/>
        <v>2.2819955208682288</v>
      </c>
      <c r="D51" s="18">
        <f t="shared" si="104"/>
        <v>2.4477695449824379</v>
      </c>
      <c r="E51" s="18">
        <f t="shared" si="104"/>
        <v>2.2935373698307364</v>
      </c>
      <c r="F51" s="18">
        <f t="shared" si="104"/>
        <v>2.551166601546158</v>
      </c>
      <c r="H51" s="68">
        <f t="shared" si="105"/>
        <v>63.828055935623539</v>
      </c>
      <c r="I51" s="69">
        <f t="shared" si="106"/>
        <v>56.35381602380717</v>
      </c>
      <c r="J51" s="69">
        <f t="shared" si="107"/>
        <v>120.18187195943071</v>
      </c>
      <c r="L51" t="str">
        <f t="shared" si="140"/>
        <v>31 Science, engineering and technology associate professionals</v>
      </c>
      <c r="M51" s="18">
        <f t="shared" si="108"/>
        <v>1.8574554336987914</v>
      </c>
      <c r="N51" s="18">
        <f t="shared" si="108"/>
        <v>1.9070809527844776</v>
      </c>
      <c r="O51" s="18">
        <f t="shared" si="108"/>
        <v>2.0996838459129932</v>
      </c>
      <c r="P51" s="18">
        <f t="shared" si="108"/>
        <v>1.8609245500906975</v>
      </c>
      <c r="Q51" s="18">
        <f t="shared" si="108"/>
        <v>1.9369617294697823</v>
      </c>
      <c r="S51" s="68">
        <f t="shared" si="109"/>
        <v>46.15795332238141</v>
      </c>
      <c r="T51" s="69">
        <f t="shared" si="110"/>
        <v>49.670597061825774</v>
      </c>
      <c r="U51" s="69">
        <f t="shared" si="111"/>
        <v>95.82855038420719</v>
      </c>
      <c r="W51" t="str">
        <f t="shared" si="141"/>
        <v>31 Science, engineering and technology associate professionals</v>
      </c>
      <c r="X51" s="18">
        <f t="shared" si="112"/>
        <v>2.054426949507183</v>
      </c>
      <c r="Y51" s="18">
        <f t="shared" si="112"/>
        <v>2.1498100798902526</v>
      </c>
      <c r="Z51" s="18">
        <f t="shared" si="112"/>
        <v>2.2981716807810462</v>
      </c>
      <c r="AA51" s="18">
        <f t="shared" si="112"/>
        <v>1.9214586444186277</v>
      </c>
      <c r="AB51" s="18">
        <f t="shared" si="112"/>
        <v>1.7942098258768306</v>
      </c>
      <c r="AD51" s="68">
        <f t="shared" si="113"/>
        <v>4.3370114720543782</v>
      </c>
      <c r="AE51" s="69">
        <f t="shared" si="114"/>
        <v>42.919653875101481</v>
      </c>
      <c r="AF51" s="69">
        <f t="shared" si="115"/>
        <v>47.25666534715586</v>
      </c>
      <c r="AH51" t="str">
        <f t="shared" si="142"/>
        <v>31 Science, engineering and technology associate professionals</v>
      </c>
      <c r="AI51" s="18">
        <f t="shared" si="116"/>
        <v>1.1164286578481162</v>
      </c>
      <c r="AJ51" s="18">
        <f t="shared" si="116"/>
        <v>1.1755520993669122</v>
      </c>
      <c r="AK51" s="18">
        <f t="shared" si="116"/>
        <v>1.3956173458761774</v>
      </c>
      <c r="AL51" s="18">
        <f t="shared" si="116"/>
        <v>1.3624822095542739</v>
      </c>
      <c r="AM51" s="18">
        <f t="shared" si="116"/>
        <v>1.5788671897323661</v>
      </c>
      <c r="AO51" s="68">
        <f t="shared" si="117"/>
        <v>33.066242698704023</v>
      </c>
      <c r="AP51" s="69">
        <f t="shared" si="118"/>
        <v>51.490152063473005</v>
      </c>
      <c r="AQ51" s="69">
        <f t="shared" si="119"/>
        <v>84.556394762177021</v>
      </c>
      <c r="AS51" t="str">
        <f t="shared" si="143"/>
        <v>31 Science, engineering and technology associate professionals</v>
      </c>
      <c r="AT51" s="18">
        <f t="shared" si="120"/>
        <v>3.4899097179895597</v>
      </c>
      <c r="AU51" s="18">
        <f t="shared" si="120"/>
        <v>3.22411105459254</v>
      </c>
      <c r="AV51" s="18">
        <f t="shared" si="120"/>
        <v>3.5671298926808515</v>
      </c>
      <c r="AW51" s="18">
        <f t="shared" si="120"/>
        <v>2.679438551249679</v>
      </c>
      <c r="AX51" s="18">
        <f t="shared" si="120"/>
        <v>2.3620852747527215</v>
      </c>
      <c r="AZ51" s="68">
        <f t="shared" si="121"/>
        <v>-16.556039718593603</v>
      </c>
      <c r="BA51" s="69">
        <f t="shared" si="122"/>
        <v>31.2220893245049</v>
      </c>
      <c r="BB51" s="69">
        <f t="shared" si="123"/>
        <v>14.666049605911297</v>
      </c>
      <c r="BD51" t="str">
        <f t="shared" si="144"/>
        <v>31 Science, engineering and technology associate professionals</v>
      </c>
      <c r="BE51" s="18">
        <f t="shared" si="124"/>
        <v>1.7518185191425686</v>
      </c>
      <c r="BF51" s="18">
        <f t="shared" si="124"/>
        <v>1.953094083597827</v>
      </c>
      <c r="BG51" s="18">
        <f t="shared" si="124"/>
        <v>2.1255640148066584</v>
      </c>
      <c r="BH51" s="18">
        <f t="shared" si="124"/>
        <v>1.7009059525900996</v>
      </c>
      <c r="BI51" s="18">
        <f t="shared" si="124"/>
        <v>1.556485669902983</v>
      </c>
      <c r="BK51" s="68">
        <f t="shared" si="125"/>
        <v>-21.953756226317473</v>
      </c>
      <c r="BL51" s="69">
        <f t="shared" si="126"/>
        <v>29.611364485908759</v>
      </c>
      <c r="BM51" s="69">
        <f t="shared" si="127"/>
        <v>7.6576082595912851</v>
      </c>
      <c r="BO51" t="str">
        <f t="shared" si="145"/>
        <v>31 Science, engineering and technology associate professionals</v>
      </c>
      <c r="BP51" s="18">
        <f t="shared" si="128"/>
        <v>1.1048140056147142</v>
      </c>
      <c r="BQ51" s="18">
        <f t="shared" si="128"/>
        <v>1.2861532950829548</v>
      </c>
      <c r="BR51" s="18">
        <f t="shared" si="128"/>
        <v>1.4554879651715875</v>
      </c>
      <c r="BS51" s="18">
        <f t="shared" si="128"/>
        <v>1.2120243597442177</v>
      </c>
      <c r="BT51" s="18">
        <f t="shared" si="128"/>
        <v>1.3290884607174565</v>
      </c>
      <c r="BV51" s="68">
        <f t="shared" si="129"/>
        <v>-29.216016195454291</v>
      </c>
      <c r="BW51" s="69">
        <f t="shared" si="130"/>
        <v>29.341295543121067</v>
      </c>
      <c r="BX51" s="69">
        <f t="shared" si="131"/>
        <v>0.1252793476667772</v>
      </c>
      <c r="BZ51" t="str">
        <f t="shared" si="146"/>
        <v>31 Science, engineering and technology associate professionals</v>
      </c>
      <c r="CA51" s="18">
        <f t="shared" si="132"/>
        <v>1.2056896237440116</v>
      </c>
      <c r="CB51" s="18">
        <f t="shared" si="132"/>
        <v>1.5851968461645223</v>
      </c>
      <c r="CC51" s="18">
        <f t="shared" si="132"/>
        <v>1.8998789883708214</v>
      </c>
      <c r="CD51" s="18">
        <f t="shared" si="132"/>
        <v>1.6096608745254988</v>
      </c>
      <c r="CE51" s="18">
        <f t="shared" si="132"/>
        <v>2.0593846445271105</v>
      </c>
      <c r="CG51" s="68">
        <f t="shared" si="133"/>
        <v>-40.112333240095751</v>
      </c>
      <c r="CH51" s="69">
        <f t="shared" si="134"/>
        <v>26.815505544005219</v>
      </c>
      <c r="CI51" s="69">
        <f t="shared" si="135"/>
        <v>-13.29682769609054</v>
      </c>
      <c r="CK51" t="str">
        <f t="shared" si="147"/>
        <v>31 Science, engineering and technology associate professionals</v>
      </c>
      <c r="CL51" s="18">
        <f t="shared" si="136"/>
        <v>0.62920892022182373</v>
      </c>
      <c r="CM51" s="18">
        <f t="shared" si="136"/>
        <v>0.93731375265422823</v>
      </c>
      <c r="CN51" s="18">
        <f t="shared" si="136"/>
        <v>1.2562802839569895</v>
      </c>
      <c r="CO51" s="18">
        <f t="shared" si="136"/>
        <v>1.5132440507054465</v>
      </c>
      <c r="CP51" s="18">
        <f t="shared" si="136"/>
        <v>2.1117091988186178</v>
      </c>
      <c r="CR51" s="68">
        <f t="shared" si="137"/>
        <v>13.795369829086878</v>
      </c>
      <c r="CS51" s="69">
        <f t="shared" si="138"/>
        <v>42.418989495103901</v>
      </c>
      <c r="CT51" s="69">
        <f t="shared" si="139"/>
        <v>56.214359324190774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0.66230901201515613</v>
      </c>
      <c r="C52" s="18">
        <f t="shared" si="104"/>
        <v>0.82465549718192588</v>
      </c>
      <c r="D52" s="18">
        <f t="shared" si="104"/>
        <v>0.63220422416067801</v>
      </c>
      <c r="E52" s="18">
        <f t="shared" si="104"/>
        <v>0.67933329900469397</v>
      </c>
      <c r="F52" s="18">
        <f t="shared" si="104"/>
        <v>0.76507652344455535</v>
      </c>
      <c r="H52" s="68">
        <f t="shared" si="105"/>
        <v>90.224944666589366</v>
      </c>
      <c r="I52" s="69">
        <f t="shared" si="106"/>
        <v>80.21867984611653</v>
      </c>
      <c r="J52" s="69">
        <f t="shared" si="107"/>
        <v>170.4436245127059</v>
      </c>
      <c r="L52" t="str">
        <f t="shared" si="140"/>
        <v>32 Health and social care associate professionals</v>
      </c>
      <c r="M52" s="18">
        <f t="shared" si="108"/>
        <v>2.0217055494486713</v>
      </c>
      <c r="N52" s="18">
        <f t="shared" si="108"/>
        <v>2.367864863287394</v>
      </c>
      <c r="O52" s="18">
        <f t="shared" si="108"/>
        <v>2.205557253011416</v>
      </c>
      <c r="P52" s="18">
        <f t="shared" si="108"/>
        <v>2.243657459606418</v>
      </c>
      <c r="Q52" s="18">
        <f t="shared" si="108"/>
        <v>2.3678734193075779</v>
      </c>
      <c r="S52" s="68">
        <f t="shared" si="109"/>
        <v>70.09653480770973</v>
      </c>
      <c r="T52" s="69">
        <f t="shared" si="110"/>
        <v>68.93870763266267</v>
      </c>
      <c r="U52" s="69">
        <f t="shared" si="111"/>
        <v>139.0352424403724</v>
      </c>
      <c r="W52" t="str">
        <f t="shared" si="141"/>
        <v>32 Health and social care associate professionals</v>
      </c>
      <c r="X52" s="18">
        <f t="shared" si="112"/>
        <v>2.8559179965840129</v>
      </c>
      <c r="Y52" s="18">
        <f t="shared" si="112"/>
        <v>3.2567411108748763</v>
      </c>
      <c r="Z52" s="18">
        <f t="shared" si="112"/>
        <v>3.0566564879400389</v>
      </c>
      <c r="AA52" s="18">
        <f t="shared" si="112"/>
        <v>3.214251911330599</v>
      </c>
      <c r="AB52" s="18">
        <f t="shared" si="112"/>
        <v>3.4298388700319933</v>
      </c>
      <c r="AD52" s="68">
        <f t="shared" si="113"/>
        <v>49.95975222926576</v>
      </c>
      <c r="AE52" s="69">
        <f t="shared" si="114"/>
        <v>80.710142315637924</v>
      </c>
      <c r="AF52" s="69">
        <f t="shared" si="115"/>
        <v>130.66989454490368</v>
      </c>
      <c r="AH52" t="str">
        <f t="shared" si="142"/>
        <v>32 Health and social care associate professionals</v>
      </c>
      <c r="AI52" s="18">
        <f t="shared" si="116"/>
        <v>5.9590287741109389</v>
      </c>
      <c r="AJ52" s="18">
        <f t="shared" si="116"/>
        <v>5.3496145172539684</v>
      </c>
      <c r="AK52" s="18">
        <f t="shared" si="116"/>
        <v>5.0601869170332145</v>
      </c>
      <c r="AL52" s="18">
        <f t="shared" si="116"/>
        <v>3.7533008955991134</v>
      </c>
      <c r="AM52" s="18">
        <f t="shared" si="116"/>
        <v>1.9428399970410479</v>
      </c>
      <c r="AO52" s="68">
        <f t="shared" si="117"/>
        <v>-54.839459699779312</v>
      </c>
      <c r="AP52" s="69">
        <f t="shared" si="118"/>
        <v>30.102195591427751</v>
      </c>
      <c r="AQ52" s="69">
        <f t="shared" si="119"/>
        <v>-24.73726410835156</v>
      </c>
      <c r="AS52" t="str">
        <f t="shared" si="143"/>
        <v>32 Health and social care associate professionals</v>
      </c>
      <c r="AT52" s="18">
        <f t="shared" si="120"/>
        <v>1.4287306600925527</v>
      </c>
      <c r="AU52" s="18">
        <f t="shared" si="120"/>
        <v>1.6856247174674943</v>
      </c>
      <c r="AV52" s="18">
        <f t="shared" si="120"/>
        <v>1.6522489539840493</v>
      </c>
      <c r="AW52" s="18">
        <f t="shared" si="120"/>
        <v>1.5346757380831337</v>
      </c>
      <c r="AX52" s="18">
        <f t="shared" si="120"/>
        <v>1.4795013971700803</v>
      </c>
      <c r="AZ52" s="68">
        <f t="shared" si="121"/>
        <v>12.838720616796092</v>
      </c>
      <c r="BA52" s="69">
        <f t="shared" si="122"/>
        <v>60.595464806235519</v>
      </c>
      <c r="BB52" s="69">
        <f t="shared" si="123"/>
        <v>73.434185423031622</v>
      </c>
      <c r="BD52" t="str">
        <f t="shared" si="144"/>
        <v>32 Health and social care associate professionals</v>
      </c>
      <c r="BE52" s="18">
        <f t="shared" si="124"/>
        <v>1.4118624842655672</v>
      </c>
      <c r="BF52" s="18">
        <f t="shared" si="124"/>
        <v>1.6075890000928101</v>
      </c>
      <c r="BG52" s="18">
        <f t="shared" si="124"/>
        <v>1.7821558326966247</v>
      </c>
      <c r="BH52" s="18">
        <f t="shared" si="124"/>
        <v>1.7270123417579881</v>
      </c>
      <c r="BI52" s="18">
        <f t="shared" si="124"/>
        <v>1.8292803866257656</v>
      </c>
      <c r="BK52" s="68">
        <f t="shared" si="125"/>
        <v>9.3995838766295297</v>
      </c>
      <c r="BL52" s="69">
        <f t="shared" si="126"/>
        <v>58.224327615873648</v>
      </c>
      <c r="BM52" s="69">
        <f t="shared" si="127"/>
        <v>67.623911492503169</v>
      </c>
      <c r="BO52" t="str">
        <f t="shared" si="145"/>
        <v>32 Health and social care associate professionals</v>
      </c>
      <c r="BP52" s="18">
        <f t="shared" si="128"/>
        <v>1.1654235410714042</v>
      </c>
      <c r="BQ52" s="18">
        <f t="shared" si="128"/>
        <v>1.3070165958238595</v>
      </c>
      <c r="BR52" s="18">
        <f t="shared" si="128"/>
        <v>1.4031490007390268</v>
      </c>
      <c r="BS52" s="18">
        <f t="shared" si="128"/>
        <v>1.2961048995612201</v>
      </c>
      <c r="BT52" s="18">
        <f t="shared" si="128"/>
        <v>1.1946133602232849</v>
      </c>
      <c r="BV52" s="68">
        <f t="shared" si="129"/>
        <v>-34.004654156056361</v>
      </c>
      <c r="BW52" s="69">
        <f t="shared" si="130"/>
        <v>44.865925511021757</v>
      </c>
      <c r="BX52" s="69">
        <f t="shared" si="131"/>
        <v>10.861271354965403</v>
      </c>
      <c r="BZ52" t="str">
        <f t="shared" si="146"/>
        <v>32 Health and social care associate professionals</v>
      </c>
      <c r="CA52" s="18">
        <f t="shared" si="132"/>
        <v>0.69557016012235828</v>
      </c>
      <c r="CB52" s="18">
        <f t="shared" si="132"/>
        <v>0.62528671625675269</v>
      </c>
      <c r="CC52" s="18">
        <f t="shared" si="132"/>
        <v>0.63419165888663975</v>
      </c>
      <c r="CD52" s="18">
        <f t="shared" si="132"/>
        <v>0.6783829596541352</v>
      </c>
      <c r="CE52" s="18">
        <f t="shared" si="132"/>
        <v>0.69877156204696289</v>
      </c>
      <c r="CG52" s="68">
        <f t="shared" si="133"/>
        <v>-39.124777840849973</v>
      </c>
      <c r="CH52" s="69">
        <f t="shared" si="134"/>
        <v>35.85153664978565</v>
      </c>
      <c r="CI52" s="69">
        <f t="shared" si="135"/>
        <v>-3.2732411910643231</v>
      </c>
      <c r="CK52" t="str">
        <f t="shared" si="147"/>
        <v>32 Health and social care associate professionals</v>
      </c>
      <c r="CL52" s="18">
        <f t="shared" si="136"/>
        <v>0.22952601300745565</v>
      </c>
      <c r="CM52" s="18">
        <f t="shared" si="136"/>
        <v>0.27760512424180822</v>
      </c>
      <c r="CN52" s="18">
        <f t="shared" si="136"/>
        <v>0.32048843625600604</v>
      </c>
      <c r="CO52" s="18">
        <f t="shared" si="136"/>
        <v>0.42200974649404072</v>
      </c>
      <c r="CP52" s="18">
        <f t="shared" si="136"/>
        <v>0.66546196182645934</v>
      </c>
      <c r="CR52" s="68">
        <f t="shared" si="137"/>
        <v>40.568462860442907</v>
      </c>
      <c r="CS52" s="69">
        <f t="shared" si="138"/>
        <v>57.464380936160431</v>
      </c>
      <c r="CT52" s="69">
        <f t="shared" si="139"/>
        <v>98.032843796603331</v>
      </c>
    </row>
    <row r="53" spans="1:98" x14ac:dyDescent="0.2">
      <c r="A53" t="str">
        <f t="shared" si="103"/>
        <v>33 Protective service occupations</v>
      </c>
      <c r="B53" s="18">
        <f t="shared" si="104"/>
        <v>0.29388101299205699</v>
      </c>
      <c r="C53" s="18">
        <f t="shared" si="104"/>
        <v>0.3085239366550977</v>
      </c>
      <c r="D53" s="18">
        <f t="shared" si="104"/>
        <v>0.30589755250514039</v>
      </c>
      <c r="E53" s="18">
        <f t="shared" si="104"/>
        <v>0.39927541830821744</v>
      </c>
      <c r="F53" s="18">
        <f t="shared" si="104"/>
        <v>0.51824330573456368</v>
      </c>
      <c r="H53" s="68">
        <f t="shared" si="105"/>
        <v>166.30399568702862</v>
      </c>
      <c r="I53" s="69">
        <f t="shared" si="106"/>
        <v>72.422153180236975</v>
      </c>
      <c r="J53" s="69">
        <f t="shared" si="107"/>
        <v>238.72614886726558</v>
      </c>
      <c r="L53" t="str">
        <f t="shared" si="140"/>
        <v>33 Protective service occupations</v>
      </c>
      <c r="M53" s="18">
        <f t="shared" si="108"/>
        <v>0.65597930239931879</v>
      </c>
      <c r="N53" s="18">
        <f t="shared" si="108"/>
        <v>0.59993178684299164</v>
      </c>
      <c r="O53" s="18">
        <f t="shared" si="108"/>
        <v>0.65300481156506918</v>
      </c>
      <c r="P53" s="18">
        <f t="shared" si="108"/>
        <v>0.81790240734959607</v>
      </c>
      <c r="Q53" s="18">
        <f t="shared" si="108"/>
        <v>1.0020256764761422</v>
      </c>
      <c r="S53" s="68">
        <f t="shared" si="109"/>
        <v>143.11837754248123</v>
      </c>
      <c r="T53" s="69">
        <f t="shared" si="110"/>
        <v>57.905931024850602</v>
      </c>
      <c r="U53" s="69">
        <f t="shared" si="111"/>
        <v>201.02430856733181</v>
      </c>
      <c r="W53" t="str">
        <f t="shared" si="141"/>
        <v>33 Protective service occupations</v>
      </c>
      <c r="X53" s="18">
        <f t="shared" si="112"/>
        <v>1.3533408012469328</v>
      </c>
      <c r="Y53" s="18">
        <f t="shared" si="112"/>
        <v>1.3151736584805209</v>
      </c>
      <c r="Z53" s="18">
        <f t="shared" si="112"/>
        <v>1.428065606013303</v>
      </c>
      <c r="AA53" s="18">
        <f t="shared" si="112"/>
        <v>1.6903167268188195</v>
      </c>
      <c r="AB53" s="18">
        <f t="shared" si="112"/>
        <v>1.9996634379743639</v>
      </c>
      <c r="AD53" s="68">
        <f t="shared" si="113"/>
        <v>87.135584276000372</v>
      </c>
      <c r="AE53" s="69">
        <f t="shared" si="114"/>
        <v>59.12177733827869</v>
      </c>
      <c r="AF53" s="69">
        <f t="shared" si="115"/>
        <v>146.25736161427906</v>
      </c>
      <c r="AH53" t="str">
        <f t="shared" si="142"/>
        <v>33 Protective service occupations</v>
      </c>
      <c r="AI53" s="18">
        <f t="shared" si="116"/>
        <v>1.1172352172789859</v>
      </c>
      <c r="AJ53" s="18">
        <f t="shared" si="116"/>
        <v>1.1316828891562529</v>
      </c>
      <c r="AK53" s="18">
        <f t="shared" si="116"/>
        <v>1.3401572707005034</v>
      </c>
      <c r="AL53" s="18">
        <f t="shared" si="116"/>
        <v>1.637016391804726</v>
      </c>
      <c r="AM53" s="18">
        <f t="shared" si="116"/>
        <v>1.934158098966859</v>
      </c>
      <c r="AO53" s="68">
        <f t="shared" si="117"/>
        <v>69.755891888638089</v>
      </c>
      <c r="AP53" s="69">
        <f t="shared" si="118"/>
        <v>49.455667019635243</v>
      </c>
      <c r="AQ53" s="69">
        <f t="shared" si="119"/>
        <v>119.21155890827333</v>
      </c>
      <c r="AS53" t="str">
        <f t="shared" si="143"/>
        <v>33 Protective service occupations</v>
      </c>
      <c r="AT53" s="18">
        <f t="shared" si="120"/>
        <v>1.10317945280347</v>
      </c>
      <c r="AU53" s="18">
        <f t="shared" si="120"/>
        <v>0.91767056102345945</v>
      </c>
      <c r="AV53" s="18">
        <f t="shared" si="120"/>
        <v>0.95230898381697071</v>
      </c>
      <c r="AW53" s="18">
        <f t="shared" si="120"/>
        <v>0.97103620813654212</v>
      </c>
      <c r="AX53" s="18">
        <f t="shared" si="120"/>
        <v>0.956602991473259</v>
      </c>
      <c r="AZ53" s="68">
        <f t="shared" si="121"/>
        <v>26.582046465114846</v>
      </c>
      <c r="BA53" s="69">
        <f t="shared" si="122"/>
        <v>39.850761393649321</v>
      </c>
      <c r="BB53" s="69">
        <f t="shared" si="123"/>
        <v>66.43280785876415</v>
      </c>
      <c r="BD53" t="str">
        <f t="shared" si="144"/>
        <v>33 Protective service occupations</v>
      </c>
      <c r="BE53" s="18">
        <f t="shared" si="124"/>
        <v>1.2285667727635321</v>
      </c>
      <c r="BF53" s="18">
        <f t="shared" si="124"/>
        <v>1.1716646173744827</v>
      </c>
      <c r="BG53" s="18">
        <f t="shared" si="124"/>
        <v>1.145885275832343</v>
      </c>
      <c r="BH53" s="18">
        <f t="shared" si="124"/>
        <v>1.3364609869416126</v>
      </c>
      <c r="BI53" s="18">
        <f t="shared" si="124"/>
        <v>1.3685768504107083</v>
      </c>
      <c r="BK53" s="68">
        <f t="shared" si="125"/>
        <v>27.294347452657284</v>
      </c>
      <c r="BL53" s="69">
        <f t="shared" si="126"/>
        <v>30.872989813578151</v>
      </c>
      <c r="BM53" s="69">
        <f t="shared" si="127"/>
        <v>58.167337266235442</v>
      </c>
      <c r="BO53" t="str">
        <f t="shared" si="145"/>
        <v>33 Protective service occupations</v>
      </c>
      <c r="BP53" s="18">
        <f t="shared" si="128"/>
        <v>1.185047449265076</v>
      </c>
      <c r="BQ53" s="18">
        <f t="shared" si="128"/>
        <v>1.1962879158759163</v>
      </c>
      <c r="BR53" s="18">
        <f t="shared" si="128"/>
        <v>1.2096933930164893</v>
      </c>
      <c r="BS53" s="18">
        <f t="shared" si="128"/>
        <v>1.3553280037116671</v>
      </c>
      <c r="BT53" s="18">
        <f t="shared" si="128"/>
        <v>1.3747609102948211</v>
      </c>
      <c r="BV53" s="68">
        <f t="shared" si="129"/>
        <v>-11.906959601573817</v>
      </c>
      <c r="BW53" s="69">
        <f t="shared" si="130"/>
        <v>28.390889053371104</v>
      </c>
      <c r="BX53" s="69">
        <f t="shared" si="131"/>
        <v>16.483929451797287</v>
      </c>
      <c r="BZ53" t="str">
        <f t="shared" si="146"/>
        <v>33 Protective service occupations</v>
      </c>
      <c r="CA53" s="18">
        <f t="shared" si="132"/>
        <v>0.9101551410820139</v>
      </c>
      <c r="CB53" s="18">
        <f t="shared" si="132"/>
        <v>0.93920763095590198</v>
      </c>
      <c r="CC53" s="18">
        <f t="shared" si="132"/>
        <v>1.0050065242901456</v>
      </c>
      <c r="CD53" s="18">
        <f t="shared" si="132"/>
        <v>1.1916939935505084</v>
      </c>
      <c r="CE53" s="18">
        <f t="shared" si="132"/>
        <v>1.2799221887415451</v>
      </c>
      <c r="CG53" s="68">
        <f t="shared" si="133"/>
        <v>-29.637615354291281</v>
      </c>
      <c r="CH53" s="69">
        <f t="shared" si="134"/>
        <v>30.115597572595355</v>
      </c>
      <c r="CI53" s="69">
        <f t="shared" si="135"/>
        <v>0.47798221830407756</v>
      </c>
      <c r="CK53" t="str">
        <f t="shared" si="147"/>
        <v>33 Protective service occupations</v>
      </c>
      <c r="CL53" s="18">
        <f t="shared" si="136"/>
        <v>0.48816551568092126</v>
      </c>
      <c r="CM53" s="18">
        <f t="shared" si="136"/>
        <v>0.45816325644749756</v>
      </c>
      <c r="CN53" s="18">
        <f t="shared" si="136"/>
        <v>0.48075141651130643</v>
      </c>
      <c r="CO53" s="18">
        <f t="shared" si="136"/>
        <v>0.49281020902321249</v>
      </c>
      <c r="CP53" s="18">
        <f t="shared" si="136"/>
        <v>0.33246315396158749</v>
      </c>
      <c r="CR53" s="68">
        <f t="shared" si="137"/>
        <v>-53.1833890591585</v>
      </c>
      <c r="CS53" s="69">
        <f t="shared" si="138"/>
        <v>19.121915618217834</v>
      </c>
      <c r="CT53" s="69">
        <f t="shared" si="139"/>
        <v>-34.061473440940667</v>
      </c>
    </row>
    <row r="54" spans="1:98" x14ac:dyDescent="0.2">
      <c r="A54" t="str">
        <f t="shared" si="103"/>
        <v>34 Culture, media and sports occupations</v>
      </c>
      <c r="B54" s="18">
        <f t="shared" si="104"/>
        <v>1.0726739872464406</v>
      </c>
      <c r="C54" s="18">
        <f t="shared" si="104"/>
        <v>1.2777212777132396</v>
      </c>
      <c r="D54" s="18">
        <f t="shared" si="104"/>
        <v>1.4196120148560256</v>
      </c>
      <c r="E54" s="18">
        <f t="shared" si="104"/>
        <v>1.2746903782198444</v>
      </c>
      <c r="F54" s="18">
        <f t="shared" si="104"/>
        <v>1.2894146859106026</v>
      </c>
      <c r="H54" s="68">
        <f t="shared" si="105"/>
        <v>42.771962758285177</v>
      </c>
      <c r="I54" s="69">
        <f t="shared" si="106"/>
        <v>55.077364339529957</v>
      </c>
      <c r="J54" s="69">
        <f t="shared" si="107"/>
        <v>97.849327097815134</v>
      </c>
      <c r="L54" t="str">
        <f t="shared" si="140"/>
        <v>34 Culture, media and sports occupations</v>
      </c>
      <c r="M54" s="18">
        <f t="shared" si="108"/>
        <v>2.6384716952255345</v>
      </c>
      <c r="N54" s="18">
        <f t="shared" si="108"/>
        <v>2.7141637643507734</v>
      </c>
      <c r="O54" s="18">
        <f t="shared" si="108"/>
        <v>2.670130133187175</v>
      </c>
      <c r="P54" s="18">
        <f t="shared" si="108"/>
        <v>2.3360105880229627</v>
      </c>
      <c r="Q54" s="18">
        <f t="shared" si="108"/>
        <v>2.2794150565055848</v>
      </c>
      <c r="S54" s="68">
        <f t="shared" si="109"/>
        <v>35.252812434354588</v>
      </c>
      <c r="T54" s="69">
        <f t="shared" si="110"/>
        <v>52.705255509551527</v>
      </c>
      <c r="U54" s="69">
        <f t="shared" si="111"/>
        <v>87.958067943906116</v>
      </c>
      <c r="W54" t="str">
        <f t="shared" si="141"/>
        <v>34 Culture, media and sports occupations</v>
      </c>
      <c r="X54" s="18">
        <f t="shared" si="112"/>
        <v>2.9276366385178538</v>
      </c>
      <c r="Y54" s="18">
        <f t="shared" si="112"/>
        <v>2.5753599859590812</v>
      </c>
      <c r="Z54" s="18">
        <f t="shared" si="112"/>
        <v>2.5988180180112517</v>
      </c>
      <c r="AA54" s="18">
        <f t="shared" si="112"/>
        <v>2.2137121778244642</v>
      </c>
      <c r="AB54" s="18">
        <f t="shared" si="112"/>
        <v>1.9899540482892992</v>
      </c>
      <c r="AD54" s="68">
        <f t="shared" si="113"/>
        <v>2.332788802110771</v>
      </c>
      <c r="AE54" s="69">
        <f t="shared" si="114"/>
        <v>47.507109300345014</v>
      </c>
      <c r="AF54" s="69">
        <f t="shared" si="115"/>
        <v>49.839898102455784</v>
      </c>
      <c r="AH54" t="str">
        <f t="shared" si="142"/>
        <v>34 Culture, media and sports occupations</v>
      </c>
      <c r="AI54" s="18">
        <f t="shared" si="116"/>
        <v>1.0260449090578529</v>
      </c>
      <c r="AJ54" s="18">
        <f t="shared" si="116"/>
        <v>1.0703807246826034</v>
      </c>
      <c r="AK54" s="18">
        <f t="shared" si="116"/>
        <v>1.2324912030804067</v>
      </c>
      <c r="AL54" s="18">
        <f t="shared" si="116"/>
        <v>1.1260230088978034</v>
      </c>
      <c r="AM54" s="18">
        <f t="shared" si="116"/>
        <v>1.2527053941298911</v>
      </c>
      <c r="AO54" s="68">
        <f t="shared" si="117"/>
        <v>19.551153901864037</v>
      </c>
      <c r="AP54" s="69">
        <f t="shared" si="118"/>
        <v>48.740251149354826</v>
      </c>
      <c r="AQ54" s="69">
        <f t="shared" si="119"/>
        <v>68.29140505121886</v>
      </c>
      <c r="AS54" t="str">
        <f t="shared" si="143"/>
        <v>34 Culture, media and sports occupations</v>
      </c>
      <c r="AT54" s="18">
        <f t="shared" si="120"/>
        <v>1.5684981162486584</v>
      </c>
      <c r="AU54" s="18">
        <f t="shared" si="120"/>
        <v>1.4387536715238138</v>
      </c>
      <c r="AV54" s="18">
        <f t="shared" si="120"/>
        <v>1.4001835906142308</v>
      </c>
      <c r="AW54" s="18">
        <f t="shared" si="120"/>
        <v>1.1668677109265195</v>
      </c>
      <c r="AX54" s="18">
        <f t="shared" si="120"/>
        <v>1.0194852155949314</v>
      </c>
      <c r="AZ54" s="68">
        <f t="shared" si="121"/>
        <v>-8.2482813866875659</v>
      </c>
      <c r="BA54" s="69">
        <f t="shared" si="122"/>
        <v>43.055617612987227</v>
      </c>
      <c r="BB54" s="69">
        <f t="shared" si="123"/>
        <v>34.807336226299668</v>
      </c>
      <c r="BD54" t="str">
        <f t="shared" si="144"/>
        <v>34 Culture, media and sports occupations</v>
      </c>
      <c r="BE54" s="18">
        <f t="shared" si="124"/>
        <v>1.0487110574602752</v>
      </c>
      <c r="BF54" s="18">
        <f t="shared" si="124"/>
        <v>0.99142451990906244</v>
      </c>
      <c r="BG54" s="18">
        <f t="shared" si="124"/>
        <v>0.96877432887098225</v>
      </c>
      <c r="BH54" s="18">
        <f t="shared" si="124"/>
        <v>0.80276317316555834</v>
      </c>
      <c r="BI54" s="18">
        <f t="shared" si="124"/>
        <v>0.80215636849008831</v>
      </c>
      <c r="BK54" s="68">
        <f t="shared" si="125"/>
        <v>-11.749437514058123</v>
      </c>
      <c r="BL54" s="69">
        <f t="shared" si="126"/>
        <v>33.456056235072936</v>
      </c>
      <c r="BM54" s="69">
        <f t="shared" si="127"/>
        <v>21.706618721014809</v>
      </c>
      <c r="BO54" t="str">
        <f t="shared" si="145"/>
        <v>34 Culture, media and sports occupations</v>
      </c>
      <c r="BP54" s="18">
        <f t="shared" si="128"/>
        <v>0.54614849784313368</v>
      </c>
      <c r="BQ54" s="18">
        <f t="shared" si="128"/>
        <v>0.44975685947967381</v>
      </c>
      <c r="BR54" s="18">
        <f t="shared" si="128"/>
        <v>0.43856235469598887</v>
      </c>
      <c r="BS54" s="18">
        <f t="shared" si="128"/>
        <v>0.32104519805914233</v>
      </c>
      <c r="BT54" s="18">
        <f t="shared" si="128"/>
        <v>0.23459403808288043</v>
      </c>
      <c r="BV54" s="68">
        <f t="shared" si="129"/>
        <v>-58.535603016430585</v>
      </c>
      <c r="BW54" s="69">
        <f t="shared" si="130"/>
        <v>24.333735624577727</v>
      </c>
      <c r="BX54" s="69">
        <f t="shared" si="131"/>
        <v>-34.201867391852858</v>
      </c>
      <c r="BZ54" t="str">
        <f t="shared" si="146"/>
        <v>34 Culture, media and sports occupations</v>
      </c>
      <c r="CA54" s="18">
        <f t="shared" si="132"/>
        <v>0.6105147381731495</v>
      </c>
      <c r="CB54" s="18">
        <f t="shared" si="132"/>
        <v>0.6171456302181304</v>
      </c>
      <c r="CC54" s="18">
        <f t="shared" si="132"/>
        <v>0.62604448683621405</v>
      </c>
      <c r="CD54" s="18">
        <f t="shared" si="132"/>
        <v>0.59591799045915195</v>
      </c>
      <c r="CE54" s="18">
        <f t="shared" si="132"/>
        <v>0.65736024894400269</v>
      </c>
      <c r="CG54" s="68">
        <f t="shared" si="133"/>
        <v>-41.987162795983139</v>
      </c>
      <c r="CH54" s="69">
        <f t="shared" si="134"/>
        <v>29.030502173603594</v>
      </c>
      <c r="CI54" s="69">
        <f t="shared" si="135"/>
        <v>-12.956660622379543</v>
      </c>
      <c r="CK54" t="str">
        <f t="shared" si="147"/>
        <v>34 Culture, media and sports occupations</v>
      </c>
      <c r="CL54" s="18">
        <f t="shared" si="136"/>
        <v>0.49409970377768719</v>
      </c>
      <c r="CM54" s="18">
        <f t="shared" si="136"/>
        <v>0.68772678770123941</v>
      </c>
      <c r="CN54" s="18">
        <f t="shared" si="136"/>
        <v>0.75239493097769683</v>
      </c>
      <c r="CO54" s="18">
        <f t="shared" si="136"/>
        <v>0.83834572264293927</v>
      </c>
      <c r="CP54" s="18">
        <f t="shared" si="136"/>
        <v>0.99837568183056924</v>
      </c>
      <c r="CR54" s="68">
        <f t="shared" si="137"/>
        <v>-10.169222843523761</v>
      </c>
      <c r="CS54" s="69">
        <f t="shared" si="138"/>
        <v>36.400742867839334</v>
      </c>
      <c r="CT54" s="69">
        <f t="shared" si="139"/>
        <v>26.231520024315579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4.7507132989414762</v>
      </c>
      <c r="C55" s="18">
        <f t="shared" si="148"/>
        <v>4.5457774045401909</v>
      </c>
      <c r="D55" s="18">
        <f t="shared" si="148"/>
        <v>4.6313434721527091</v>
      </c>
      <c r="E55" s="18">
        <f t="shared" si="148"/>
        <v>4.5551099955924945</v>
      </c>
      <c r="F55" s="18">
        <f t="shared" si="148"/>
        <v>4.788984262969989</v>
      </c>
      <c r="H55" s="68">
        <f t="shared" si="105"/>
        <v>62.538558329172147</v>
      </c>
      <c r="I55" s="69">
        <f t="shared" si="106"/>
        <v>59.02463221113041</v>
      </c>
      <c r="J55" s="69">
        <f t="shared" si="107"/>
        <v>121.56319054030256</v>
      </c>
      <c r="L55" t="str">
        <f t="shared" si="140"/>
        <v>35 Business and public service associate professionals</v>
      </c>
      <c r="M55" s="18">
        <f t="shared" ref="M55:Q64" si="149">M18/M$35*100</f>
        <v>7.1824026178968516</v>
      </c>
      <c r="N55" s="18">
        <f t="shared" si="149"/>
        <v>7.2561553962065846</v>
      </c>
      <c r="O55" s="18">
        <f t="shared" si="149"/>
        <v>7.3747973290388682</v>
      </c>
      <c r="P55" s="18">
        <f t="shared" si="149"/>
        <v>7.0375274078309209</v>
      </c>
      <c r="Q55" s="18">
        <f t="shared" si="149"/>
        <v>6.9093831980598566</v>
      </c>
      <c r="S55" s="68">
        <f t="shared" si="109"/>
        <v>48.437800217423835</v>
      </c>
      <c r="T55" s="69">
        <f t="shared" si="110"/>
        <v>56.411107113284842</v>
      </c>
      <c r="U55" s="69">
        <f t="shared" si="111"/>
        <v>104.84890733070868</v>
      </c>
      <c r="W55" t="str">
        <f t="shared" si="141"/>
        <v>35 Business and public service associate professionals</v>
      </c>
      <c r="X55" s="18">
        <f t="shared" ref="X55:AB64" si="150">X18/X$35*100</f>
        <v>7.8925140027359193</v>
      </c>
      <c r="Y55" s="18">
        <f t="shared" si="150"/>
        <v>7.5805771494211802</v>
      </c>
      <c r="Z55" s="18">
        <f t="shared" si="150"/>
        <v>7.669732538146981</v>
      </c>
      <c r="AA55" s="18">
        <f t="shared" si="150"/>
        <v>7.005498660818672</v>
      </c>
      <c r="AB55" s="18">
        <f t="shared" si="150"/>
        <v>6.4186211833592699</v>
      </c>
      <c r="AD55" s="68">
        <f t="shared" si="113"/>
        <v>11.843089890952793</v>
      </c>
      <c r="AE55" s="69">
        <f t="shared" si="114"/>
        <v>53.389951120276855</v>
      </c>
      <c r="AF55" s="69">
        <f t="shared" si="115"/>
        <v>65.233041011229645</v>
      </c>
      <c r="AH55" t="str">
        <f t="shared" si="142"/>
        <v>35 Business and public service associate professionals</v>
      </c>
      <c r="AI55" s="18">
        <f t="shared" ref="AI55:AM64" si="151">AI18/AI$35*100</f>
        <v>6.8181724717707768</v>
      </c>
      <c r="AJ55" s="18">
        <f t="shared" si="151"/>
        <v>7.0582328575518662</v>
      </c>
      <c r="AK55" s="18">
        <f t="shared" si="151"/>
        <v>7.8628649312745829</v>
      </c>
      <c r="AL55" s="18">
        <f t="shared" si="151"/>
        <v>7.826968805015702</v>
      </c>
      <c r="AM55" s="18">
        <f t="shared" si="151"/>
        <v>8.083392920355374</v>
      </c>
      <c r="AO55" s="68">
        <f t="shared" si="117"/>
        <v>20.920943512755812</v>
      </c>
      <c r="AP55" s="69">
        <f t="shared" si="118"/>
        <v>52.860587188229857</v>
      </c>
      <c r="AQ55" s="69">
        <f t="shared" si="119"/>
        <v>73.78153070098567</v>
      </c>
      <c r="AS55" t="str">
        <f t="shared" si="143"/>
        <v>35 Business and public service associate professionals</v>
      </c>
      <c r="AT55" s="18">
        <f t="shared" ref="AT55:AX64" si="152">AT18/AT$35*100</f>
        <v>6.7318951268625176</v>
      </c>
      <c r="AU55" s="18">
        <f t="shared" si="152"/>
        <v>6.5046777882494657</v>
      </c>
      <c r="AV55" s="18">
        <f t="shared" si="152"/>
        <v>6.8096891932015762</v>
      </c>
      <c r="AW55" s="18">
        <f t="shared" si="152"/>
        <v>6.3309523129653131</v>
      </c>
      <c r="AX55" s="18">
        <f t="shared" si="152"/>
        <v>6.1317844114643032</v>
      </c>
      <c r="AZ55" s="68">
        <f t="shared" si="121"/>
        <v>13.469161618439184</v>
      </c>
      <c r="BA55" s="69">
        <f t="shared" si="122"/>
        <v>48.64807785952992</v>
      </c>
      <c r="BB55" s="69">
        <f t="shared" si="123"/>
        <v>62.117239477969107</v>
      </c>
      <c r="BD55" t="str">
        <f t="shared" si="144"/>
        <v>35 Business and public service associate professionals</v>
      </c>
      <c r="BE55" s="18">
        <f t="shared" ref="BE55:BI64" si="153">BE18/BE$35*100</f>
        <v>4.8969704369899203</v>
      </c>
      <c r="BF55" s="18">
        <f t="shared" si="153"/>
        <v>4.9700702765547211</v>
      </c>
      <c r="BG55" s="18">
        <f t="shared" si="153"/>
        <v>5.3081546792475889</v>
      </c>
      <c r="BH55" s="18">
        <f t="shared" si="153"/>
        <v>4.7629171328796698</v>
      </c>
      <c r="BI55" s="18">
        <f t="shared" si="153"/>
        <v>4.4920958207290234</v>
      </c>
      <c r="BK55" s="68">
        <f t="shared" si="125"/>
        <v>-9.8041594111991071</v>
      </c>
      <c r="BL55" s="69">
        <f t="shared" si="126"/>
        <v>38.870125749530402</v>
      </c>
      <c r="BM55" s="69">
        <f t="shared" si="127"/>
        <v>29.06596633833129</v>
      </c>
      <c r="BO55" t="str">
        <f t="shared" si="145"/>
        <v>35 Business and public service associate professionals</v>
      </c>
      <c r="BP55" s="18">
        <f t="shared" ref="BP55:BT64" si="154">BP18/BP$35*100</f>
        <v>3.8984737391236686</v>
      </c>
      <c r="BQ55" s="18">
        <f t="shared" si="154"/>
        <v>3.9600375255512312</v>
      </c>
      <c r="BR55" s="18">
        <f t="shared" si="154"/>
        <v>4.2837390719301833</v>
      </c>
      <c r="BS55" s="18">
        <f t="shared" si="154"/>
        <v>3.7858896906478567</v>
      </c>
      <c r="BT55" s="18">
        <f t="shared" si="154"/>
        <v>3.5888778039877165</v>
      </c>
      <c r="BV55" s="68">
        <f t="shared" si="129"/>
        <v>-35.058039540961133</v>
      </c>
      <c r="BW55" s="69">
        <f t="shared" si="130"/>
        <v>31.515590459650582</v>
      </c>
      <c r="BX55" s="69">
        <f t="shared" si="131"/>
        <v>-3.5424490813105542</v>
      </c>
      <c r="BZ55" t="str">
        <f t="shared" si="146"/>
        <v>35 Business and public service associate professionals</v>
      </c>
      <c r="CA55" s="18">
        <f t="shared" ref="CA55:CE64" si="155">CA18/CA$35*100</f>
        <v>3.5754576181521678</v>
      </c>
      <c r="CB55" s="18">
        <f t="shared" si="155"/>
        <v>3.9205661752530623</v>
      </c>
      <c r="CC55" s="18">
        <f t="shared" si="155"/>
        <v>4.0770767116859741</v>
      </c>
      <c r="CD55" s="18">
        <f t="shared" si="155"/>
        <v>3.7964523270472763</v>
      </c>
      <c r="CE55" s="18">
        <f t="shared" si="155"/>
        <v>3.8371650453554849</v>
      </c>
      <c r="CG55" s="68">
        <f t="shared" si="133"/>
        <v>-48.001901855413571</v>
      </c>
      <c r="CH55" s="69">
        <f t="shared" si="134"/>
        <v>27.307693346413092</v>
      </c>
      <c r="CI55" s="69">
        <f t="shared" si="135"/>
        <v>-20.694208509000472</v>
      </c>
      <c r="CK55" t="str">
        <f t="shared" si="147"/>
        <v>35 Business and public service associate professionals</v>
      </c>
      <c r="CL55" s="18">
        <f t="shared" ref="CL55:CP64" si="156">CL18/CL$35*100</f>
        <v>1.9755561830632442</v>
      </c>
      <c r="CM55" s="18">
        <f t="shared" si="156"/>
        <v>2.4544408987909816</v>
      </c>
      <c r="CN55" s="18">
        <f t="shared" si="156"/>
        <v>2.5967919277139946</v>
      </c>
      <c r="CO55" s="18">
        <f t="shared" si="156"/>
        <v>2.4814788150787606</v>
      </c>
      <c r="CP55" s="18">
        <f t="shared" si="156"/>
        <v>3.0931819468252821</v>
      </c>
      <c r="CR55" s="68">
        <f t="shared" si="137"/>
        <v>-19.360961989983828</v>
      </c>
      <c r="CS55" s="69">
        <f t="shared" si="138"/>
        <v>31.177865192078038</v>
      </c>
      <c r="CT55" s="69">
        <f t="shared" si="139"/>
        <v>11.816903202094208</v>
      </c>
    </row>
    <row r="56" spans="1:98" x14ac:dyDescent="0.2">
      <c r="A56" t="str">
        <f t="shared" si="103"/>
        <v>41 Administrative occupations</v>
      </c>
      <c r="B56" s="18">
        <f t="shared" si="148"/>
        <v>3.1817001513673193</v>
      </c>
      <c r="C56" s="18">
        <f t="shared" si="148"/>
        <v>3.261287410741164</v>
      </c>
      <c r="D56" s="18">
        <f t="shared" si="148"/>
        <v>3.084837628064887</v>
      </c>
      <c r="E56" s="18">
        <f t="shared" si="148"/>
        <v>3.0205195101044202</v>
      </c>
      <c r="F56" s="18">
        <f t="shared" si="148"/>
        <v>3.1960780961983937</v>
      </c>
      <c r="H56" s="68">
        <f t="shared" si="105"/>
        <v>62.856485042010945</v>
      </c>
      <c r="I56" s="69">
        <f t="shared" si="106"/>
        <v>62.787491584422547</v>
      </c>
      <c r="J56" s="69">
        <f t="shared" si="107"/>
        <v>125.6439766264335</v>
      </c>
      <c r="L56" t="str">
        <f t="shared" si="140"/>
        <v>41 Administrative occupations</v>
      </c>
      <c r="M56" s="18">
        <f t="shared" si="149"/>
        <v>5.4638340977925033</v>
      </c>
      <c r="N56" s="18">
        <f t="shared" si="149"/>
        <v>5.6602304014937346</v>
      </c>
      <c r="O56" s="18">
        <f t="shared" si="149"/>
        <v>5.4648082029541678</v>
      </c>
      <c r="P56" s="18">
        <f t="shared" si="149"/>
        <v>5.3849291619052027</v>
      </c>
      <c r="Q56" s="18">
        <f t="shared" si="149"/>
        <v>5.4981701573468609</v>
      </c>
      <c r="S56" s="68">
        <f t="shared" si="109"/>
        <v>59.403763890184571</v>
      </c>
      <c r="T56" s="69">
        <f t="shared" si="110"/>
        <v>63.090858584975571</v>
      </c>
      <c r="U56" s="69">
        <f t="shared" si="111"/>
        <v>122.49462247516014</v>
      </c>
      <c r="W56" t="str">
        <f t="shared" si="141"/>
        <v>41 Administrative occupations</v>
      </c>
      <c r="X56" s="18">
        <f t="shared" si="150"/>
        <v>8.3738578887054835</v>
      </c>
      <c r="Y56" s="18">
        <f t="shared" si="150"/>
        <v>8.3741347482511053</v>
      </c>
      <c r="Z56" s="18">
        <f t="shared" si="150"/>
        <v>8.1146324393609284</v>
      </c>
      <c r="AA56" s="18">
        <f t="shared" si="150"/>
        <v>7.7999295314723769</v>
      </c>
      <c r="AB56" s="18">
        <f t="shared" si="150"/>
        <v>7.5892171944162756</v>
      </c>
      <c r="AD56" s="68">
        <f t="shared" si="113"/>
        <v>24.99014166170009</v>
      </c>
      <c r="AE56" s="69">
        <f t="shared" si="114"/>
        <v>63.608889858044371</v>
      </c>
      <c r="AF56" s="69">
        <f t="shared" si="115"/>
        <v>88.599031519744457</v>
      </c>
      <c r="AH56" t="str">
        <f t="shared" si="142"/>
        <v>41 Administrative occupations</v>
      </c>
      <c r="AI56" s="18">
        <f t="shared" si="151"/>
        <v>10.162153596500371</v>
      </c>
      <c r="AJ56" s="18">
        <f t="shared" si="151"/>
        <v>11.207737526030098</v>
      </c>
      <c r="AK56" s="18">
        <f t="shared" si="151"/>
        <v>11.095587832175905</v>
      </c>
      <c r="AL56" s="18">
        <f t="shared" si="151"/>
        <v>11.358817011769583</v>
      </c>
      <c r="AM56" s="18">
        <f t="shared" si="151"/>
        <v>11.673385373518778</v>
      </c>
      <c r="AO56" s="68">
        <f t="shared" si="117"/>
        <v>23.747137146109978</v>
      </c>
      <c r="AP56" s="69">
        <f t="shared" si="118"/>
        <v>66.514668904851476</v>
      </c>
      <c r="AQ56" s="69">
        <f t="shared" si="119"/>
        <v>90.261806050961439</v>
      </c>
      <c r="AS56" t="str">
        <f t="shared" si="143"/>
        <v>41 Administrative occupations</v>
      </c>
      <c r="AT56" s="18">
        <f t="shared" si="152"/>
        <v>9.9265893889226344</v>
      </c>
      <c r="AU56" s="18">
        <f t="shared" si="152"/>
        <v>10.486338871406982</v>
      </c>
      <c r="AV56" s="18">
        <f t="shared" si="152"/>
        <v>9.7677417404200746</v>
      </c>
      <c r="AW56" s="18">
        <f t="shared" si="152"/>
        <v>9.33412034777343</v>
      </c>
      <c r="AX56" s="18">
        <f t="shared" si="152"/>
        <v>9.1929135641126098</v>
      </c>
      <c r="AZ56" s="68">
        <f t="shared" si="121"/>
        <v>18.597973370914801</v>
      </c>
      <c r="BA56" s="69">
        <f t="shared" si="122"/>
        <v>60.778456348944033</v>
      </c>
      <c r="BB56" s="69">
        <f t="shared" si="123"/>
        <v>79.376429719858834</v>
      </c>
      <c r="BD56" t="str">
        <f t="shared" si="144"/>
        <v>41 Administrative occupations</v>
      </c>
      <c r="BE56" s="18">
        <f t="shared" si="153"/>
        <v>8.0008278295426027</v>
      </c>
      <c r="BF56" s="18">
        <f t="shared" si="153"/>
        <v>7.4747057097292204</v>
      </c>
      <c r="BG56" s="18">
        <f t="shared" si="153"/>
        <v>8.2603123615189862</v>
      </c>
      <c r="BH56" s="18">
        <f t="shared" si="153"/>
        <v>7.1478878964367345</v>
      </c>
      <c r="BI56" s="18">
        <f t="shared" si="153"/>
        <v>6.1615721250176652</v>
      </c>
      <c r="BK56" s="68">
        <f t="shared" si="125"/>
        <v>-20.498351391663949</v>
      </c>
      <c r="BL56" s="69">
        <f t="shared" si="126"/>
        <v>41.189366005276291</v>
      </c>
      <c r="BM56" s="69">
        <f t="shared" si="127"/>
        <v>20.691014613612342</v>
      </c>
      <c r="BO56" t="str">
        <f t="shared" si="145"/>
        <v>41 Administrative occupations</v>
      </c>
      <c r="BP56" s="18">
        <f t="shared" si="154"/>
        <v>9.5970087513141227</v>
      </c>
      <c r="BQ56" s="18">
        <f t="shared" si="154"/>
        <v>8.8781534104875082</v>
      </c>
      <c r="BR56" s="18">
        <f t="shared" si="154"/>
        <v>9.7582476117390229</v>
      </c>
      <c r="BS56" s="18">
        <f t="shared" si="154"/>
        <v>8.3227373510030294</v>
      </c>
      <c r="BT56" s="18">
        <f t="shared" si="154"/>
        <v>6.8771652219169015</v>
      </c>
      <c r="BV56" s="68">
        <f t="shared" si="129"/>
        <v>-45.370483444188885</v>
      </c>
      <c r="BW56" s="69">
        <f t="shared" si="130"/>
        <v>33.879412355589146</v>
      </c>
      <c r="BX56" s="69">
        <f t="shared" si="131"/>
        <v>-11.491071088599741</v>
      </c>
      <c r="BZ56" t="str">
        <f t="shared" si="146"/>
        <v>41 Administrative occupations</v>
      </c>
      <c r="CA56" s="18">
        <f t="shared" si="155"/>
        <v>7.9747779633184575</v>
      </c>
      <c r="CB56" s="18">
        <f t="shared" si="155"/>
        <v>6.7223476622118916</v>
      </c>
      <c r="CC56" s="18">
        <f t="shared" si="155"/>
        <v>6.9090644688197127</v>
      </c>
      <c r="CD56" s="18">
        <f t="shared" si="155"/>
        <v>5.7445778728941264</v>
      </c>
      <c r="CE56" s="18">
        <f t="shared" si="155"/>
        <v>4.0353958986257936</v>
      </c>
      <c r="CG56" s="68">
        <f t="shared" si="133"/>
        <v>-67.730460650024654</v>
      </c>
      <c r="CH56" s="69">
        <f t="shared" si="134"/>
        <v>22.021454459743591</v>
      </c>
      <c r="CI56" s="69">
        <f t="shared" si="135"/>
        <v>-45.709006190281059</v>
      </c>
      <c r="CK56" t="str">
        <f t="shared" si="147"/>
        <v>41 Administrative occupations</v>
      </c>
      <c r="CL56" s="18">
        <f t="shared" si="156"/>
        <v>4.7313260088167342</v>
      </c>
      <c r="CM56" s="18">
        <f t="shared" si="156"/>
        <v>4.7943521429202596</v>
      </c>
      <c r="CN56" s="18">
        <f t="shared" si="156"/>
        <v>4.8908769411773729</v>
      </c>
      <c r="CO56" s="18">
        <f t="shared" si="156"/>
        <v>4.5153195968427751</v>
      </c>
      <c r="CP56" s="18">
        <f t="shared" si="156"/>
        <v>4.2613983209558137</v>
      </c>
      <c r="CR56" s="68">
        <f t="shared" si="137"/>
        <v>-41.01488661853935</v>
      </c>
      <c r="CS56" s="69">
        <f t="shared" si="138"/>
        <v>27.71870960104113</v>
      </c>
      <c r="CT56" s="69">
        <f t="shared" si="139"/>
        <v>-13.296177017498225</v>
      </c>
    </row>
    <row r="57" spans="1:98" x14ac:dyDescent="0.2">
      <c r="A57" t="str">
        <f t="shared" si="103"/>
        <v>42 Secretarial and related occupations</v>
      </c>
      <c r="B57" s="18">
        <f t="shared" si="148"/>
        <v>0.28169519449051778</v>
      </c>
      <c r="C57" s="18">
        <f t="shared" si="148"/>
        <v>0.33373034838054055</v>
      </c>
      <c r="D57" s="18">
        <f t="shared" si="148"/>
        <v>0.31070067324418921</v>
      </c>
      <c r="E57" s="18">
        <f t="shared" si="148"/>
        <v>0.40696993196832776</v>
      </c>
      <c r="F57" s="18">
        <f t="shared" si="148"/>
        <v>0.50862334850762603</v>
      </c>
      <c r="H57" s="68">
        <f t="shared" si="105"/>
        <v>157.32031976962395</v>
      </c>
      <c r="I57" s="69">
        <f t="shared" si="106"/>
        <v>97.423612297083807</v>
      </c>
      <c r="J57" s="69">
        <f t="shared" si="107"/>
        <v>254.74393206670777</v>
      </c>
      <c r="L57" t="str">
        <f t="shared" si="140"/>
        <v>42 Secretarial and related occupations</v>
      </c>
      <c r="M57" s="18">
        <f t="shared" si="149"/>
        <v>0.98987002458937379</v>
      </c>
      <c r="N57" s="18">
        <f t="shared" si="149"/>
        <v>1.0038817715111599</v>
      </c>
      <c r="O57" s="18">
        <f t="shared" si="149"/>
        <v>0.89266262012430886</v>
      </c>
      <c r="P57" s="18">
        <f t="shared" si="149"/>
        <v>1.1914286342393372</v>
      </c>
      <c r="Q57" s="18">
        <f t="shared" si="149"/>
        <v>1.1851727874200786</v>
      </c>
      <c r="S57" s="68">
        <f t="shared" si="109"/>
        <v>110.35345119922992</v>
      </c>
      <c r="T57" s="69">
        <f t="shared" si="110"/>
        <v>85.090278920314859</v>
      </c>
      <c r="U57" s="69">
        <f t="shared" si="111"/>
        <v>195.4437301195448</v>
      </c>
      <c r="W57" t="str">
        <f t="shared" si="141"/>
        <v>42 Secretarial and related occupations</v>
      </c>
      <c r="X57" s="18">
        <f t="shared" si="150"/>
        <v>1.5740812283512735</v>
      </c>
      <c r="Y57" s="18">
        <f t="shared" si="150"/>
        <v>1.6146861927404574</v>
      </c>
      <c r="Z57" s="18">
        <f t="shared" si="150"/>
        <v>1.4542321480940927</v>
      </c>
      <c r="AA57" s="18">
        <f t="shared" si="150"/>
        <v>1.9342068662606597</v>
      </c>
      <c r="AB57" s="18">
        <f t="shared" si="150"/>
        <v>2.1760663868141079</v>
      </c>
      <c r="AD57" s="68">
        <f t="shared" si="113"/>
        <v>99.97975429906991</v>
      </c>
      <c r="AE57" s="69">
        <f t="shared" si="114"/>
        <v>99.162162369376347</v>
      </c>
      <c r="AF57" s="69">
        <f t="shared" si="115"/>
        <v>199.14191666844627</v>
      </c>
      <c r="AH57" t="str">
        <f t="shared" si="142"/>
        <v>42 Secretarial and related occupations</v>
      </c>
      <c r="AI57" s="18">
        <f t="shared" si="151"/>
        <v>2.0891651328747893</v>
      </c>
      <c r="AJ57" s="18">
        <f t="shared" si="151"/>
        <v>2.2659107664478499</v>
      </c>
      <c r="AK57" s="18">
        <f t="shared" si="151"/>
        <v>2.1890276649436364</v>
      </c>
      <c r="AL57" s="18">
        <f t="shared" si="151"/>
        <v>2.9339395127511168</v>
      </c>
      <c r="AM57" s="18">
        <f t="shared" si="151"/>
        <v>2.8252886142668654</v>
      </c>
      <c r="AO57" s="68">
        <f t="shared" si="117"/>
        <v>51.809944686634154</v>
      </c>
      <c r="AP57" s="69">
        <f t="shared" si="118"/>
        <v>81.86570114101653</v>
      </c>
      <c r="AQ57" s="69">
        <f t="shared" si="119"/>
        <v>133.6756458276507</v>
      </c>
      <c r="AS57" t="str">
        <f t="shared" si="143"/>
        <v>42 Secretarial and related occupations</v>
      </c>
      <c r="AT57" s="18">
        <f t="shared" si="152"/>
        <v>1.7845351267227239</v>
      </c>
      <c r="AU57" s="18">
        <f t="shared" si="152"/>
        <v>1.8263497488136851</v>
      </c>
      <c r="AV57" s="18">
        <f t="shared" si="152"/>
        <v>1.6365247178139226</v>
      </c>
      <c r="AW57" s="18">
        <f t="shared" si="152"/>
        <v>1.9967600072600387</v>
      </c>
      <c r="AX57" s="18">
        <f t="shared" si="152"/>
        <v>1.5558133199349982</v>
      </c>
      <c r="AZ57" s="68">
        <f t="shared" si="121"/>
        <v>19.798995210196431</v>
      </c>
      <c r="BA57" s="69">
        <f t="shared" si="122"/>
        <v>71.875775392100522</v>
      </c>
      <c r="BB57" s="69">
        <f t="shared" si="123"/>
        <v>91.674770602296945</v>
      </c>
      <c r="BD57" t="str">
        <f t="shared" si="144"/>
        <v>42 Secretarial and related occupations</v>
      </c>
      <c r="BE57" s="18">
        <f t="shared" si="153"/>
        <v>1.7463692267845004</v>
      </c>
      <c r="BF57" s="18">
        <f t="shared" si="153"/>
        <v>1.5717139234994761</v>
      </c>
      <c r="BG57" s="18">
        <f t="shared" si="153"/>
        <v>1.5882924314810114</v>
      </c>
      <c r="BH57" s="18">
        <f t="shared" si="153"/>
        <v>1.677569459462865</v>
      </c>
      <c r="BI57" s="18">
        <f t="shared" si="153"/>
        <v>0.71374859854833672</v>
      </c>
      <c r="BK57" s="68">
        <f t="shared" si="125"/>
        <v>-52.104372163129121</v>
      </c>
      <c r="BL57" s="69">
        <f t="shared" si="126"/>
        <v>40.280955714443536</v>
      </c>
      <c r="BM57" s="69">
        <f t="shared" si="127"/>
        <v>-11.823416448685583</v>
      </c>
      <c r="BO57" t="str">
        <f t="shared" si="145"/>
        <v>42 Secretarial and related occupations</v>
      </c>
      <c r="BP57" s="18">
        <f t="shared" si="154"/>
        <v>2.314043620075704</v>
      </c>
      <c r="BQ57" s="18">
        <f t="shared" si="154"/>
        <v>2.0035347218075326</v>
      </c>
      <c r="BR57" s="18">
        <f t="shared" si="154"/>
        <v>2.0707222357908472</v>
      </c>
      <c r="BS57" s="18">
        <f t="shared" si="154"/>
        <v>1.9201669833701456</v>
      </c>
      <c r="BT57" s="18">
        <f t="shared" si="154"/>
        <v>0.91511216863572664</v>
      </c>
      <c r="BV57" s="68">
        <f t="shared" si="129"/>
        <v>-65.743560940348985</v>
      </c>
      <c r="BW57" s="69">
        <f t="shared" si="130"/>
        <v>33.533549095642954</v>
      </c>
      <c r="BX57" s="69">
        <f t="shared" si="131"/>
        <v>-32.210011844706024</v>
      </c>
      <c r="BZ57" t="str">
        <f t="shared" si="146"/>
        <v>42 Secretarial and related occupations</v>
      </c>
      <c r="CA57" s="18">
        <f t="shared" si="155"/>
        <v>2.9662170707455524</v>
      </c>
      <c r="CB57" s="18">
        <f t="shared" si="155"/>
        <v>2.6408484795534015</v>
      </c>
      <c r="CC57" s="18">
        <f t="shared" si="155"/>
        <v>2.5878386424655502</v>
      </c>
      <c r="CD57" s="18">
        <f t="shared" si="155"/>
        <v>1.8626366325581238</v>
      </c>
      <c r="CE57" s="18">
        <f t="shared" si="155"/>
        <v>1.1268496828156975</v>
      </c>
      <c r="CG57" s="68">
        <f t="shared" si="133"/>
        <v>-75.942269478598334</v>
      </c>
      <c r="CH57" s="69">
        <f t="shared" si="134"/>
        <v>21.747914319570725</v>
      </c>
      <c r="CI57" s="69">
        <f t="shared" si="135"/>
        <v>-54.194355159027609</v>
      </c>
      <c r="CK57" t="str">
        <f t="shared" si="147"/>
        <v>42 Secretarial and related occupations</v>
      </c>
      <c r="CL57" s="18">
        <f t="shared" si="156"/>
        <v>1.5312992801208947</v>
      </c>
      <c r="CM57" s="18">
        <f t="shared" si="156"/>
        <v>1.7499878472167745</v>
      </c>
      <c r="CN57" s="18">
        <f t="shared" si="156"/>
        <v>1.9032037954256291</v>
      </c>
      <c r="CO57" s="18">
        <f t="shared" si="156"/>
        <v>2.4033686408920572</v>
      </c>
      <c r="CP57" s="18">
        <f t="shared" si="156"/>
        <v>3.0629043373609832</v>
      </c>
      <c r="CR57" s="68">
        <f t="shared" si="137"/>
        <v>8.9494799566409995</v>
      </c>
      <c r="CS57" s="69">
        <f t="shared" si="138"/>
        <v>54.576186715774419</v>
      </c>
      <c r="CT57" s="69">
        <f t="shared" si="139"/>
        <v>63.525666672415412</v>
      </c>
    </row>
    <row r="58" spans="1:98" x14ac:dyDescent="0.2">
      <c r="A58" t="str">
        <f t="shared" si="103"/>
        <v>51 Skilled agricultural and related trades</v>
      </c>
      <c r="B58" s="18">
        <f t="shared" si="148"/>
        <v>0.35586454386902183</v>
      </c>
      <c r="C58" s="18">
        <f t="shared" si="148"/>
        <v>0.73814084031115701</v>
      </c>
      <c r="D58" s="18">
        <f t="shared" si="148"/>
        <v>0.30279151041928748</v>
      </c>
      <c r="E58" s="18">
        <f t="shared" si="148"/>
        <v>0.29310785911517817</v>
      </c>
      <c r="F58" s="18">
        <f t="shared" si="148"/>
        <v>0.28604336750676751</v>
      </c>
      <c r="H58" s="68">
        <f t="shared" si="105"/>
        <v>48.493748968601444</v>
      </c>
      <c r="I58" s="69">
        <f t="shared" si="106"/>
        <v>83.638991750155</v>
      </c>
      <c r="J58" s="69">
        <f t="shared" si="107"/>
        <v>132.13274071875645</v>
      </c>
      <c r="L58" t="str">
        <f t="shared" si="140"/>
        <v>51 Skilled agricultural and related trades</v>
      </c>
      <c r="M58" s="18">
        <f t="shared" si="149"/>
        <v>0.34610587441859963</v>
      </c>
      <c r="N58" s="18">
        <f t="shared" si="149"/>
        <v>0.28640789954947343</v>
      </c>
      <c r="O58" s="18">
        <f t="shared" si="149"/>
        <v>0.25351043002494039</v>
      </c>
      <c r="P58" s="18">
        <f t="shared" si="149"/>
        <v>0.2116528101793872</v>
      </c>
      <c r="Q58" s="18">
        <f t="shared" si="149"/>
        <v>0.21832657804452824</v>
      </c>
      <c r="S58" s="68">
        <f t="shared" si="109"/>
        <v>36.447661133518942</v>
      </c>
      <c r="T58" s="69">
        <f t="shared" si="110"/>
        <v>59.557625419614133</v>
      </c>
      <c r="U58" s="69">
        <f t="shared" si="111"/>
        <v>96.005286553133089</v>
      </c>
      <c r="W58" t="str">
        <f t="shared" si="141"/>
        <v>51 Skilled agricultural and related trades</v>
      </c>
      <c r="X58" s="18">
        <f t="shared" si="150"/>
        <v>1.4944803301275253</v>
      </c>
      <c r="Y58" s="18">
        <f t="shared" si="150"/>
        <v>1.5833287780937777</v>
      </c>
      <c r="Z58" s="18">
        <f t="shared" si="150"/>
        <v>1.849312246696204</v>
      </c>
      <c r="AA58" s="18">
        <f t="shared" si="150"/>
        <v>1.8560775814781751</v>
      </c>
      <c r="AB58" s="18">
        <f t="shared" si="150"/>
        <v>2.0348023870167706</v>
      </c>
      <c r="AD58" s="68">
        <f t="shared" si="113"/>
        <v>47.048169890833307</v>
      </c>
      <c r="AE58" s="69">
        <f t="shared" si="114"/>
        <v>78.954672142354639</v>
      </c>
      <c r="AF58" s="69">
        <f t="shared" si="115"/>
        <v>126.00284203318795</v>
      </c>
      <c r="AH58" t="str">
        <f t="shared" si="142"/>
        <v>51 Skilled agricultural and related trades</v>
      </c>
      <c r="AI58" s="18">
        <f t="shared" si="151"/>
        <v>1.5494688674763784</v>
      </c>
      <c r="AJ58" s="18">
        <f t="shared" si="151"/>
        <v>1.7550018997389516</v>
      </c>
      <c r="AK58" s="18">
        <f t="shared" si="151"/>
        <v>1.7792518156107728</v>
      </c>
      <c r="AL58" s="18">
        <f t="shared" si="151"/>
        <v>1.8119502651722668</v>
      </c>
      <c r="AM58" s="18">
        <f t="shared" si="151"/>
        <v>1.9539577590171502</v>
      </c>
      <c r="AO58" s="68">
        <f t="shared" si="117"/>
        <v>29.171411745524487</v>
      </c>
      <c r="AP58" s="69">
        <f t="shared" si="118"/>
        <v>80.361999596601223</v>
      </c>
      <c r="AQ58" s="69">
        <f t="shared" si="119"/>
        <v>109.5334113421257</v>
      </c>
      <c r="AS58" t="str">
        <f t="shared" si="143"/>
        <v>51 Skilled agricultural and related trades</v>
      </c>
      <c r="AT58" s="18">
        <f t="shared" si="152"/>
        <v>2.6361622011243648</v>
      </c>
      <c r="AU58" s="18">
        <f t="shared" si="152"/>
        <v>2.2757449839871198</v>
      </c>
      <c r="AV58" s="18">
        <f t="shared" si="152"/>
        <v>2.8654962801360111</v>
      </c>
      <c r="AW58" s="18">
        <f t="shared" si="152"/>
        <v>2.7664903982725511</v>
      </c>
      <c r="AX58" s="18">
        <f t="shared" si="152"/>
        <v>2.9711573892152754</v>
      </c>
      <c r="AZ58" s="68">
        <f t="shared" si="121"/>
        <v>30.660425571883476</v>
      </c>
      <c r="BA58" s="69">
        <f t="shared" si="122"/>
        <v>69.008786165713573</v>
      </c>
      <c r="BB58" s="69">
        <f t="shared" si="123"/>
        <v>99.669211737597053</v>
      </c>
      <c r="BD58" t="str">
        <f t="shared" si="144"/>
        <v>51 Skilled agricultural and related trades</v>
      </c>
      <c r="BE58" s="18">
        <f t="shared" si="153"/>
        <v>1.425760228539064</v>
      </c>
      <c r="BF58" s="18">
        <f t="shared" si="153"/>
        <v>1.3119636116982298</v>
      </c>
      <c r="BG58" s="18">
        <f t="shared" si="153"/>
        <v>1.4800906507064449</v>
      </c>
      <c r="BH58" s="18">
        <f t="shared" si="153"/>
        <v>1.3315021473455635</v>
      </c>
      <c r="BI58" s="18">
        <f t="shared" si="153"/>
        <v>1.2216716921934176</v>
      </c>
      <c r="BK58" s="68">
        <f t="shared" si="125"/>
        <v>-12.02743315278925</v>
      </c>
      <c r="BL58" s="69">
        <f t="shared" si="126"/>
        <v>48.577923986583599</v>
      </c>
      <c r="BM58" s="69">
        <f t="shared" si="127"/>
        <v>36.550490833794349</v>
      </c>
      <c r="BO58" t="str">
        <f t="shared" si="145"/>
        <v>51 Skilled agricultural and related trades</v>
      </c>
      <c r="BP58" s="18">
        <f t="shared" si="154"/>
        <v>1.8521861798000891</v>
      </c>
      <c r="BQ58" s="18">
        <f t="shared" si="154"/>
        <v>1.9357306468128312</v>
      </c>
      <c r="BR58" s="18">
        <f t="shared" si="154"/>
        <v>2.183662273905004</v>
      </c>
      <c r="BS58" s="18">
        <f t="shared" si="154"/>
        <v>2.1423334128044567</v>
      </c>
      <c r="BT58" s="18">
        <f t="shared" si="154"/>
        <v>2.360199439289413</v>
      </c>
      <c r="BV58" s="68">
        <f t="shared" si="129"/>
        <v>-16.217567612095269</v>
      </c>
      <c r="BW58" s="69">
        <f t="shared" si="130"/>
        <v>47.385319405451924</v>
      </c>
      <c r="BX58" s="69">
        <f t="shared" si="131"/>
        <v>31.167751793356658</v>
      </c>
      <c r="BZ58" t="str">
        <f t="shared" si="146"/>
        <v>51 Skilled agricultural and related trades</v>
      </c>
      <c r="CA58" s="18">
        <f t="shared" si="155"/>
        <v>2.1773636959119225</v>
      </c>
      <c r="CB58" s="18">
        <f t="shared" si="155"/>
        <v>2.0491637270454865</v>
      </c>
      <c r="CC58" s="18">
        <f t="shared" si="155"/>
        <v>2.4070173473783809</v>
      </c>
      <c r="CD58" s="18">
        <f t="shared" si="155"/>
        <v>2.0517187848277252</v>
      </c>
      <c r="CE58" s="18">
        <f t="shared" si="155"/>
        <v>2.0562551381169367</v>
      </c>
      <c r="CG58" s="68">
        <f t="shared" si="133"/>
        <v>-52.801994887950165</v>
      </c>
      <c r="CH58" s="69">
        <f t="shared" si="134"/>
        <v>32.411155409284213</v>
      </c>
      <c r="CI58" s="69">
        <f t="shared" si="135"/>
        <v>-20.390839478665949</v>
      </c>
      <c r="CK58" t="str">
        <f t="shared" si="147"/>
        <v>51 Skilled agricultural and related trades</v>
      </c>
      <c r="CL58" s="18">
        <f t="shared" si="156"/>
        <v>4.2251379984419399</v>
      </c>
      <c r="CM58" s="18">
        <f t="shared" si="156"/>
        <v>3.7181753642590354</v>
      </c>
      <c r="CN58" s="18">
        <f t="shared" si="156"/>
        <v>5.2709468054681148</v>
      </c>
      <c r="CO58" s="18">
        <f t="shared" si="156"/>
        <v>5.8849771240936235</v>
      </c>
      <c r="CP58" s="18">
        <f t="shared" si="156"/>
        <v>5.0791890613367769</v>
      </c>
      <c r="CR58" s="68">
        <f t="shared" si="137"/>
        <v>-34.764684174233892</v>
      </c>
      <c r="CS58" s="69">
        <f t="shared" si="138"/>
        <v>30.84958654192797</v>
      </c>
      <c r="CT58" s="69">
        <f t="shared" si="139"/>
        <v>-3.9150976323059266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0.25762742853083465</v>
      </c>
      <c r="C59" s="18">
        <f t="shared" si="148"/>
        <v>0.19727700701719536</v>
      </c>
      <c r="D59" s="18">
        <f t="shared" si="148"/>
        <v>0.24466816241519571</v>
      </c>
      <c r="E59" s="18">
        <f t="shared" si="148"/>
        <v>0.25096319530325528</v>
      </c>
      <c r="F59" s="18">
        <f t="shared" si="148"/>
        <v>0.27806216085053415</v>
      </c>
      <c r="H59" s="68">
        <f t="shared" si="105"/>
        <v>78.642347551518966</v>
      </c>
      <c r="I59" s="69">
        <f t="shared" si="106"/>
        <v>62.437559908573157</v>
      </c>
      <c r="J59" s="69">
        <f t="shared" si="107"/>
        <v>141.07990746009213</v>
      </c>
      <c r="L59" t="str">
        <f t="shared" si="140"/>
        <v>52 Skilled metal, electrical and electronic trades</v>
      </c>
      <c r="M59" s="18">
        <f t="shared" si="149"/>
        <v>0.81394597934771862</v>
      </c>
      <c r="N59" s="18">
        <f t="shared" si="149"/>
        <v>0.73987841759524442</v>
      </c>
      <c r="O59" s="18">
        <f t="shared" si="149"/>
        <v>0.64671035430006807</v>
      </c>
      <c r="P59" s="18">
        <f t="shared" si="149"/>
        <v>0.79144720239577526</v>
      </c>
      <c r="Q59" s="18">
        <f t="shared" si="149"/>
        <v>0.93699263175682002</v>
      </c>
      <c r="S59" s="68">
        <f t="shared" si="109"/>
        <v>129.552317264875</v>
      </c>
      <c r="T59" s="69">
        <f t="shared" si="110"/>
        <v>77.884811785419515</v>
      </c>
      <c r="U59" s="69">
        <f t="shared" si="111"/>
        <v>207.43712905029449</v>
      </c>
      <c r="W59" t="str">
        <f t="shared" si="141"/>
        <v>52 Skilled metal, electrical and electronic trades</v>
      </c>
      <c r="X59" s="18">
        <f t="shared" si="150"/>
        <v>1.1489520564716269</v>
      </c>
      <c r="Y59" s="18">
        <f t="shared" si="150"/>
        <v>1.0133587091245162</v>
      </c>
      <c r="Z59" s="18">
        <f t="shared" si="150"/>
        <v>0.95268691051092902</v>
      </c>
      <c r="AA59" s="18">
        <f t="shared" si="150"/>
        <v>1.0528062446774549</v>
      </c>
      <c r="AB59" s="18">
        <f t="shared" si="150"/>
        <v>1.1081853376814186</v>
      </c>
      <c r="AD59" s="68">
        <f t="shared" si="113"/>
        <v>55.456838960476738</v>
      </c>
      <c r="AE59" s="69">
        <f t="shared" si="114"/>
        <v>63.14298539381479</v>
      </c>
      <c r="AF59" s="69">
        <f t="shared" si="115"/>
        <v>118.59982435429153</v>
      </c>
      <c r="AH59" t="str">
        <f t="shared" si="142"/>
        <v>52 Skilled metal, electrical and electronic trades</v>
      </c>
      <c r="AI59" s="18">
        <f t="shared" si="151"/>
        <v>1.546239887116563</v>
      </c>
      <c r="AJ59" s="18">
        <f t="shared" si="151"/>
        <v>1.349061174338045</v>
      </c>
      <c r="AK59" s="18">
        <f t="shared" si="151"/>
        <v>1.4231882697459926</v>
      </c>
      <c r="AL59" s="18">
        <f t="shared" si="151"/>
        <v>1.4621996117468259</v>
      </c>
      <c r="AM59" s="18">
        <f t="shared" si="151"/>
        <v>1.5518722453985925</v>
      </c>
      <c r="AO59" s="68">
        <f t="shared" si="117"/>
        <v>28.257350286722595</v>
      </c>
      <c r="AP59" s="69">
        <f t="shared" si="118"/>
        <v>49.805132816485774</v>
      </c>
      <c r="AQ59" s="69">
        <f t="shared" si="119"/>
        <v>78.062483103208379</v>
      </c>
      <c r="AS59" t="str">
        <f t="shared" si="143"/>
        <v>52 Skilled metal, electrical and electronic trades</v>
      </c>
      <c r="AT59" s="18">
        <f t="shared" si="152"/>
        <v>6.1679002767585871</v>
      </c>
      <c r="AU59" s="18">
        <f t="shared" si="152"/>
        <v>5.0661127341772554</v>
      </c>
      <c r="AV59" s="18">
        <f t="shared" si="152"/>
        <v>4.8131345792414209</v>
      </c>
      <c r="AW59" s="18">
        <f t="shared" si="152"/>
        <v>4.6788847221671652</v>
      </c>
      <c r="AX59" s="18">
        <f t="shared" si="152"/>
        <v>4.4849901299871604</v>
      </c>
      <c r="AZ59" s="68">
        <f t="shared" si="121"/>
        <v>17.422614475844863</v>
      </c>
      <c r="BA59" s="69">
        <f t="shared" si="122"/>
        <v>46.397701554500856</v>
      </c>
      <c r="BB59" s="69">
        <f t="shared" si="123"/>
        <v>63.820316030345715</v>
      </c>
      <c r="BD59" t="str">
        <f t="shared" si="144"/>
        <v>52 Skilled metal, electrical and electronic trades</v>
      </c>
      <c r="BE59" s="18">
        <f t="shared" si="153"/>
        <v>8.3494580030443366</v>
      </c>
      <c r="BF59" s="18">
        <f t="shared" si="153"/>
        <v>8.010942185451233</v>
      </c>
      <c r="BG59" s="18">
        <f t="shared" si="153"/>
        <v>6.8846669465154982</v>
      </c>
      <c r="BH59" s="18">
        <f t="shared" si="153"/>
        <v>6.7488115953324757</v>
      </c>
      <c r="BI59" s="18">
        <f t="shared" si="153"/>
        <v>6.1662458417196726</v>
      </c>
      <c r="BK59" s="68">
        <f t="shared" si="125"/>
        <v>-4.5405410702438491</v>
      </c>
      <c r="BL59" s="69">
        <f t="shared" si="126"/>
        <v>35.24987763068593</v>
      </c>
      <c r="BM59" s="69">
        <f t="shared" si="127"/>
        <v>30.709336560442086</v>
      </c>
      <c r="BO59" t="str">
        <f t="shared" si="145"/>
        <v>52 Skilled metal, electrical and electronic trades</v>
      </c>
      <c r="BP59" s="18">
        <f t="shared" si="154"/>
        <v>4.6225197385285668</v>
      </c>
      <c r="BQ59" s="18">
        <f t="shared" si="154"/>
        <v>4.4456013970360901</v>
      </c>
      <c r="BR59" s="18">
        <f t="shared" si="154"/>
        <v>4.0210390680351207</v>
      </c>
      <c r="BS59" s="18">
        <f t="shared" si="154"/>
        <v>3.7977232958137082</v>
      </c>
      <c r="BT59" s="18">
        <f t="shared" si="154"/>
        <v>3.6514533054430456</v>
      </c>
      <c r="BV59" s="68">
        <f t="shared" si="129"/>
        <v>-29.608990834979913</v>
      </c>
      <c r="BW59" s="69">
        <f t="shared" si="130"/>
        <v>29.66139716969532</v>
      </c>
      <c r="BX59" s="69">
        <f t="shared" si="131"/>
        <v>5.2406334715406573E-2</v>
      </c>
      <c r="BZ59" t="str">
        <f t="shared" si="146"/>
        <v>52 Skilled metal, electrical and electronic trades</v>
      </c>
      <c r="CA59" s="18">
        <f t="shared" si="155"/>
        <v>3.3603432143891325</v>
      </c>
      <c r="CB59" s="18">
        <f t="shared" si="155"/>
        <v>3.3240326516371272</v>
      </c>
      <c r="CC59" s="18">
        <f t="shared" si="155"/>
        <v>3.1059981720282277</v>
      </c>
      <c r="CD59" s="18">
        <f t="shared" si="155"/>
        <v>2.8207078909221077</v>
      </c>
      <c r="CE59" s="18">
        <f t="shared" si="155"/>
        <v>2.536596249395493</v>
      </c>
      <c r="CG59" s="68">
        <f t="shared" si="133"/>
        <v>-54.879280857669045</v>
      </c>
      <c r="CH59" s="69">
        <f t="shared" si="134"/>
        <v>26.619522159694448</v>
      </c>
      <c r="CI59" s="69">
        <f t="shared" si="135"/>
        <v>-28.259758697974597</v>
      </c>
      <c r="CK59" t="str">
        <f t="shared" si="147"/>
        <v>52 Skilled metal, electrical and electronic trades</v>
      </c>
      <c r="CL59" s="18">
        <f t="shared" si="156"/>
        <v>3.6948372920072794</v>
      </c>
      <c r="CM59" s="18">
        <f t="shared" si="156"/>
        <v>4.126345213296899</v>
      </c>
      <c r="CN59" s="18">
        <f t="shared" si="156"/>
        <v>4.1344000383129718</v>
      </c>
      <c r="CO59" s="18">
        <f t="shared" si="156"/>
        <v>4.5551762142684975</v>
      </c>
      <c r="CP59" s="18">
        <f t="shared" si="156"/>
        <v>4.6049734557576816</v>
      </c>
      <c r="CR59" s="68">
        <f t="shared" si="137"/>
        <v>-24.596473253836479</v>
      </c>
      <c r="CS59" s="69">
        <f t="shared" si="138"/>
        <v>30.061960856964532</v>
      </c>
      <c r="CT59" s="69">
        <f t="shared" si="139"/>
        <v>5.4654876031280528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0.12324258463269838</v>
      </c>
      <c r="C60" s="18">
        <f t="shared" si="148"/>
        <v>5.8610315157777065E-2</v>
      </c>
      <c r="D60" s="18">
        <f t="shared" si="148"/>
        <v>4.564407935921775E-2</v>
      </c>
      <c r="E60" s="18">
        <f t="shared" si="148"/>
        <v>6.2021094630401369E-2</v>
      </c>
      <c r="F60" s="18">
        <f t="shared" si="148"/>
        <v>4.956526454293305E-2</v>
      </c>
      <c r="H60" s="68">
        <f t="shared" si="105"/>
        <v>70.691918892749612</v>
      </c>
      <c r="I60" s="69">
        <f t="shared" si="106"/>
        <v>74.357528011319417</v>
      </c>
      <c r="J60" s="69">
        <f t="shared" si="107"/>
        <v>145.04944690406904</v>
      </c>
      <c r="L60" t="str">
        <f t="shared" si="140"/>
        <v>53 Skilled construction and building trades</v>
      </c>
      <c r="M60" s="18">
        <f t="shared" si="149"/>
        <v>0.30092236899489655</v>
      </c>
      <c r="N60" s="18">
        <f t="shared" si="149"/>
        <v>0.23038845960742269</v>
      </c>
      <c r="O60" s="18">
        <f t="shared" si="149"/>
        <v>0.19859008851774196</v>
      </c>
      <c r="P60" s="18">
        <f t="shared" si="149"/>
        <v>0.22435645840236471</v>
      </c>
      <c r="Q60" s="18">
        <f t="shared" si="149"/>
        <v>0.22232566615747462</v>
      </c>
      <c r="S60" s="68">
        <f t="shared" si="109"/>
        <v>77.372935140965978</v>
      </c>
      <c r="T60" s="69">
        <f t="shared" si="110"/>
        <v>71.342653188390344</v>
      </c>
      <c r="U60" s="69">
        <f t="shared" si="111"/>
        <v>148.71558832935631</v>
      </c>
      <c r="W60" t="str">
        <f t="shared" si="141"/>
        <v>53 Skilled construction and building trades</v>
      </c>
      <c r="X60" s="18">
        <f t="shared" si="150"/>
        <v>0.61142172769420777</v>
      </c>
      <c r="Y60" s="18">
        <f t="shared" si="150"/>
        <v>0.44159638513603872</v>
      </c>
      <c r="Z60" s="18">
        <f t="shared" si="150"/>
        <v>0.40922060526342929</v>
      </c>
      <c r="AA60" s="18">
        <f t="shared" si="150"/>
        <v>0.46587719226524726</v>
      </c>
      <c r="AB60" s="18">
        <f t="shared" si="150"/>
        <v>0.46527211348689029</v>
      </c>
      <c r="AD60" s="68">
        <f t="shared" si="113"/>
        <v>51.948760299399133</v>
      </c>
      <c r="AE60" s="69">
        <f t="shared" si="114"/>
        <v>65.631983505661012</v>
      </c>
      <c r="AF60" s="69">
        <f t="shared" si="115"/>
        <v>117.58074380506014</v>
      </c>
      <c r="AH60" t="str">
        <f t="shared" si="142"/>
        <v>53 Skilled construction and building trades</v>
      </c>
      <c r="AI60" s="18">
        <f t="shared" si="151"/>
        <v>0.99427212891590178</v>
      </c>
      <c r="AJ60" s="18">
        <f t="shared" si="151"/>
        <v>0.93107316030600595</v>
      </c>
      <c r="AK60" s="18">
        <f t="shared" si="151"/>
        <v>0.89896849895627962</v>
      </c>
      <c r="AL60" s="18">
        <f t="shared" si="151"/>
        <v>1.0254025957464095</v>
      </c>
      <c r="AM60" s="18">
        <f t="shared" si="151"/>
        <v>1.0764088499737134</v>
      </c>
      <c r="AO60" s="68">
        <f t="shared" si="117"/>
        <v>40.838515565903762</v>
      </c>
      <c r="AP60" s="69">
        <f t="shared" si="118"/>
        <v>63.916524152274121</v>
      </c>
      <c r="AQ60" s="69">
        <f t="shared" si="119"/>
        <v>104.7550397181779</v>
      </c>
      <c r="AS60" t="str">
        <f t="shared" si="143"/>
        <v>53 Skilled construction and building trades</v>
      </c>
      <c r="AT60" s="18">
        <f t="shared" si="152"/>
        <v>1.8673215045313001</v>
      </c>
      <c r="AU60" s="18">
        <f t="shared" si="152"/>
        <v>1.5945582745545246</v>
      </c>
      <c r="AV60" s="18">
        <f t="shared" si="152"/>
        <v>1.3729224642795848</v>
      </c>
      <c r="AW60" s="18">
        <f t="shared" si="152"/>
        <v>1.5920701326627202</v>
      </c>
      <c r="AX60" s="18">
        <f t="shared" si="152"/>
        <v>1.5413383008215324</v>
      </c>
      <c r="AZ60" s="68">
        <f t="shared" si="121"/>
        <v>41.47191053043921</v>
      </c>
      <c r="BA60" s="69">
        <f t="shared" si="122"/>
        <v>64.267375680916487</v>
      </c>
      <c r="BB60" s="69">
        <f t="shared" si="123"/>
        <v>105.73928621135569</v>
      </c>
      <c r="BD60" t="str">
        <f t="shared" si="144"/>
        <v>53 Skilled construction and building trades</v>
      </c>
      <c r="BE60" s="18">
        <f t="shared" si="153"/>
        <v>4.6585856071863843</v>
      </c>
      <c r="BF60" s="18">
        <f t="shared" si="153"/>
        <v>4.0849917157116344</v>
      </c>
      <c r="BG60" s="18">
        <f t="shared" si="153"/>
        <v>3.2651881125115736</v>
      </c>
      <c r="BH60" s="18">
        <f t="shared" si="153"/>
        <v>3.2359852891708258</v>
      </c>
      <c r="BI60" s="18">
        <f t="shared" si="153"/>
        <v>2.7180583362141886</v>
      </c>
      <c r="BK60" s="68">
        <f t="shared" si="125"/>
        <v>-11.277936259683823</v>
      </c>
      <c r="BL60" s="69">
        <f t="shared" si="126"/>
        <v>36.406686141675202</v>
      </c>
      <c r="BM60" s="69">
        <f t="shared" si="127"/>
        <v>25.128749881991379</v>
      </c>
      <c r="BO60" t="str">
        <f t="shared" si="145"/>
        <v>53 Skilled construction and building trades</v>
      </c>
      <c r="BP60" s="18">
        <f t="shared" si="154"/>
        <v>3.922399409338341</v>
      </c>
      <c r="BQ60" s="18">
        <f t="shared" si="154"/>
        <v>3.9534630013283993</v>
      </c>
      <c r="BR60" s="18">
        <f t="shared" si="154"/>
        <v>3.3032954098543352</v>
      </c>
      <c r="BS60" s="18">
        <f t="shared" si="154"/>
        <v>3.6305953684798893</v>
      </c>
      <c r="BT60" s="18">
        <f t="shared" si="154"/>
        <v>4.0058536676783705</v>
      </c>
      <c r="BV60" s="68">
        <f t="shared" si="129"/>
        <v>-5.9979337908113415</v>
      </c>
      <c r="BW60" s="69">
        <f t="shared" si="130"/>
        <v>41.929969719373567</v>
      </c>
      <c r="BX60" s="69">
        <f t="shared" si="131"/>
        <v>35.932035928562222</v>
      </c>
      <c r="BZ60" t="str">
        <f t="shared" si="146"/>
        <v>53 Skilled construction and building trades</v>
      </c>
      <c r="CA60" s="18">
        <f t="shared" si="155"/>
        <v>3.0037894440667281</v>
      </c>
      <c r="CB60" s="18">
        <f t="shared" si="155"/>
        <v>3.0841362327783766</v>
      </c>
      <c r="CC60" s="18">
        <f t="shared" si="155"/>
        <v>2.65650430301111</v>
      </c>
      <c r="CD60" s="18">
        <f t="shared" si="155"/>
        <v>2.6251067535034003</v>
      </c>
      <c r="CE60" s="18">
        <f t="shared" si="155"/>
        <v>2.9259747920701114</v>
      </c>
      <c r="CG60" s="68">
        <f t="shared" si="133"/>
        <v>-39.146449913051299</v>
      </c>
      <c r="CH60" s="69">
        <f t="shared" si="134"/>
        <v>33.66397254155379</v>
      </c>
      <c r="CI60" s="69">
        <f t="shared" si="135"/>
        <v>-5.4824773714975139</v>
      </c>
      <c r="CK60" t="str">
        <f t="shared" si="147"/>
        <v>53 Skilled construction and building trades</v>
      </c>
      <c r="CL60" s="18">
        <f t="shared" si="156"/>
        <v>4.6013059097177287</v>
      </c>
      <c r="CM60" s="18">
        <f t="shared" si="156"/>
        <v>4.5736213027792489</v>
      </c>
      <c r="CN60" s="18">
        <f t="shared" si="156"/>
        <v>3.8887442668139198</v>
      </c>
      <c r="CO60" s="18">
        <f t="shared" si="156"/>
        <v>3.8654047557118418</v>
      </c>
      <c r="CP60" s="18">
        <f t="shared" si="156"/>
        <v>1.8085431156088259</v>
      </c>
      <c r="CR60" s="68">
        <f t="shared" si="137"/>
        <v>-68.515521308607163</v>
      </c>
      <c r="CS60" s="69">
        <f t="shared" si="138"/>
        <v>20.244993107000472</v>
      </c>
      <c r="CT60" s="69">
        <f t="shared" si="139"/>
        <v>-48.270528201606702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0.65549291926784214</v>
      </c>
      <c r="C61" s="18">
        <f t="shared" si="148"/>
        <v>0.53133349120056639</v>
      </c>
      <c r="D61" s="18">
        <f t="shared" si="148"/>
        <v>0.49095461828803399</v>
      </c>
      <c r="E61" s="18">
        <f t="shared" si="148"/>
        <v>0.53484675215499555</v>
      </c>
      <c r="F61" s="18">
        <f t="shared" si="148"/>
        <v>0.55182466521807649</v>
      </c>
      <c r="H61" s="68">
        <f t="shared" si="105"/>
        <v>76.676888755853525</v>
      </c>
      <c r="I61" s="69">
        <f t="shared" si="106"/>
        <v>63.013070953970065</v>
      </c>
      <c r="J61" s="69">
        <f t="shared" si="107"/>
        <v>139.68995970982357</v>
      </c>
      <c r="L61" t="str">
        <f t="shared" si="140"/>
        <v>54 Textiles, printing and other skilled trades</v>
      </c>
      <c r="M61" s="18">
        <f t="shared" si="149"/>
        <v>0.77713999895725894</v>
      </c>
      <c r="N61" s="18">
        <f t="shared" si="149"/>
        <v>0.82562114728813452</v>
      </c>
      <c r="O61" s="18">
        <f t="shared" si="149"/>
        <v>0.71497518588991726</v>
      </c>
      <c r="P61" s="18">
        <f t="shared" si="149"/>
        <v>0.73369542607000116</v>
      </c>
      <c r="Q61" s="18">
        <f t="shared" si="149"/>
        <v>0.75543195855566458</v>
      </c>
      <c r="S61" s="68">
        <f t="shared" si="109"/>
        <v>67.401638400829</v>
      </c>
      <c r="T61" s="69">
        <f t="shared" si="110"/>
        <v>67.453228355475375</v>
      </c>
      <c r="U61" s="69">
        <f t="shared" si="111"/>
        <v>134.85486675630435</v>
      </c>
      <c r="W61" t="str">
        <f t="shared" si="141"/>
        <v>54 Textiles, printing and other skilled trades</v>
      </c>
      <c r="X61" s="18">
        <f t="shared" si="150"/>
        <v>0.88708119499231308</v>
      </c>
      <c r="Y61" s="18">
        <f t="shared" si="150"/>
        <v>0.80583942629096417</v>
      </c>
      <c r="Z61" s="18">
        <f t="shared" si="150"/>
        <v>0.71338047243774383</v>
      </c>
      <c r="AA61" s="18">
        <f t="shared" si="150"/>
        <v>0.76050101165536876</v>
      </c>
      <c r="AB61" s="18">
        <f t="shared" si="150"/>
        <v>0.78093907851169098</v>
      </c>
      <c r="AD61" s="68">
        <f t="shared" si="113"/>
        <v>46.299745157776762</v>
      </c>
      <c r="AE61" s="69">
        <f t="shared" si="114"/>
        <v>67.816055474446898</v>
      </c>
      <c r="AF61" s="69">
        <f t="shared" si="115"/>
        <v>114.11580063222367</v>
      </c>
      <c r="AH61" t="str">
        <f t="shared" si="142"/>
        <v>54 Textiles, printing and other skilled trades</v>
      </c>
      <c r="AI61" s="18">
        <f t="shared" si="151"/>
        <v>1.2136701036116961</v>
      </c>
      <c r="AJ61" s="18">
        <f t="shared" si="151"/>
        <v>1.1054395533687609</v>
      </c>
      <c r="AK61" s="18">
        <f t="shared" si="151"/>
        <v>1.1521521436930127</v>
      </c>
      <c r="AL61" s="18">
        <f t="shared" si="151"/>
        <v>1.2238869952853639</v>
      </c>
      <c r="AM61" s="18">
        <f t="shared" si="151"/>
        <v>1.367105915493783</v>
      </c>
      <c r="AO61" s="68">
        <f t="shared" si="117"/>
        <v>39.566434342160477</v>
      </c>
      <c r="AP61" s="69">
        <f t="shared" si="118"/>
        <v>62.964718356624573</v>
      </c>
      <c r="AQ61" s="69">
        <f t="shared" si="119"/>
        <v>102.53115269878505</v>
      </c>
      <c r="AS61" t="str">
        <f t="shared" si="143"/>
        <v>54 Textiles, printing and other skilled trades</v>
      </c>
      <c r="AT61" s="18">
        <f t="shared" si="152"/>
        <v>1.3480376234541855</v>
      </c>
      <c r="AU61" s="18">
        <f t="shared" si="152"/>
        <v>1.2504560523865589</v>
      </c>
      <c r="AV61" s="18">
        <f t="shared" si="152"/>
        <v>1.124874631739017</v>
      </c>
      <c r="AW61" s="18">
        <f t="shared" si="152"/>
        <v>1.2533111695019625</v>
      </c>
      <c r="AX61" s="18">
        <f t="shared" si="152"/>
        <v>1.3018131135382429</v>
      </c>
      <c r="AZ61" s="68">
        <f t="shared" si="121"/>
        <v>45.835340084545678</v>
      </c>
      <c r="BA61" s="69">
        <f t="shared" si="122"/>
        <v>67.67142347339886</v>
      </c>
      <c r="BB61" s="69">
        <f t="shared" si="123"/>
        <v>113.50676355794455</v>
      </c>
      <c r="BD61" t="str">
        <f t="shared" si="144"/>
        <v>54 Textiles, printing and other skilled trades</v>
      </c>
      <c r="BE61" s="18">
        <f t="shared" si="153"/>
        <v>2.1347633947294873</v>
      </c>
      <c r="BF61" s="18">
        <f t="shared" si="153"/>
        <v>1.7914501148172224</v>
      </c>
      <c r="BG61" s="18">
        <f t="shared" si="153"/>
        <v>1.7201509522395959</v>
      </c>
      <c r="BH61" s="18">
        <f t="shared" si="153"/>
        <v>1.6463029873930157</v>
      </c>
      <c r="BI61" s="18">
        <f t="shared" si="153"/>
        <v>1.446392539355063</v>
      </c>
      <c r="BK61" s="68">
        <f t="shared" si="125"/>
        <v>-10.380878732607274</v>
      </c>
      <c r="BL61" s="69">
        <f t="shared" si="126"/>
        <v>39.956305617666601</v>
      </c>
      <c r="BM61" s="69">
        <f t="shared" si="127"/>
        <v>29.575426885059329</v>
      </c>
      <c r="BO61" t="str">
        <f t="shared" si="145"/>
        <v>54 Textiles, printing and other skilled trades</v>
      </c>
      <c r="BP61" s="18">
        <f t="shared" si="154"/>
        <v>2.8056921860332986</v>
      </c>
      <c r="BQ61" s="18">
        <f t="shared" si="154"/>
        <v>2.2666389797548927</v>
      </c>
      <c r="BR61" s="18">
        <f t="shared" si="154"/>
        <v>2.2704321286753903</v>
      </c>
      <c r="BS61" s="18">
        <f t="shared" si="154"/>
        <v>2.0986948829771106</v>
      </c>
      <c r="BT61" s="18">
        <f t="shared" si="154"/>
        <v>2.0052590560576538</v>
      </c>
      <c r="BV61" s="68">
        <f t="shared" si="129"/>
        <v>-31.537666855440683</v>
      </c>
      <c r="BW61" s="69">
        <f t="shared" si="130"/>
        <v>31.966430919053806</v>
      </c>
      <c r="BX61" s="69">
        <f t="shared" si="131"/>
        <v>0.42876406361312275</v>
      </c>
      <c r="BZ61" t="str">
        <f t="shared" si="146"/>
        <v>54 Textiles, printing and other skilled trades</v>
      </c>
      <c r="CA61" s="18">
        <f t="shared" si="155"/>
        <v>3.383813063511218</v>
      </c>
      <c r="CB61" s="18">
        <f t="shared" si="155"/>
        <v>3.0670355837098415</v>
      </c>
      <c r="CC61" s="18">
        <f t="shared" si="155"/>
        <v>3.1707372321754996</v>
      </c>
      <c r="CD61" s="18">
        <f t="shared" si="155"/>
        <v>3.2761751182487977</v>
      </c>
      <c r="CE61" s="18">
        <f t="shared" si="155"/>
        <v>4.1194003349143182</v>
      </c>
      <c r="CG61" s="68">
        <f t="shared" si="133"/>
        <v>-28.220635271110222</v>
      </c>
      <c r="CH61" s="69">
        <f t="shared" si="134"/>
        <v>31.280525104511554</v>
      </c>
      <c r="CI61" s="69">
        <f t="shared" si="135"/>
        <v>3.0598898334013294</v>
      </c>
      <c r="CK61" t="str">
        <f t="shared" si="147"/>
        <v>54 Textiles, printing and other skilled trades</v>
      </c>
      <c r="CL61" s="18">
        <f t="shared" si="156"/>
        <v>3.9155239671412332</v>
      </c>
      <c r="CM61" s="18">
        <f t="shared" si="156"/>
        <v>3.4718812861319046</v>
      </c>
      <c r="CN61" s="18">
        <f t="shared" si="156"/>
        <v>3.6762665130679841</v>
      </c>
      <c r="CO61" s="18">
        <f t="shared" si="156"/>
        <v>3.1641437173510414</v>
      </c>
      <c r="CP61" s="18">
        <f t="shared" si="156"/>
        <v>2.7241860551988961</v>
      </c>
      <c r="CR61" s="68">
        <f t="shared" si="137"/>
        <v>-49.834308732291802</v>
      </c>
      <c r="CS61" s="69">
        <f t="shared" si="138"/>
        <v>22.2062378210723</v>
      </c>
      <c r="CT61" s="69">
        <f t="shared" si="139"/>
        <v>-27.62807091121951</v>
      </c>
    </row>
    <row r="62" spans="1:98" x14ac:dyDescent="0.2">
      <c r="A62" t="str">
        <f t="shared" si="103"/>
        <v>61 Caring personal service occupations</v>
      </c>
      <c r="B62" s="18">
        <f t="shared" si="148"/>
        <v>0.53492137659945349</v>
      </c>
      <c r="C62" s="18">
        <f t="shared" si="148"/>
        <v>0.52648595416925648</v>
      </c>
      <c r="D62" s="18">
        <f t="shared" si="148"/>
        <v>0.44978471854965557</v>
      </c>
      <c r="E62" s="18">
        <f t="shared" si="148"/>
        <v>0.54388712443872322</v>
      </c>
      <c r="F62" s="18">
        <f t="shared" si="148"/>
        <v>0.61296190332655631</v>
      </c>
      <c r="H62" s="68">
        <f t="shared" si="105"/>
        <v>114.21445388009761</v>
      </c>
      <c r="I62" s="69">
        <f t="shared" si="106"/>
        <v>82.560674269840248</v>
      </c>
      <c r="J62" s="69">
        <f t="shared" si="107"/>
        <v>196.77512814993787</v>
      </c>
      <c r="L62" t="str">
        <f t="shared" si="140"/>
        <v>61 Caring personal service occupations</v>
      </c>
      <c r="M62" s="18">
        <f t="shared" si="149"/>
        <v>3.9266192373516575</v>
      </c>
      <c r="N62" s="18">
        <f t="shared" si="149"/>
        <v>4.2082677243193496</v>
      </c>
      <c r="O62" s="18">
        <f t="shared" si="149"/>
        <v>3.704810079872852</v>
      </c>
      <c r="P62" s="18">
        <f t="shared" si="149"/>
        <v>4.2869199861416369</v>
      </c>
      <c r="Q62" s="18">
        <f t="shared" si="149"/>
        <v>4.7446549902780095</v>
      </c>
      <c r="S62" s="68">
        <f t="shared" si="109"/>
        <v>102.90558828619989</v>
      </c>
      <c r="T62" s="69">
        <f t="shared" si="110"/>
        <v>82.025704300959262</v>
      </c>
      <c r="U62" s="69">
        <f t="shared" si="111"/>
        <v>184.93129258715913</v>
      </c>
      <c r="W62" t="str">
        <f t="shared" si="141"/>
        <v>61 Caring personal service occupations</v>
      </c>
      <c r="X62" s="18">
        <f t="shared" si="150"/>
        <v>6.0445970561801303</v>
      </c>
      <c r="Y62" s="18">
        <f t="shared" si="150"/>
        <v>6.4093474220802458</v>
      </c>
      <c r="Z62" s="18">
        <f t="shared" si="150"/>
        <v>5.6984139909576559</v>
      </c>
      <c r="AA62" s="18">
        <f t="shared" si="150"/>
        <v>6.5198360816575267</v>
      </c>
      <c r="AB62" s="18">
        <f t="shared" si="150"/>
        <v>7.0771548794158203</v>
      </c>
      <c r="AD62" s="68">
        <f t="shared" si="113"/>
        <v>65.97869033303715</v>
      </c>
      <c r="AE62" s="69">
        <f t="shared" si="114"/>
        <v>89.378380075834329</v>
      </c>
      <c r="AF62" s="69">
        <f t="shared" si="115"/>
        <v>155.35707040887149</v>
      </c>
      <c r="AH62" t="str">
        <f t="shared" si="142"/>
        <v>61 Caring personal service occupations</v>
      </c>
      <c r="AI62" s="18">
        <f t="shared" si="151"/>
        <v>15.946694599751604</v>
      </c>
      <c r="AJ62" s="18">
        <f t="shared" si="151"/>
        <v>16.071299816791708</v>
      </c>
      <c r="AK62" s="18">
        <f t="shared" si="151"/>
        <v>14.653994602328927</v>
      </c>
      <c r="AL62" s="18">
        <f t="shared" si="151"/>
        <v>16.078939245774215</v>
      </c>
      <c r="AM62" s="18">
        <f t="shared" si="151"/>
        <v>15.353318021924112</v>
      </c>
      <c r="AO62" s="68">
        <f t="shared" si="117"/>
        <v>23.235227601068271</v>
      </c>
      <c r="AP62" s="69">
        <f t="shared" si="118"/>
        <v>67.391538103443722</v>
      </c>
      <c r="AQ62" s="69">
        <f t="shared" si="119"/>
        <v>90.626765704511982</v>
      </c>
      <c r="AS62" t="str">
        <f t="shared" si="143"/>
        <v>61 Caring personal service occupations</v>
      </c>
      <c r="AT62" s="18">
        <f t="shared" si="152"/>
        <v>8.9918140838043357</v>
      </c>
      <c r="AU62" s="18">
        <f t="shared" si="152"/>
        <v>9.8868616919805206</v>
      </c>
      <c r="AV62" s="18">
        <f t="shared" si="152"/>
        <v>8.2996678192968663</v>
      </c>
      <c r="AW62" s="18">
        <f t="shared" si="152"/>
        <v>8.9499501806434019</v>
      </c>
      <c r="AX62" s="18">
        <f t="shared" si="152"/>
        <v>8.7751032338686663</v>
      </c>
      <c r="AZ62" s="68">
        <f t="shared" si="121"/>
        <v>33.232379074201006</v>
      </c>
      <c r="BA62" s="69">
        <f t="shared" si="122"/>
        <v>70.194466582562626</v>
      </c>
      <c r="BB62" s="69">
        <f t="shared" si="123"/>
        <v>103.42684565676363</v>
      </c>
      <c r="BD62" t="str">
        <f t="shared" si="144"/>
        <v>61 Caring personal service occupations</v>
      </c>
      <c r="BE62" s="18">
        <f t="shared" si="153"/>
        <v>13.354259776517038</v>
      </c>
      <c r="BF62" s="18">
        <f t="shared" si="153"/>
        <v>13.779548426535785</v>
      </c>
      <c r="BG62" s="18">
        <f t="shared" si="153"/>
        <v>14.05765528166171</v>
      </c>
      <c r="BH62" s="18">
        <f t="shared" si="153"/>
        <v>15.169621962833798</v>
      </c>
      <c r="BI62" s="18">
        <f t="shared" si="153"/>
        <v>16.356377548923607</v>
      </c>
      <c r="BK62" s="68">
        <f t="shared" si="125"/>
        <v>24.009599718815082</v>
      </c>
      <c r="BL62" s="69">
        <f t="shared" si="126"/>
        <v>62.079573883962311</v>
      </c>
      <c r="BM62" s="69">
        <f t="shared" si="127"/>
        <v>86.089173602777393</v>
      </c>
      <c r="BO62" t="str">
        <f t="shared" si="145"/>
        <v>61 Caring personal service occupations</v>
      </c>
      <c r="BP62" s="18">
        <f t="shared" si="154"/>
        <v>11.005193411073018</v>
      </c>
      <c r="BQ62" s="18">
        <f t="shared" si="154"/>
        <v>10.65402756961365</v>
      </c>
      <c r="BR62" s="18">
        <f t="shared" si="154"/>
        <v>10.550415530544548</v>
      </c>
      <c r="BS62" s="18">
        <f t="shared" si="154"/>
        <v>10.822554559948546</v>
      </c>
      <c r="BT62" s="18">
        <f t="shared" si="154"/>
        <v>10.080689567097449</v>
      </c>
      <c r="BV62" s="68">
        <f t="shared" si="129"/>
        <v>-25.935446484293902</v>
      </c>
      <c r="BW62" s="69">
        <f t="shared" si="130"/>
        <v>45.618284332515927</v>
      </c>
      <c r="BX62" s="69">
        <f t="shared" si="131"/>
        <v>19.682837848222022</v>
      </c>
      <c r="BZ62" t="str">
        <f t="shared" si="146"/>
        <v>61 Caring personal service occupations</v>
      </c>
      <c r="CA62" s="18">
        <f t="shared" si="155"/>
        <v>4.7396405168898674</v>
      </c>
      <c r="CB62" s="18">
        <f t="shared" si="155"/>
        <v>2.6392409746799914</v>
      </c>
      <c r="CC62" s="18">
        <f t="shared" si="155"/>
        <v>2.5225590632385892</v>
      </c>
      <c r="CD62" s="18">
        <f t="shared" si="155"/>
        <v>1.9254583487638639</v>
      </c>
      <c r="CE62" s="18">
        <f t="shared" si="155"/>
        <v>2.2366654416470668</v>
      </c>
      <c r="CG62" s="68">
        <f t="shared" si="133"/>
        <v>-51.012469520062162</v>
      </c>
      <c r="CH62" s="69">
        <f t="shared" si="134"/>
        <v>21.930218007544251</v>
      </c>
      <c r="CI62" s="69">
        <f t="shared" si="135"/>
        <v>-29.082251512517914</v>
      </c>
      <c r="CK62" t="str">
        <f t="shared" si="147"/>
        <v>61 Caring personal service occupations</v>
      </c>
      <c r="CL62" s="18">
        <f t="shared" si="156"/>
        <v>1.7230843299714416</v>
      </c>
      <c r="CM62" s="18">
        <f t="shared" si="156"/>
        <v>1.7277863056875744</v>
      </c>
      <c r="CN62" s="18">
        <f t="shared" si="156"/>
        <v>1.830068252120872</v>
      </c>
      <c r="CO62" s="18">
        <f t="shared" si="156"/>
        <v>2.7358563259035678</v>
      </c>
      <c r="CP62" s="18">
        <f t="shared" si="156"/>
        <v>4.2412160926120723</v>
      </c>
      <c r="CR62" s="68">
        <f t="shared" si="137"/>
        <v>56.891760924156209</v>
      </c>
      <c r="CS62" s="69">
        <f t="shared" si="138"/>
        <v>41.673132424014455</v>
      </c>
      <c r="CT62" s="69">
        <f t="shared" si="139"/>
        <v>98.564893348170671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0.17947637065281774</v>
      </c>
      <c r="C63" s="18">
        <f t="shared" si="148"/>
        <v>0.25479689601393374</v>
      </c>
      <c r="D63" s="18">
        <f t="shared" si="148"/>
        <v>0.17010942382151506</v>
      </c>
      <c r="E63" s="18">
        <f t="shared" si="148"/>
        <v>0.19403719661307992</v>
      </c>
      <c r="F63" s="18">
        <f t="shared" si="148"/>
        <v>0.23815364707600659</v>
      </c>
      <c r="H63" s="68">
        <f t="shared" si="105"/>
        <v>120.06392117715583</v>
      </c>
      <c r="I63" s="69">
        <f t="shared" si="106"/>
        <v>77.668926939017581</v>
      </c>
      <c r="J63" s="69">
        <f t="shared" si="107"/>
        <v>197.73284811617339</v>
      </c>
      <c r="L63" t="str">
        <f t="shared" si="140"/>
        <v>62 Leisure, travel and related personal service occupations</v>
      </c>
      <c r="M63" s="18">
        <f t="shared" si="149"/>
        <v>0.56349978327899131</v>
      </c>
      <c r="N63" s="18">
        <f t="shared" si="149"/>
        <v>0.74146263318751116</v>
      </c>
      <c r="O63" s="18">
        <f t="shared" si="149"/>
        <v>0.59745314855114684</v>
      </c>
      <c r="P63" s="18">
        <f t="shared" si="149"/>
        <v>0.62521389478244704</v>
      </c>
      <c r="Q63" s="18">
        <f t="shared" si="149"/>
        <v>0.66224752083209804</v>
      </c>
      <c r="S63" s="68">
        <f t="shared" si="109"/>
        <v>75.61912411582037</v>
      </c>
      <c r="T63" s="69">
        <f t="shared" si="110"/>
        <v>67.231709367917375</v>
      </c>
      <c r="U63" s="69">
        <f t="shared" si="111"/>
        <v>142.85083348373774</v>
      </c>
      <c r="W63" t="str">
        <f t="shared" si="141"/>
        <v>62 Leisure, travel and related personal service occupations</v>
      </c>
      <c r="X63" s="18">
        <f t="shared" si="150"/>
        <v>1.0890980805740258</v>
      </c>
      <c r="Y63" s="18">
        <f t="shared" si="150"/>
        <v>1.4366615941322427</v>
      </c>
      <c r="Z63" s="18">
        <f t="shared" si="150"/>
        <v>1.2815303389939581</v>
      </c>
      <c r="AA63" s="18">
        <f t="shared" si="150"/>
        <v>1.4445680185290168</v>
      </c>
      <c r="AB63" s="18">
        <f t="shared" si="150"/>
        <v>1.6924708332093295</v>
      </c>
      <c r="AD63" s="68">
        <f t="shared" si="113"/>
        <v>76.4980583308934</v>
      </c>
      <c r="AE63" s="69">
        <f t="shared" si="114"/>
        <v>86.360234232881794</v>
      </c>
      <c r="AF63" s="69">
        <f t="shared" si="115"/>
        <v>162.85829256377519</v>
      </c>
      <c r="AH63" t="str">
        <f t="shared" si="142"/>
        <v>62 Leisure, travel and related personal service occupations</v>
      </c>
      <c r="AI63" s="18">
        <f t="shared" si="151"/>
        <v>2.1211240118790098</v>
      </c>
      <c r="AJ63" s="18">
        <f t="shared" si="151"/>
        <v>3.200478198799253</v>
      </c>
      <c r="AK63" s="18">
        <f t="shared" si="151"/>
        <v>2.9451662942053725</v>
      </c>
      <c r="AL63" s="18">
        <f t="shared" si="151"/>
        <v>3.3019672677019045</v>
      </c>
      <c r="AM63" s="18">
        <f t="shared" si="151"/>
        <v>4.0889411196053898</v>
      </c>
      <c r="AO63" s="68">
        <f t="shared" si="117"/>
        <v>63.30131733887405</v>
      </c>
      <c r="AP63" s="69">
        <f t="shared" si="118"/>
        <v>79.157284731474078</v>
      </c>
      <c r="AQ63" s="69">
        <f t="shared" si="119"/>
        <v>142.45860207034812</v>
      </c>
      <c r="AS63" t="str">
        <f t="shared" si="143"/>
        <v>62 Leisure, travel and related personal service occupations</v>
      </c>
      <c r="AT63" s="18">
        <f t="shared" si="152"/>
        <v>2.552363703069144</v>
      </c>
      <c r="AU63" s="18">
        <f t="shared" si="152"/>
        <v>3.8196471835752388</v>
      </c>
      <c r="AV63" s="18">
        <f t="shared" si="152"/>
        <v>3.6885854836284899</v>
      </c>
      <c r="AW63" s="18">
        <f t="shared" si="152"/>
        <v>4.092081897554869</v>
      </c>
      <c r="AX63" s="18">
        <f t="shared" si="152"/>
        <v>5.1101667180956181</v>
      </c>
      <c r="AZ63" s="68">
        <f t="shared" si="121"/>
        <v>74.579592626645251</v>
      </c>
      <c r="BA63" s="69">
        <f t="shared" si="122"/>
        <v>83.125992986757112</v>
      </c>
      <c r="BB63" s="69">
        <f t="shared" si="123"/>
        <v>157.70558561340235</v>
      </c>
      <c r="BD63" t="str">
        <f t="shared" si="144"/>
        <v>62 Leisure, travel and related personal service occupations</v>
      </c>
      <c r="BE63" s="18">
        <f t="shared" si="153"/>
        <v>2.4582717690160223</v>
      </c>
      <c r="BF63" s="18">
        <f t="shared" si="153"/>
        <v>2.9442725700315249</v>
      </c>
      <c r="BG63" s="18">
        <f t="shared" si="153"/>
        <v>2.9312699269782301</v>
      </c>
      <c r="BH63" s="18">
        <f t="shared" si="153"/>
        <v>2.6168582843045702</v>
      </c>
      <c r="BI63" s="18">
        <f t="shared" si="153"/>
        <v>2.3431652966432441</v>
      </c>
      <c r="BK63" s="68">
        <f t="shared" si="125"/>
        <v>-14.802238805455017</v>
      </c>
      <c r="BL63" s="69">
        <f t="shared" si="126"/>
        <v>40.359408604324607</v>
      </c>
      <c r="BM63" s="69">
        <f t="shared" si="127"/>
        <v>25.557169798869584</v>
      </c>
      <c r="BO63" t="str">
        <f t="shared" si="145"/>
        <v>62 Leisure, travel and related personal service occupations</v>
      </c>
      <c r="BP63" s="18">
        <f t="shared" si="154"/>
        <v>2.5839413984189381</v>
      </c>
      <c r="BQ63" s="18">
        <f t="shared" si="154"/>
        <v>3.1796810282704189</v>
      </c>
      <c r="BR63" s="18">
        <f t="shared" si="154"/>
        <v>3.1552238226732658</v>
      </c>
      <c r="BS63" s="18">
        <f t="shared" si="154"/>
        <v>2.8156361565854646</v>
      </c>
      <c r="BT63" s="18">
        <f t="shared" si="154"/>
        <v>2.6488715654617208</v>
      </c>
      <c r="BV63" s="68">
        <f t="shared" si="129"/>
        <v>-34.924058207154744</v>
      </c>
      <c r="BW63" s="69">
        <f t="shared" si="130"/>
        <v>38.548237316924478</v>
      </c>
      <c r="BX63" s="69">
        <f t="shared" si="131"/>
        <v>3.6241791097697371</v>
      </c>
      <c r="BZ63" t="str">
        <f t="shared" si="146"/>
        <v>62 Leisure, travel and related personal service occupations</v>
      </c>
      <c r="CA63" s="18">
        <f t="shared" si="155"/>
        <v>2.5397081392092304</v>
      </c>
      <c r="CB63" s="18">
        <f t="shared" si="155"/>
        <v>3.3046603303857345</v>
      </c>
      <c r="CC63" s="18">
        <f t="shared" si="155"/>
        <v>3.2244625843454666</v>
      </c>
      <c r="CD63" s="18">
        <f t="shared" si="155"/>
        <v>3.8315708144075837</v>
      </c>
      <c r="CE63" s="18">
        <f t="shared" si="155"/>
        <v>4.7521816919721331</v>
      </c>
      <c r="CG63" s="68">
        <f t="shared" si="133"/>
        <v>-18.574289335437935</v>
      </c>
      <c r="CH63" s="69">
        <f t="shared" si="134"/>
        <v>39.974710546499537</v>
      </c>
      <c r="CI63" s="69">
        <f t="shared" si="135"/>
        <v>21.400421211061605</v>
      </c>
      <c r="CK63" t="str">
        <f t="shared" si="147"/>
        <v>62 Leisure, travel and related personal service occupations</v>
      </c>
      <c r="CL63" s="18">
        <f t="shared" si="156"/>
        <v>2.4547405207516899</v>
      </c>
      <c r="CM63" s="18">
        <f t="shared" si="156"/>
        <v>2.6757129408002491</v>
      </c>
      <c r="CN63" s="18">
        <f t="shared" si="156"/>
        <v>2.4988516017582607</v>
      </c>
      <c r="CO63" s="18">
        <f t="shared" si="156"/>
        <v>2.3654819568781527</v>
      </c>
      <c r="CP63" s="18">
        <f t="shared" si="156"/>
        <v>1.8824427146560094</v>
      </c>
      <c r="CR63" s="68">
        <f t="shared" si="137"/>
        <v>-49.001391428836236</v>
      </c>
      <c r="CS63" s="69">
        <f t="shared" si="138"/>
        <v>24.990422116696429</v>
      </c>
      <c r="CT63" s="69">
        <f t="shared" si="139"/>
        <v>-24.010969312139807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2.1270942738355423E-2</v>
      </c>
      <c r="C64" s="18">
        <f t="shared" si="148"/>
        <v>2.2950847115487494E-2</v>
      </c>
      <c r="D64" s="18">
        <f t="shared" si="148"/>
        <v>1.9058578868006305E-2</v>
      </c>
      <c r="E64" s="18">
        <f t="shared" si="148"/>
        <v>2.4270999370155196E-2</v>
      </c>
      <c r="F64" s="18">
        <f t="shared" si="148"/>
        <v>2.7077302912405638E-2</v>
      </c>
      <c r="H64" s="68">
        <f t="shared" si="105"/>
        <v>123.32373043126019</v>
      </c>
      <c r="I64" s="69">
        <f t="shared" si="106"/>
        <v>89.235663218444955</v>
      </c>
      <c r="J64" s="69">
        <f t="shared" si="107"/>
        <v>212.55939364970519</v>
      </c>
      <c r="L64" t="str">
        <f t="shared" si="140"/>
        <v>63 Community and civil enforcement occupations</v>
      </c>
      <c r="M64" s="18">
        <f t="shared" si="149"/>
        <v>4.4244422763791334E-2</v>
      </c>
      <c r="N64" s="18">
        <f t="shared" si="149"/>
        <v>3.4870756726510785E-2</v>
      </c>
      <c r="O64" s="18">
        <f t="shared" si="149"/>
        <v>4.0908882204786591E-2</v>
      </c>
      <c r="P64" s="18">
        <f t="shared" si="149"/>
        <v>3.8986173986167161E-2</v>
      </c>
      <c r="Q64" s="18">
        <f t="shared" si="149"/>
        <v>4.4480638128896514E-2</v>
      </c>
      <c r="S64" s="68">
        <f t="shared" si="109"/>
        <v>72.269628021369201</v>
      </c>
      <c r="T64" s="69">
        <f t="shared" si="110"/>
        <v>65.353458218734019</v>
      </c>
      <c r="U64" s="69">
        <f t="shared" si="111"/>
        <v>137.62308624010319</v>
      </c>
      <c r="W64" t="str">
        <f t="shared" si="141"/>
        <v>63 Community and civil enforcement occupations</v>
      </c>
      <c r="X64" s="18">
        <f t="shared" si="150"/>
        <v>9.2909930145314859E-2</v>
      </c>
      <c r="Y64" s="18">
        <f t="shared" si="150"/>
        <v>8.4066502418172859E-2</v>
      </c>
      <c r="Z64" s="18">
        <f t="shared" si="150"/>
        <v>9.1131960774453027E-2</v>
      </c>
      <c r="AA64" s="18">
        <f t="shared" si="150"/>
        <v>8.9907337185804126E-2</v>
      </c>
      <c r="AB64" s="18">
        <f t="shared" si="150"/>
        <v>9.8210202568495941E-2</v>
      </c>
      <c r="AD64" s="68">
        <f t="shared" si="113"/>
        <v>44.023553916054823</v>
      </c>
      <c r="AE64" s="69">
        <f t="shared" si="114"/>
        <v>71.482170877393571</v>
      </c>
      <c r="AF64" s="69">
        <f t="shared" si="115"/>
        <v>115.50572479344841</v>
      </c>
      <c r="AH64" t="str">
        <f t="shared" si="142"/>
        <v>63 Community and civil enforcement occupations</v>
      </c>
      <c r="AI64" s="18">
        <f t="shared" si="151"/>
        <v>7.8848183003145056E-2</v>
      </c>
      <c r="AJ64" s="18">
        <f t="shared" si="151"/>
        <v>6.8912246668035859E-2</v>
      </c>
      <c r="AK64" s="18">
        <f t="shared" si="151"/>
        <v>9.4239403008312697E-2</v>
      </c>
      <c r="AL64" s="18">
        <f t="shared" si="151"/>
        <v>8.3409715204064677E-2</v>
      </c>
      <c r="AM64" s="18">
        <f t="shared" si="151"/>
        <v>9.6533624656536282E-2</v>
      </c>
      <c r="AO64" s="68">
        <f t="shared" si="117"/>
        <v>20.485487753513372</v>
      </c>
      <c r="AP64" s="69">
        <f t="shared" si="118"/>
        <v>54.828350939718376</v>
      </c>
      <c r="AQ64" s="69">
        <f t="shared" si="119"/>
        <v>75.313838693231745</v>
      </c>
      <c r="AS64" t="str">
        <f t="shared" si="143"/>
        <v>63 Community and civil enforcement occupations</v>
      </c>
      <c r="AT64" s="18">
        <f t="shared" si="152"/>
        <v>8.5814094790489751E-2</v>
      </c>
      <c r="AU64" s="18">
        <f t="shared" si="152"/>
        <v>6.784821431325988E-2</v>
      </c>
      <c r="AV64" s="18">
        <f t="shared" si="152"/>
        <v>7.9900604282456864E-2</v>
      </c>
      <c r="AW64" s="18">
        <f t="shared" si="152"/>
        <v>6.2943086183047336E-2</v>
      </c>
      <c r="AX64" s="18">
        <f t="shared" si="152"/>
        <v>6.0524917837436409E-2</v>
      </c>
      <c r="AZ64" s="68">
        <f t="shared" si="121"/>
        <v>-4.5441819029604043</v>
      </c>
      <c r="BA64" s="69">
        <f t="shared" si="122"/>
        <v>49.458710050141434</v>
      </c>
      <c r="BB64" s="69">
        <f t="shared" si="123"/>
        <v>44.914528147181031</v>
      </c>
      <c r="BD64" t="str">
        <f t="shared" si="144"/>
        <v>63 Community and civil enforcement occupations</v>
      </c>
      <c r="BE64" s="18">
        <f t="shared" si="153"/>
        <v>9.6934542691119854E-2</v>
      </c>
      <c r="BF64" s="18">
        <f t="shared" si="153"/>
        <v>6.7297812994731865E-2</v>
      </c>
      <c r="BG64" s="18">
        <f t="shared" si="153"/>
        <v>9.1244681147639325E-2</v>
      </c>
      <c r="BH64" s="18">
        <f t="shared" si="153"/>
        <v>6.4174199699910589E-2</v>
      </c>
      <c r="BI64" s="18">
        <f t="shared" si="153"/>
        <v>7.3774515040373218E-2</v>
      </c>
      <c r="BK64" s="68">
        <f t="shared" si="125"/>
        <v>-13.825281404532882</v>
      </c>
      <c r="BL64" s="69">
        <f t="shared" si="126"/>
        <v>28.20578354574339</v>
      </c>
      <c r="BM64" s="69">
        <f t="shared" si="127"/>
        <v>14.380502141210508</v>
      </c>
      <c r="BO64" t="str">
        <f t="shared" si="145"/>
        <v>63 Community and civil enforcement occupations</v>
      </c>
      <c r="BP64" s="18">
        <f t="shared" si="154"/>
        <v>0.12450014600689044</v>
      </c>
      <c r="BQ64" s="18">
        <f t="shared" si="154"/>
        <v>0.10424917680984926</v>
      </c>
      <c r="BR64" s="18">
        <f t="shared" si="154"/>
        <v>0.13772049559115279</v>
      </c>
      <c r="BS64" s="18">
        <f t="shared" si="154"/>
        <v>0.11127227052317237</v>
      </c>
      <c r="BT64" s="18">
        <f t="shared" si="154"/>
        <v>0.13686738907194224</v>
      </c>
      <c r="BV64" s="68">
        <f t="shared" si="129"/>
        <v>-22.964458676131063</v>
      </c>
      <c r="BW64" s="69">
        <f t="shared" si="130"/>
        <v>31.868416221208172</v>
      </c>
      <c r="BX64" s="69">
        <f t="shared" si="131"/>
        <v>8.9039575450771125</v>
      </c>
      <c r="BZ64" t="str">
        <f t="shared" si="146"/>
        <v>63 Community and civil enforcement occupations</v>
      </c>
      <c r="CA64" s="18">
        <f t="shared" si="155"/>
        <v>0.14449915209718842</v>
      </c>
      <c r="CB64" s="18">
        <f t="shared" si="155"/>
        <v>0.13254070560266765</v>
      </c>
      <c r="CC64" s="18">
        <f t="shared" si="155"/>
        <v>0.18539982976817987</v>
      </c>
      <c r="CD64" s="18">
        <f t="shared" si="155"/>
        <v>0.15959342131650092</v>
      </c>
      <c r="CE64" s="18">
        <f t="shared" si="155"/>
        <v>0.20306897780225544</v>
      </c>
      <c r="CG64" s="68">
        <f t="shared" si="133"/>
        <v>-39.485407327343687</v>
      </c>
      <c r="CH64" s="69">
        <f t="shared" si="134"/>
        <v>28.953773123229421</v>
      </c>
      <c r="CI64" s="69">
        <f t="shared" si="135"/>
        <v>-10.531634204114262</v>
      </c>
      <c r="CK64" t="str">
        <f t="shared" si="147"/>
        <v>63 Community and civil enforcement occupations</v>
      </c>
      <c r="CL64" s="18">
        <f t="shared" si="156"/>
        <v>0.1373080761222496</v>
      </c>
      <c r="CM64" s="18">
        <f t="shared" si="156"/>
        <v>9.9819590358162041E-2</v>
      </c>
      <c r="CN64" s="18">
        <f t="shared" si="156"/>
        <v>0.14239890019243043</v>
      </c>
      <c r="CO64" s="18">
        <f t="shared" si="156"/>
        <v>9.460898267821817E-2</v>
      </c>
      <c r="CP64" s="18">
        <f t="shared" si="156"/>
        <v>9.8753370851253255E-2</v>
      </c>
      <c r="CR64" s="68">
        <f t="shared" si="137"/>
        <v>-53.051435527225323</v>
      </c>
      <c r="CS64" s="69">
        <f t="shared" si="138"/>
        <v>15.408153684519323</v>
      </c>
      <c r="CT64" s="69">
        <f t="shared" si="139"/>
        <v>-37.643281842706003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1.2865922378205963</v>
      </c>
      <c r="C65" s="18">
        <f t="shared" si="157"/>
        <v>1.2543557499291305</v>
      </c>
      <c r="D65" s="18">
        <f t="shared" si="157"/>
        <v>0.92887551645517918</v>
      </c>
      <c r="E65" s="18">
        <f t="shared" si="157"/>
        <v>0.90388935863162134</v>
      </c>
      <c r="F65" s="18">
        <f t="shared" si="157"/>
        <v>0.88514497918507129</v>
      </c>
      <c r="H65" s="68">
        <f t="shared" si="105"/>
        <v>49.787950493186663</v>
      </c>
      <c r="I65" s="69">
        <f t="shared" si="106"/>
        <v>53.49186752529004</v>
      </c>
      <c r="J65" s="69">
        <f t="shared" si="107"/>
        <v>103.2798180184767</v>
      </c>
      <c r="L65" t="str">
        <f t="shared" si="140"/>
        <v>71 Sales occupations</v>
      </c>
      <c r="M65" s="18">
        <f t="shared" ref="M65:Q70" si="158">M28/M$35*100</f>
        <v>2.5708818959792485</v>
      </c>
      <c r="N65" s="18">
        <f t="shared" si="158"/>
        <v>2.3539636942825903</v>
      </c>
      <c r="O65" s="18">
        <f t="shared" si="158"/>
        <v>2.1803338721679659</v>
      </c>
      <c r="P65" s="18">
        <f t="shared" si="158"/>
        <v>2.181644845623504</v>
      </c>
      <c r="Q65" s="18">
        <f t="shared" si="158"/>
        <v>2.4265551805911594</v>
      </c>
      <c r="S65" s="68">
        <f t="shared" si="109"/>
        <v>76.328490580225235</v>
      </c>
      <c r="T65" s="69">
        <f t="shared" si="110"/>
        <v>60.614788333411461</v>
      </c>
      <c r="U65" s="69">
        <f t="shared" si="111"/>
        <v>136.9432789136367</v>
      </c>
      <c r="W65" t="str">
        <f t="shared" si="141"/>
        <v>71 Sales occupations</v>
      </c>
      <c r="X65" s="18">
        <f t="shared" ref="X65:AB70" si="159">X28/X$35*100</f>
        <v>4.9676762333586204</v>
      </c>
      <c r="Y65" s="18">
        <f t="shared" si="159"/>
        <v>4.6594687882738421</v>
      </c>
      <c r="Z65" s="18">
        <f t="shared" si="159"/>
        <v>4.4745713206557891</v>
      </c>
      <c r="AA65" s="18">
        <f t="shared" si="159"/>
        <v>4.5092739792366627</v>
      </c>
      <c r="AB65" s="18">
        <f t="shared" si="159"/>
        <v>5.0349636858893581</v>
      </c>
      <c r="AD65" s="68">
        <f t="shared" si="113"/>
        <v>50.380851271554491</v>
      </c>
      <c r="AE65" s="69">
        <f t="shared" si="114"/>
        <v>67.948692086131459</v>
      </c>
      <c r="AF65" s="69">
        <f t="shared" si="115"/>
        <v>118.32954335768594</v>
      </c>
      <c r="AH65" t="str">
        <f t="shared" si="142"/>
        <v>71 Sales occupations</v>
      </c>
      <c r="AI65" s="18">
        <f t="shared" ref="AI65:AM70" si="160">AI28/AI$35*100</f>
        <v>5.3060911164762024</v>
      </c>
      <c r="AJ65" s="18">
        <f t="shared" si="160"/>
        <v>5.4186685497154183</v>
      </c>
      <c r="AK65" s="18">
        <f t="shared" si="160"/>
        <v>5.2534702214966682</v>
      </c>
      <c r="AL65" s="18">
        <f t="shared" si="160"/>
        <v>5.4816374386452384</v>
      </c>
      <c r="AM65" s="18">
        <f t="shared" si="160"/>
        <v>6.4633663301730229</v>
      </c>
      <c r="AO65" s="68">
        <f t="shared" si="117"/>
        <v>44.710868368930441</v>
      </c>
      <c r="AP65" s="69">
        <f t="shared" si="118"/>
        <v>68.721529231269614</v>
      </c>
      <c r="AQ65" s="69">
        <f t="shared" si="119"/>
        <v>113.43239760020005</v>
      </c>
      <c r="AS65" t="str">
        <f t="shared" si="143"/>
        <v>71 Sales occupations</v>
      </c>
      <c r="AT65" s="18">
        <f t="shared" ref="AT65:AX70" si="161">AT28/AT$35*100</f>
        <v>4.8341360861601688</v>
      </c>
      <c r="AU65" s="18">
        <f t="shared" si="161"/>
        <v>4.5011157590162689</v>
      </c>
      <c r="AV65" s="18">
        <f t="shared" si="161"/>
        <v>4.3033777766109189</v>
      </c>
      <c r="AW65" s="18">
        <f t="shared" si="161"/>
        <v>4.0695476016482743</v>
      </c>
      <c r="AX65" s="18">
        <f t="shared" si="161"/>
        <v>4.2153118349286567</v>
      </c>
      <c r="AZ65" s="68">
        <f t="shared" si="121"/>
        <v>23.435049190850535</v>
      </c>
      <c r="BA65" s="69">
        <f t="shared" si="122"/>
        <v>51.121125315888328</v>
      </c>
      <c r="BB65" s="69">
        <f t="shared" si="123"/>
        <v>74.556174506738856</v>
      </c>
      <c r="BD65" t="str">
        <f t="shared" si="144"/>
        <v>71 Sales occupations</v>
      </c>
      <c r="BE65" s="18">
        <f t="shared" ref="BE65:BI70" si="162">BE28/BE$35*100</f>
        <v>8.9672467388588473</v>
      </c>
      <c r="BF65" s="18">
        <f t="shared" si="162"/>
        <v>8.2677231507277646</v>
      </c>
      <c r="BG65" s="18">
        <f t="shared" si="162"/>
        <v>8.3136136982624897</v>
      </c>
      <c r="BH65" s="18">
        <f t="shared" si="162"/>
        <v>7.8181329495155261</v>
      </c>
      <c r="BI65" s="18">
        <f t="shared" si="162"/>
        <v>7.9376542160738026</v>
      </c>
      <c r="BK65" s="68">
        <f t="shared" si="125"/>
        <v>1.7614774687016714</v>
      </c>
      <c r="BL65" s="69">
        <f t="shared" si="126"/>
        <v>44.720731898940834</v>
      </c>
      <c r="BM65" s="69">
        <f t="shared" si="127"/>
        <v>46.482209367642504</v>
      </c>
      <c r="BO65" t="str">
        <f t="shared" si="145"/>
        <v>71 Sales occupations</v>
      </c>
      <c r="BP65" s="18">
        <f t="shared" ref="BP65:BT70" si="163">BP28/BP$35*100</f>
        <v>9.5184454018967113</v>
      </c>
      <c r="BQ65" s="18">
        <f t="shared" si="163"/>
        <v>8.473856307401995</v>
      </c>
      <c r="BR65" s="18">
        <f t="shared" si="163"/>
        <v>8.4938250377630204</v>
      </c>
      <c r="BS65" s="18">
        <f t="shared" si="163"/>
        <v>7.7488850272181509</v>
      </c>
      <c r="BT65" s="18">
        <f t="shared" si="163"/>
        <v>7.3467653984169878</v>
      </c>
      <c r="BV65" s="68">
        <f t="shared" si="129"/>
        <v>-32.952499217503558</v>
      </c>
      <c r="BW65" s="69">
        <f t="shared" si="130"/>
        <v>40.503954041444317</v>
      </c>
      <c r="BX65" s="69">
        <f t="shared" si="131"/>
        <v>7.551454823940758</v>
      </c>
      <c r="BZ65" t="str">
        <f t="shared" si="146"/>
        <v>71 Sales occupations</v>
      </c>
      <c r="CA65" s="18">
        <f t="shared" ref="CA65:CE70" si="164">CA28/CA$35*100</f>
        <v>9.8436063942258212</v>
      </c>
      <c r="CB65" s="18">
        <f t="shared" si="164"/>
        <v>8.9478375366463148</v>
      </c>
      <c r="CC65" s="18">
        <f t="shared" si="164"/>
        <v>8.6486426679499839</v>
      </c>
      <c r="CD65" s="18">
        <f t="shared" si="164"/>
        <v>8.0981870423505047</v>
      </c>
      <c r="CE65" s="18">
        <f t="shared" si="164"/>
        <v>4.4103554081923004</v>
      </c>
      <c r="CG65" s="68">
        <f t="shared" si="133"/>
        <v>-71.825806223850805</v>
      </c>
      <c r="CH65" s="69">
        <f t="shared" si="134"/>
        <v>23.343657409753924</v>
      </c>
      <c r="CI65" s="69">
        <f t="shared" si="135"/>
        <v>-48.482148814096888</v>
      </c>
      <c r="CK65" t="str">
        <f t="shared" si="147"/>
        <v>71 Sales occupations</v>
      </c>
      <c r="CL65" s="18">
        <f t="shared" ref="CL65:CP70" si="165">CL28/CL$35*100</f>
        <v>10.750794248572673</v>
      </c>
      <c r="CM65" s="18">
        <f t="shared" si="165"/>
        <v>9.7028726854227472</v>
      </c>
      <c r="CN65" s="18">
        <f t="shared" si="165"/>
        <v>9.1825335088934796</v>
      </c>
      <c r="CO65" s="18">
        <f t="shared" si="165"/>
        <v>7.8756111858310538</v>
      </c>
      <c r="CP65" s="18">
        <f t="shared" si="165"/>
        <v>6.9898204460428524</v>
      </c>
      <c r="CR65" s="68">
        <f t="shared" si="137"/>
        <v>-48.467581892711358</v>
      </c>
      <c r="CS65" s="69">
        <f t="shared" si="138"/>
        <v>19.66764812429215</v>
      </c>
      <c r="CT65" s="69">
        <f t="shared" si="139"/>
        <v>-28.799933768419205</v>
      </c>
    </row>
    <row r="66" spans="1:98" x14ac:dyDescent="0.2">
      <c r="A66" t="str">
        <f t="shared" si="103"/>
        <v>72 Customer service occupations</v>
      </c>
      <c r="B66" s="18">
        <f t="shared" si="157"/>
        <v>0.39587043686216217</v>
      </c>
      <c r="C66" s="18">
        <f t="shared" si="157"/>
        <v>0.36400548946123651</v>
      </c>
      <c r="D66" s="18">
        <f t="shared" si="157"/>
        <v>0.36678635085533168</v>
      </c>
      <c r="E66" s="18">
        <f t="shared" si="157"/>
        <v>0.50238360634719514</v>
      </c>
      <c r="F66" s="18">
        <f t="shared" si="157"/>
        <v>0.57937231741481876</v>
      </c>
      <c r="H66" s="68">
        <f t="shared" si="105"/>
        <v>148.29304733214613</v>
      </c>
      <c r="I66" s="69">
        <f t="shared" si="106"/>
        <v>76.089385988799847</v>
      </c>
      <c r="J66" s="69">
        <f t="shared" si="107"/>
        <v>224.38243332094595</v>
      </c>
      <c r="L66" t="str">
        <f t="shared" si="140"/>
        <v>72 Customer service occupations</v>
      </c>
      <c r="M66" s="18">
        <f t="shared" si="158"/>
        <v>0.67439738939048</v>
      </c>
      <c r="N66" s="18">
        <f t="shared" si="158"/>
        <v>0.7165373193284722</v>
      </c>
      <c r="O66" s="18">
        <f t="shared" si="158"/>
        <v>0.66706273316631237</v>
      </c>
      <c r="P66" s="18">
        <f t="shared" si="158"/>
        <v>0.91220871868739339</v>
      </c>
      <c r="Q66" s="18">
        <f t="shared" si="158"/>
        <v>1.0556489172336045</v>
      </c>
      <c r="S66" s="68">
        <f t="shared" si="109"/>
        <v>150.73106643123984</v>
      </c>
      <c r="T66" s="69">
        <f t="shared" si="110"/>
        <v>82.217345301720229</v>
      </c>
      <c r="U66" s="69">
        <f t="shared" si="111"/>
        <v>232.94841173296007</v>
      </c>
      <c r="W66" t="str">
        <f t="shared" si="141"/>
        <v>72 Customer service occupations</v>
      </c>
      <c r="X66" s="18">
        <f t="shared" si="159"/>
        <v>1.2977941595452798</v>
      </c>
      <c r="Y66" s="18">
        <f t="shared" si="159"/>
        <v>1.3848890871492365</v>
      </c>
      <c r="Z66" s="18">
        <f t="shared" si="159"/>
        <v>1.3222963371427365</v>
      </c>
      <c r="AA66" s="18">
        <f t="shared" si="159"/>
        <v>1.7250681644625898</v>
      </c>
      <c r="AB66" s="18">
        <f t="shared" si="159"/>
        <v>1.9998194361253903</v>
      </c>
      <c r="AD66" s="68">
        <f t="shared" si="113"/>
        <v>102.12015430073362</v>
      </c>
      <c r="AE66" s="69">
        <f t="shared" si="114"/>
        <v>84.465996195612007</v>
      </c>
      <c r="AF66" s="69">
        <f t="shared" si="115"/>
        <v>186.58615049634562</v>
      </c>
      <c r="AH66" t="str">
        <f t="shared" si="142"/>
        <v>72 Customer service occupations</v>
      </c>
      <c r="AI66" s="18">
        <f t="shared" si="160"/>
        <v>1.2904377973388594</v>
      </c>
      <c r="AJ66" s="18">
        <f t="shared" si="160"/>
        <v>1.5414938531696958</v>
      </c>
      <c r="AK66" s="18">
        <f t="shared" si="160"/>
        <v>1.5912400092426406</v>
      </c>
      <c r="AL66" s="18">
        <f t="shared" si="160"/>
        <v>2.2497084042077682</v>
      </c>
      <c r="AM66" s="18">
        <f t="shared" si="160"/>
        <v>2.7731842769226698</v>
      </c>
      <c r="AO66" s="68">
        <f t="shared" si="117"/>
        <v>104.98953593116207</v>
      </c>
      <c r="AP66" s="69">
        <f t="shared" si="118"/>
        <v>87.45657278985874</v>
      </c>
      <c r="AQ66" s="69">
        <f t="shared" si="119"/>
        <v>192.44610872102081</v>
      </c>
      <c r="AS66" t="str">
        <f t="shared" si="143"/>
        <v>72 Customer service occupations</v>
      </c>
      <c r="AT66" s="18">
        <f t="shared" si="161"/>
        <v>1.8029400439884682</v>
      </c>
      <c r="AU66" s="18">
        <f t="shared" si="161"/>
        <v>1.9177486256963976</v>
      </c>
      <c r="AV66" s="18">
        <f t="shared" si="161"/>
        <v>1.8604034024171359</v>
      </c>
      <c r="AW66" s="18">
        <f t="shared" si="161"/>
        <v>2.4378593323512887</v>
      </c>
      <c r="AX66" s="18">
        <f t="shared" si="161"/>
        <v>2.5492296850892027</v>
      </c>
      <c r="AZ66" s="68">
        <f t="shared" si="121"/>
        <v>72.671277195256309</v>
      </c>
      <c r="BA66" s="69">
        <f t="shared" si="122"/>
        <v>71.397651424473409</v>
      </c>
      <c r="BB66" s="69">
        <f t="shared" si="123"/>
        <v>144.06892861972972</v>
      </c>
      <c r="BD66" t="str">
        <f t="shared" si="144"/>
        <v>72 Customer service occupations</v>
      </c>
      <c r="BE66" s="18">
        <f t="shared" si="162"/>
        <v>1.7375669751814409</v>
      </c>
      <c r="BF66" s="18">
        <f t="shared" si="162"/>
        <v>1.750376401296871</v>
      </c>
      <c r="BG66" s="18">
        <f t="shared" si="162"/>
        <v>1.8939218016477972</v>
      </c>
      <c r="BH66" s="18">
        <f t="shared" si="162"/>
        <v>2.3260699771129976</v>
      </c>
      <c r="BI66" s="18">
        <f t="shared" si="162"/>
        <v>2.5493862366359985</v>
      </c>
      <c r="BK66" s="68">
        <f t="shared" si="125"/>
        <v>43.467873736798673</v>
      </c>
      <c r="BL66" s="69">
        <f t="shared" si="126"/>
        <v>56.90280822391118</v>
      </c>
      <c r="BM66" s="69">
        <f t="shared" si="127"/>
        <v>100.37068196070986</v>
      </c>
      <c r="BO66" t="str">
        <f t="shared" si="145"/>
        <v>72 Customer service occupations</v>
      </c>
      <c r="BP66" s="18">
        <f t="shared" si="163"/>
        <v>1.7536177007367422</v>
      </c>
      <c r="BQ66" s="18">
        <f t="shared" si="163"/>
        <v>1.8346759170114628</v>
      </c>
      <c r="BR66" s="18">
        <f t="shared" si="163"/>
        <v>1.9341246452260277</v>
      </c>
      <c r="BS66" s="18">
        <f t="shared" si="163"/>
        <v>2.4347931621704344</v>
      </c>
      <c r="BT66" s="18">
        <f t="shared" si="163"/>
        <v>2.6601650283009519</v>
      </c>
      <c r="BV66" s="68">
        <f t="shared" si="129"/>
        <v>6.6139057451040912</v>
      </c>
      <c r="BW66" s="69">
        <f t="shared" si="130"/>
        <v>56.833813914851952</v>
      </c>
      <c r="BX66" s="69">
        <f t="shared" si="131"/>
        <v>63.447719659956036</v>
      </c>
      <c r="BZ66" t="str">
        <f t="shared" si="146"/>
        <v>72 Customer service occupations</v>
      </c>
      <c r="CA66" s="18">
        <f t="shared" si="164"/>
        <v>1.4064185365708233</v>
      </c>
      <c r="CB66" s="18">
        <f t="shared" si="164"/>
        <v>1.3786419710105433</v>
      </c>
      <c r="CC66" s="18">
        <f t="shared" si="164"/>
        <v>1.3895517366274599</v>
      </c>
      <c r="CD66" s="18">
        <f t="shared" si="164"/>
        <v>1.6290828973210592</v>
      </c>
      <c r="CE66" s="18">
        <f t="shared" si="164"/>
        <v>1.8249544293796001</v>
      </c>
      <c r="CG66" s="68">
        <f t="shared" si="133"/>
        <v>-27.439015654527005</v>
      </c>
      <c r="CH66" s="69">
        <f t="shared" si="134"/>
        <v>30.992554523035409</v>
      </c>
      <c r="CI66" s="69">
        <f t="shared" si="135"/>
        <v>3.5535388685084062</v>
      </c>
      <c r="CK66" t="str">
        <f t="shared" si="147"/>
        <v>72 Customer service occupations</v>
      </c>
      <c r="CL66" s="18">
        <f t="shared" si="165"/>
        <v>1.0406987926212725</v>
      </c>
      <c r="CM66" s="18">
        <f t="shared" si="165"/>
        <v>1.3818572425028333</v>
      </c>
      <c r="CN66" s="18">
        <f t="shared" si="165"/>
        <v>1.4547657779142467</v>
      </c>
      <c r="CO66" s="18">
        <f t="shared" si="165"/>
        <v>2.4492989696923044</v>
      </c>
      <c r="CP66" s="18">
        <f t="shared" si="165"/>
        <v>3.7749280760983011</v>
      </c>
      <c r="CR66" s="68">
        <f t="shared" si="137"/>
        <v>75.667988805116622</v>
      </c>
      <c r="CS66" s="69">
        <f t="shared" si="138"/>
        <v>54.878869344829383</v>
      </c>
      <c r="CT66" s="69">
        <f t="shared" si="139"/>
        <v>130.54685814994599</v>
      </c>
    </row>
    <row r="67" spans="1:98" x14ac:dyDescent="0.2">
      <c r="A67" t="str">
        <f t="shared" si="103"/>
        <v>81 Process, plant and machine operatives</v>
      </c>
      <c r="B67" s="18">
        <f t="shared" si="157"/>
        <v>0.53777830003032057</v>
      </c>
      <c r="C67" s="18">
        <f t="shared" si="157"/>
        <v>0.64463845634037875</v>
      </c>
      <c r="D67" s="18">
        <f t="shared" si="157"/>
        <v>0.49063337808162272</v>
      </c>
      <c r="E67" s="18">
        <f t="shared" si="157"/>
        <v>0.61698267810498275</v>
      </c>
      <c r="F67" s="18">
        <f t="shared" si="157"/>
        <v>0.96920483975130989</v>
      </c>
      <c r="H67" s="68">
        <f t="shared" si="105"/>
        <v>210.51205680160746</v>
      </c>
      <c r="I67" s="69">
        <f t="shared" si="106"/>
        <v>101.42622630867508</v>
      </c>
      <c r="J67" s="69">
        <f t="shared" si="107"/>
        <v>311.9382831102825</v>
      </c>
      <c r="L67" t="str">
        <f t="shared" si="140"/>
        <v>81 Process, plant and machine operatives</v>
      </c>
      <c r="M67" s="18">
        <f t="shared" si="158"/>
        <v>0.75681492527315009</v>
      </c>
      <c r="N67" s="18">
        <f t="shared" si="158"/>
        <v>0.82715138389690157</v>
      </c>
      <c r="O67" s="18">
        <f t="shared" si="158"/>
        <v>0.67264049858323416</v>
      </c>
      <c r="P67" s="18">
        <f t="shared" si="158"/>
        <v>1.0011365339172633</v>
      </c>
      <c r="Q67" s="18">
        <f t="shared" si="158"/>
        <v>1.5195888409634815</v>
      </c>
      <c r="S67" s="68">
        <f t="shared" si="109"/>
        <v>257.93024985454565</v>
      </c>
      <c r="T67" s="69">
        <f t="shared" si="110"/>
        <v>111.39681840232187</v>
      </c>
      <c r="U67" s="69">
        <f t="shared" si="111"/>
        <v>369.32706825686751</v>
      </c>
      <c r="W67" t="str">
        <f t="shared" si="141"/>
        <v>81 Process, plant and machine operatives</v>
      </c>
      <c r="X67" s="18">
        <f t="shared" si="159"/>
        <v>0.87341877883580565</v>
      </c>
      <c r="Y67" s="18">
        <f t="shared" si="159"/>
        <v>0.88362963241295012</v>
      </c>
      <c r="Z67" s="18">
        <f t="shared" si="159"/>
        <v>0.77843594577588404</v>
      </c>
      <c r="AA67" s="18">
        <f t="shared" si="159"/>
        <v>1.1291291397403431</v>
      </c>
      <c r="AB67" s="18">
        <f t="shared" si="159"/>
        <v>1.6764534570517657</v>
      </c>
      <c r="AD67" s="68">
        <f t="shared" si="113"/>
        <v>187.81687249153481</v>
      </c>
      <c r="AE67" s="69">
        <f t="shared" si="114"/>
        <v>101.65601209701119</v>
      </c>
      <c r="AF67" s="69">
        <f t="shared" si="115"/>
        <v>289.47288458854598</v>
      </c>
      <c r="AH67" t="str">
        <f t="shared" si="142"/>
        <v>81 Process, plant and machine operatives</v>
      </c>
      <c r="AI67" s="18">
        <f t="shared" si="160"/>
        <v>1.1789825050204463</v>
      </c>
      <c r="AJ67" s="18">
        <f t="shared" si="160"/>
        <v>1.2033811898239368</v>
      </c>
      <c r="AK67" s="18">
        <f t="shared" si="160"/>
        <v>1.2037444711221563</v>
      </c>
      <c r="AL67" s="18">
        <f t="shared" si="160"/>
        <v>1.7301688305007545</v>
      </c>
      <c r="AM67" s="18">
        <f t="shared" si="160"/>
        <v>2.1136136383977031</v>
      </c>
      <c r="AO67" s="68">
        <f t="shared" si="117"/>
        <v>106.5284806813417</v>
      </c>
      <c r="AP67" s="69">
        <f t="shared" si="118"/>
        <v>78.118993050112579</v>
      </c>
      <c r="AQ67" s="69">
        <f t="shared" si="119"/>
        <v>184.64747373145428</v>
      </c>
      <c r="AS67" t="str">
        <f t="shared" si="143"/>
        <v>81 Process, plant and machine operatives</v>
      </c>
      <c r="AT67" s="18">
        <f t="shared" si="161"/>
        <v>2.8566752691922304</v>
      </c>
      <c r="AU67" s="18">
        <f t="shared" si="161"/>
        <v>2.6671410586114579</v>
      </c>
      <c r="AV67" s="18">
        <f t="shared" si="161"/>
        <v>2.5818597224415059</v>
      </c>
      <c r="AW67" s="18">
        <f t="shared" si="161"/>
        <v>3.5014923702645007</v>
      </c>
      <c r="AX67" s="18">
        <f t="shared" si="161"/>
        <v>4.1119705774148443</v>
      </c>
      <c r="AZ67" s="68">
        <f t="shared" si="121"/>
        <v>100.69456676768883</v>
      </c>
      <c r="BA67" s="69">
        <f t="shared" si="122"/>
        <v>77.505342880071424</v>
      </c>
      <c r="BB67" s="69">
        <f t="shared" si="123"/>
        <v>178.19990964776025</v>
      </c>
      <c r="BD67" t="str">
        <f t="shared" si="144"/>
        <v>81 Process, plant and machine operatives</v>
      </c>
      <c r="BE67" s="18">
        <f t="shared" si="162"/>
        <v>4.8357275362577274</v>
      </c>
      <c r="BF67" s="18">
        <f t="shared" si="162"/>
        <v>4.6819631130839143</v>
      </c>
      <c r="BG67" s="18">
        <f t="shared" si="162"/>
        <v>4.1779649332474111</v>
      </c>
      <c r="BH67" s="18">
        <f t="shared" si="162"/>
        <v>5.5924234460070279</v>
      </c>
      <c r="BI67" s="18">
        <f t="shared" si="162"/>
        <v>6.1753736129432513</v>
      </c>
      <c r="BK67" s="68">
        <f t="shared" si="125"/>
        <v>57.535891753252976</v>
      </c>
      <c r="BL67" s="69">
        <f t="shared" si="126"/>
        <v>52.511227060455646</v>
      </c>
      <c r="BM67" s="69">
        <f t="shared" si="127"/>
        <v>110.04711881370864</v>
      </c>
      <c r="BO67" t="str">
        <f t="shared" si="145"/>
        <v>81 Process, plant and machine operatives</v>
      </c>
      <c r="BP67" s="18">
        <f t="shared" si="163"/>
        <v>6.4328430460597694</v>
      </c>
      <c r="BQ67" s="18">
        <f t="shared" si="163"/>
        <v>6.4710045171697317</v>
      </c>
      <c r="BR67" s="18">
        <f t="shared" si="163"/>
        <v>5.8549670860627021</v>
      </c>
      <c r="BS67" s="18">
        <f t="shared" si="163"/>
        <v>7.7279480871305388</v>
      </c>
      <c r="BT67" s="18">
        <f t="shared" si="163"/>
        <v>8.7148115844418843</v>
      </c>
      <c r="BV67" s="68">
        <f t="shared" si="129"/>
        <v>15.378071858157025</v>
      </c>
      <c r="BW67" s="69">
        <f t="shared" si="130"/>
        <v>47.420901180726695</v>
      </c>
      <c r="BX67" s="69">
        <f t="shared" si="131"/>
        <v>62.798973038883723</v>
      </c>
      <c r="BZ67" t="str">
        <f t="shared" si="146"/>
        <v>81 Process, plant and machine operatives</v>
      </c>
      <c r="CA67" s="18">
        <f t="shared" si="164"/>
        <v>7.8131160673654305</v>
      </c>
      <c r="CB67" s="18">
        <f t="shared" si="164"/>
        <v>7.8577084388172231</v>
      </c>
      <c r="CC67" s="18">
        <f t="shared" si="164"/>
        <v>7.2389559814429472</v>
      </c>
      <c r="CD67" s="18">
        <f t="shared" si="164"/>
        <v>8.5741512239604223</v>
      </c>
      <c r="CE67" s="18">
        <f t="shared" si="164"/>
        <v>6.3036514634828427</v>
      </c>
      <c r="CG67" s="68">
        <f t="shared" si="133"/>
        <v>-51.889250860638633</v>
      </c>
      <c r="CH67" s="69">
        <f t="shared" si="134"/>
        <v>30.233276334113484</v>
      </c>
      <c r="CI67" s="69">
        <f t="shared" si="135"/>
        <v>-21.655974526525146</v>
      </c>
      <c r="CK67" t="str">
        <f t="shared" si="147"/>
        <v>81 Process, plant and machine operatives</v>
      </c>
      <c r="CL67" s="18">
        <f t="shared" si="165"/>
        <v>10.147404853389299</v>
      </c>
      <c r="CM67" s="18">
        <f t="shared" si="165"/>
        <v>8.8848654078648526</v>
      </c>
      <c r="CN67" s="18">
        <f t="shared" si="165"/>
        <v>8.1947691739281758</v>
      </c>
      <c r="CO67" s="18">
        <f t="shared" si="165"/>
        <v>4.9857518351779726</v>
      </c>
      <c r="CP67" s="18">
        <f t="shared" si="165"/>
        <v>3.0896036167664911</v>
      </c>
      <c r="CR67" s="68">
        <f t="shared" si="137"/>
        <v>-74.476333368974821</v>
      </c>
      <c r="CS67" s="69">
        <f t="shared" si="138"/>
        <v>13.658027336074383</v>
      </c>
      <c r="CT67" s="69">
        <f t="shared" si="139"/>
        <v>-60.818306032900452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0.54371597585518339</v>
      </c>
      <c r="C68" s="18">
        <f t="shared" si="157"/>
        <v>0.50487671035908099</v>
      </c>
      <c r="D68" s="18">
        <f t="shared" si="157"/>
        <v>0.55533559102982533</v>
      </c>
      <c r="E68" s="18">
        <f t="shared" si="157"/>
        <v>0.69480735033280761</v>
      </c>
      <c r="F68" s="18">
        <f t="shared" si="157"/>
        <v>0.84265574913055197</v>
      </c>
      <c r="H68" s="68">
        <f t="shared" si="105"/>
        <v>138.51443299485788</v>
      </c>
      <c r="I68" s="69">
        <f t="shared" si="106"/>
        <v>107.50177909379374</v>
      </c>
      <c r="J68" s="69">
        <f t="shared" si="107"/>
        <v>246.01621208865168</v>
      </c>
      <c r="L68" t="str">
        <f t="shared" si="140"/>
        <v>82 Transport and mobile machine drivers and operatives</v>
      </c>
      <c r="M68" s="18">
        <f t="shared" si="158"/>
        <v>0.57312577150442812</v>
      </c>
      <c r="N68" s="18">
        <f t="shared" si="158"/>
        <v>0.5256703326832165</v>
      </c>
      <c r="O68" s="18">
        <f t="shared" si="158"/>
        <v>0.55974682986357105</v>
      </c>
      <c r="P68" s="18">
        <f t="shared" si="158"/>
        <v>0.61666852083800072</v>
      </c>
      <c r="Q68" s="18">
        <f t="shared" si="158"/>
        <v>0.68299836393088897</v>
      </c>
      <c r="S68" s="68">
        <f t="shared" si="109"/>
        <v>93.322917492872932</v>
      </c>
      <c r="T68" s="69">
        <f t="shared" si="110"/>
        <v>90.582678328280437</v>
      </c>
      <c r="U68" s="69">
        <f t="shared" si="111"/>
        <v>183.90559582115338</v>
      </c>
      <c r="W68" t="str">
        <f t="shared" si="141"/>
        <v>82 Transport and mobile machine drivers and operatives</v>
      </c>
      <c r="X68" s="18">
        <f t="shared" si="159"/>
        <v>0.99288647606663383</v>
      </c>
      <c r="Y68" s="18">
        <f t="shared" si="159"/>
        <v>0.94521111730871232</v>
      </c>
      <c r="Z68" s="18">
        <f t="shared" si="159"/>
        <v>1.0540637143072653</v>
      </c>
      <c r="AA68" s="18">
        <f t="shared" si="159"/>
        <v>1.1116234113918007</v>
      </c>
      <c r="AB68" s="18">
        <f t="shared" si="159"/>
        <v>1.1913429499020369</v>
      </c>
      <c r="AD68" s="68">
        <f t="shared" si="113"/>
        <v>51.048900029225742</v>
      </c>
      <c r="AE68" s="69">
        <f t="shared" si="114"/>
        <v>82.277443071291657</v>
      </c>
      <c r="AF68" s="69">
        <f t="shared" si="115"/>
        <v>133.32634310051739</v>
      </c>
      <c r="AH68" t="str">
        <f t="shared" si="142"/>
        <v>82 Transport and mobile machine drivers and operatives</v>
      </c>
      <c r="AI68" s="18">
        <f t="shared" si="160"/>
        <v>1.4123657499696038</v>
      </c>
      <c r="AJ68" s="18">
        <f t="shared" si="160"/>
        <v>1.4145274765658682</v>
      </c>
      <c r="AK68" s="18">
        <f t="shared" si="160"/>
        <v>1.7870988587576593</v>
      </c>
      <c r="AL68" s="18">
        <f t="shared" si="160"/>
        <v>2.0321721893545885</v>
      </c>
      <c r="AM68" s="18">
        <f t="shared" si="160"/>
        <v>2.3368387984141856</v>
      </c>
      <c r="AO68" s="68">
        <f t="shared" si="117"/>
        <v>53.80442487044651</v>
      </c>
      <c r="AP68" s="69">
        <f t="shared" si="118"/>
        <v>80.871823920229176</v>
      </c>
      <c r="AQ68" s="69">
        <f t="shared" si="119"/>
        <v>134.67624879067571</v>
      </c>
      <c r="AS68" t="str">
        <f t="shared" si="143"/>
        <v>82 Transport and mobile machine drivers and operatives</v>
      </c>
      <c r="AT68" s="18">
        <f t="shared" si="161"/>
        <v>2.3395324348503994</v>
      </c>
      <c r="AU68" s="18">
        <f t="shared" si="161"/>
        <v>2.2624540546602034</v>
      </c>
      <c r="AV68" s="18">
        <f t="shared" si="161"/>
        <v>2.5709745838067488</v>
      </c>
      <c r="AW68" s="18">
        <f t="shared" si="161"/>
        <v>2.884966877685867</v>
      </c>
      <c r="AX68" s="18">
        <f t="shared" si="161"/>
        <v>3.1169115244728185</v>
      </c>
      <c r="AZ68" s="68">
        <f t="shared" si="121"/>
        <v>52.772417416629011</v>
      </c>
      <c r="BA68" s="69">
        <f t="shared" si="122"/>
        <v>83.429660878383757</v>
      </c>
      <c r="BB68" s="69">
        <f t="shared" si="123"/>
        <v>136.2020782950128</v>
      </c>
      <c r="BD68" t="str">
        <f t="shared" si="144"/>
        <v>82 Transport and mobile machine drivers and operatives</v>
      </c>
      <c r="BE68" s="18">
        <f t="shared" si="162"/>
        <v>3.7600764066689751</v>
      </c>
      <c r="BF68" s="18">
        <f t="shared" si="162"/>
        <v>3.9761179481359301</v>
      </c>
      <c r="BG68" s="18">
        <f t="shared" si="162"/>
        <v>3.820974117784965</v>
      </c>
      <c r="BH68" s="18">
        <f t="shared" si="162"/>
        <v>4.3710203079010208</v>
      </c>
      <c r="BI68" s="18">
        <f t="shared" si="162"/>
        <v>4.9670995267470754</v>
      </c>
      <c r="BK68" s="68">
        <f t="shared" si="125"/>
        <v>38.551054231313294</v>
      </c>
      <c r="BL68" s="69">
        <f t="shared" si="126"/>
        <v>63.715113326122705</v>
      </c>
      <c r="BM68" s="69">
        <f t="shared" si="127"/>
        <v>102.26616755743601</v>
      </c>
      <c r="BO68" t="str">
        <f t="shared" si="145"/>
        <v>82 Transport and mobile machine drivers and operatives</v>
      </c>
      <c r="BP68" s="18">
        <f t="shared" si="163"/>
        <v>5.7754923255652155</v>
      </c>
      <c r="BQ68" s="18">
        <f t="shared" si="163"/>
        <v>6.270152350648198</v>
      </c>
      <c r="BR68" s="18">
        <f t="shared" si="163"/>
        <v>6.0259708831679983</v>
      </c>
      <c r="BS68" s="18">
        <f t="shared" si="163"/>
        <v>6.8777803719947199</v>
      </c>
      <c r="BT68" s="18">
        <f t="shared" si="163"/>
        <v>8.2146348237001519</v>
      </c>
      <c r="BV68" s="68">
        <f t="shared" si="129"/>
        <v>5.6698195970475371</v>
      </c>
      <c r="BW68" s="69">
        <f t="shared" si="130"/>
        <v>56.245590297244732</v>
      </c>
      <c r="BX68" s="69">
        <f t="shared" si="131"/>
        <v>61.915409894292253</v>
      </c>
      <c r="BZ68" t="str">
        <f t="shared" si="146"/>
        <v>82 Transport and mobile machine drivers and operatives</v>
      </c>
      <c r="CA68" s="18">
        <f t="shared" si="164"/>
        <v>7.5032332612738593</v>
      </c>
      <c r="CB68" s="18">
        <f t="shared" si="164"/>
        <v>8.0618565670725388</v>
      </c>
      <c r="CC68" s="18">
        <f t="shared" si="164"/>
        <v>8.1798699000033945</v>
      </c>
      <c r="CD68" s="18">
        <f t="shared" si="164"/>
        <v>7.9743158066789208</v>
      </c>
      <c r="CE68" s="18">
        <f t="shared" si="164"/>
        <v>9.1562293467383338</v>
      </c>
      <c r="CG68" s="68">
        <f t="shared" si="133"/>
        <v>-38.156205437501391</v>
      </c>
      <c r="CH68" s="69">
        <f t="shared" si="134"/>
        <v>39.100211904831184</v>
      </c>
      <c r="CI68" s="69">
        <f t="shared" si="135"/>
        <v>0.94400646732978977</v>
      </c>
      <c r="CK68" t="str">
        <f t="shared" si="147"/>
        <v>82 Transport and mobile machine drivers and operatives</v>
      </c>
      <c r="CL68" s="18">
        <f t="shared" si="165"/>
        <v>8.8857519795452955</v>
      </c>
      <c r="CM68" s="18">
        <f t="shared" si="165"/>
        <v>10.193951845151961</v>
      </c>
      <c r="CN68" s="18">
        <f t="shared" si="165"/>
        <v>10.902947688562124</v>
      </c>
      <c r="CO68" s="18">
        <f t="shared" si="165"/>
        <v>12.121908219600286</v>
      </c>
      <c r="CP68" s="18">
        <f t="shared" si="165"/>
        <v>9.3709953072556953</v>
      </c>
      <c r="CR68" s="68">
        <f t="shared" si="137"/>
        <v>-41.813958031387259</v>
      </c>
      <c r="CS68" s="69">
        <f t="shared" si="138"/>
        <v>34.238946968302933</v>
      </c>
      <c r="CT68" s="69">
        <f t="shared" si="139"/>
        <v>-7.5750110630843253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7.3874572529943235E-3</v>
      </c>
      <c r="C69" s="18">
        <f t="shared" si="157"/>
        <v>6.1806578340853988E-3</v>
      </c>
      <c r="D69" s="18">
        <f t="shared" si="157"/>
        <v>5.7398483286998344E-3</v>
      </c>
      <c r="E69" s="18">
        <f t="shared" si="157"/>
        <v>4.5255279219679938E-3</v>
      </c>
      <c r="F69" s="18">
        <f t="shared" si="157"/>
        <v>4.6853385400334189E-3</v>
      </c>
      <c r="H69" s="68">
        <f t="shared" si="105"/>
        <v>28.310011461433255</v>
      </c>
      <c r="I69" s="69">
        <f t="shared" si="106"/>
        <v>59.962405964516776</v>
      </c>
      <c r="J69" s="69">
        <f t="shared" si="107"/>
        <v>88.272417425950039</v>
      </c>
      <c r="L69" t="str">
        <f t="shared" si="140"/>
        <v>91 Elementary trades and related occupations</v>
      </c>
      <c r="M69" s="18">
        <f t="shared" si="158"/>
        <v>0.40483857700766152</v>
      </c>
      <c r="N69" s="18">
        <f t="shared" si="158"/>
        <v>0.35707633619984963</v>
      </c>
      <c r="O69" s="18">
        <f t="shared" si="158"/>
        <v>0.32602164369984965</v>
      </c>
      <c r="P69" s="18">
        <f t="shared" si="158"/>
        <v>0.31844504510044447</v>
      </c>
      <c r="Q69" s="18">
        <f t="shared" si="158"/>
        <v>0.34003422849780079</v>
      </c>
      <c r="S69" s="68">
        <f t="shared" si="109"/>
        <v>65.246216015348693</v>
      </c>
      <c r="T69" s="69">
        <f t="shared" si="110"/>
        <v>63.551629294263179</v>
      </c>
      <c r="U69" s="69">
        <f t="shared" si="111"/>
        <v>128.79784530961186</v>
      </c>
      <c r="W69" t="str">
        <f t="shared" si="141"/>
        <v>91 Elementary trades and related occupations</v>
      </c>
      <c r="X69" s="18">
        <f t="shared" si="159"/>
        <v>0.62926297877174886</v>
      </c>
      <c r="Y69" s="18">
        <f t="shared" si="159"/>
        <v>0.63179842847180212</v>
      </c>
      <c r="Z69" s="18">
        <f t="shared" si="159"/>
        <v>0.59621376565664852</v>
      </c>
      <c r="AA69" s="18">
        <f t="shared" si="159"/>
        <v>0.53920930366968089</v>
      </c>
      <c r="AB69" s="18">
        <f t="shared" si="159"/>
        <v>0.537567195763063</v>
      </c>
      <c r="AD69" s="68">
        <f t="shared" si="113"/>
        <v>20.497598273509954</v>
      </c>
      <c r="AE69" s="69">
        <f t="shared" si="114"/>
        <v>64.926143175821622</v>
      </c>
      <c r="AF69" s="69">
        <f t="shared" si="115"/>
        <v>85.423741449331587</v>
      </c>
      <c r="AH69" t="str">
        <f t="shared" si="142"/>
        <v>91 Elementary trades and related occupations</v>
      </c>
      <c r="AI69" s="18">
        <f t="shared" si="160"/>
        <v>1.3265498868606385</v>
      </c>
      <c r="AJ69" s="18">
        <f t="shared" si="160"/>
        <v>1.4375147465748279</v>
      </c>
      <c r="AK69" s="18">
        <f t="shared" si="160"/>
        <v>1.307161593852433</v>
      </c>
      <c r="AL69" s="18">
        <f t="shared" si="160"/>
        <v>1.2180899955117199</v>
      </c>
      <c r="AM69" s="18">
        <f t="shared" si="160"/>
        <v>1.3282829015053337</v>
      </c>
      <c r="AO69" s="68">
        <f t="shared" si="117"/>
        <v>19.522579088889863</v>
      </c>
      <c r="AP69" s="69">
        <f t="shared" si="118"/>
        <v>63.422397964543642</v>
      </c>
      <c r="AQ69" s="69">
        <f t="shared" si="119"/>
        <v>82.944977053433504</v>
      </c>
      <c r="AS69" t="str">
        <f t="shared" si="143"/>
        <v>91 Elementary trades and related occupations</v>
      </c>
      <c r="AT69" s="18">
        <f t="shared" si="161"/>
        <v>1.5262080908760463</v>
      </c>
      <c r="AU69" s="18">
        <f t="shared" si="161"/>
        <v>1.4490535184807145</v>
      </c>
      <c r="AV69" s="18">
        <f t="shared" si="161"/>
        <v>1.5069532062598512</v>
      </c>
      <c r="AW69" s="18">
        <f t="shared" si="161"/>
        <v>1.3921551442853908</v>
      </c>
      <c r="AX69" s="18">
        <f t="shared" si="161"/>
        <v>1.367310730951953</v>
      </c>
      <c r="AZ69" s="68">
        <f t="shared" si="121"/>
        <v>14.336716158661392</v>
      </c>
      <c r="BA69" s="69">
        <f t="shared" si="122"/>
        <v>54.6654986333563</v>
      </c>
      <c r="BB69" s="69">
        <f t="shared" si="123"/>
        <v>69.002214792017696</v>
      </c>
      <c r="BD69" t="str">
        <f t="shared" si="144"/>
        <v>91 Elementary trades and related occupations</v>
      </c>
      <c r="BE69" s="18">
        <f t="shared" si="162"/>
        <v>1.7914212886308396</v>
      </c>
      <c r="BF69" s="18">
        <f t="shared" si="162"/>
        <v>1.5553561879240199</v>
      </c>
      <c r="BG69" s="18">
        <f t="shared" si="162"/>
        <v>1.4168974046147034</v>
      </c>
      <c r="BH69" s="18">
        <f t="shared" si="162"/>
        <v>1.2689909099871857</v>
      </c>
      <c r="BI69" s="18">
        <f t="shared" si="162"/>
        <v>1.3749126390714845</v>
      </c>
      <c r="BK69" s="68">
        <f t="shared" si="125"/>
        <v>3.4231516293325313</v>
      </c>
      <c r="BL69" s="69">
        <f t="shared" si="126"/>
        <v>34.852796155680352</v>
      </c>
      <c r="BM69" s="69">
        <f t="shared" si="127"/>
        <v>38.275947785012889</v>
      </c>
      <c r="BO69" t="str">
        <f t="shared" si="145"/>
        <v>91 Elementary trades and related occupations</v>
      </c>
      <c r="BP69" s="18">
        <f t="shared" si="163"/>
        <v>2.9378047512314338</v>
      </c>
      <c r="BQ69" s="18">
        <f t="shared" si="163"/>
        <v>2.5414811162740372</v>
      </c>
      <c r="BR69" s="18">
        <f t="shared" si="163"/>
        <v>2.4250784568395574</v>
      </c>
      <c r="BS69" s="18">
        <f t="shared" si="163"/>
        <v>2.0552484307721421</v>
      </c>
      <c r="BT69" s="18">
        <f t="shared" si="163"/>
        <v>2.1198568691159094</v>
      </c>
      <c r="BV69" s="68">
        <f t="shared" si="129"/>
        <v>-32.240455466241066</v>
      </c>
      <c r="BW69" s="69">
        <f t="shared" si="130"/>
        <v>29.542938256957683</v>
      </c>
      <c r="BX69" s="69">
        <f t="shared" si="131"/>
        <v>-2.6975172092833821</v>
      </c>
      <c r="BZ69" t="str">
        <f t="shared" si="146"/>
        <v>91 Elementary trades and related occupations</v>
      </c>
      <c r="CA69" s="18">
        <f t="shared" si="164"/>
        <v>5.4634230303568279</v>
      </c>
      <c r="CB69" s="18">
        <f t="shared" si="164"/>
        <v>5.32909611588072</v>
      </c>
      <c r="CC69" s="18">
        <f t="shared" si="164"/>
        <v>5.0304416291127616</v>
      </c>
      <c r="CD69" s="18">
        <f t="shared" si="164"/>
        <v>4.2489558177250739</v>
      </c>
      <c r="CE69" s="18">
        <f t="shared" si="164"/>
        <v>5.1985639150242786</v>
      </c>
      <c r="CG69" s="68">
        <f t="shared" si="133"/>
        <v>-42.904334870130391</v>
      </c>
      <c r="CH69" s="69">
        <f t="shared" si="134"/>
        <v>28.872252048559567</v>
      </c>
      <c r="CI69" s="69">
        <f t="shared" si="135"/>
        <v>-14.032082821570826</v>
      </c>
      <c r="CK69" t="str">
        <f t="shared" si="147"/>
        <v>91 Elementary trades and related occupations</v>
      </c>
      <c r="CL69" s="18">
        <f t="shared" si="165"/>
        <v>7.1891830427877306</v>
      </c>
      <c r="CM69" s="18">
        <f t="shared" si="165"/>
        <v>6.9709840149550173</v>
      </c>
      <c r="CN69" s="18">
        <f t="shared" si="165"/>
        <v>6.8719174930475884</v>
      </c>
      <c r="CO69" s="18">
        <f t="shared" si="165"/>
        <v>6.9637197717177148</v>
      </c>
      <c r="CP69" s="18">
        <f t="shared" si="165"/>
        <v>7.9516454804671284</v>
      </c>
      <c r="CR69" s="68">
        <f t="shared" si="137"/>
        <v>-21.664955159043391</v>
      </c>
      <c r="CS69" s="69">
        <f t="shared" si="138"/>
        <v>27.315237724404597</v>
      </c>
      <c r="CT69" s="69">
        <f t="shared" si="139"/>
        <v>5.6502825653612039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0.53675618144898163</v>
      </c>
      <c r="C70" s="18">
        <f t="shared" si="157"/>
        <v>0.5315327342406998</v>
      </c>
      <c r="D70" s="18">
        <f t="shared" si="157"/>
        <v>0.4866041074887838</v>
      </c>
      <c r="E70" s="18">
        <f t="shared" si="157"/>
        <v>0.5573565631944013</v>
      </c>
      <c r="F70" s="18">
        <f t="shared" si="157"/>
        <v>0.64470423077156203</v>
      </c>
      <c r="H70" s="68">
        <f t="shared" si="105"/>
        <v>108.25945794517664</v>
      </c>
      <c r="I70" s="69">
        <f t="shared" si="106"/>
        <v>80.20618674222429</v>
      </c>
      <c r="J70" s="69">
        <f t="shared" si="107"/>
        <v>188.4656446874009</v>
      </c>
      <c r="L70" t="str">
        <f t="shared" ref="L70" si="166">A70</f>
        <v>92 Elementary administration and service occupations</v>
      </c>
      <c r="M70" s="18">
        <f t="shared" si="158"/>
        <v>1.9958737553541983</v>
      </c>
      <c r="N70" s="18">
        <f t="shared" si="158"/>
        <v>1.9671035579682017</v>
      </c>
      <c r="O70" s="18">
        <f t="shared" si="158"/>
        <v>1.79999303457738</v>
      </c>
      <c r="P70" s="18">
        <f t="shared" si="158"/>
        <v>2.072596346347451</v>
      </c>
      <c r="Q70" s="18">
        <f t="shared" si="158"/>
        <v>2.4379219542255472</v>
      </c>
      <c r="S70" s="68">
        <f t="shared" si="109"/>
        <v>114.58743749719081</v>
      </c>
      <c r="T70" s="69">
        <f t="shared" si="110"/>
        <v>81.306152619619041</v>
      </c>
      <c r="U70" s="69">
        <f t="shared" si="111"/>
        <v>195.89359011680986</v>
      </c>
      <c r="W70" t="str">
        <f t="shared" ref="W70" si="167">A70</f>
        <v>92 Elementary administration and service occupations</v>
      </c>
      <c r="X70" s="18">
        <f t="shared" si="159"/>
        <v>3.7623440159247048</v>
      </c>
      <c r="Y70" s="18">
        <f t="shared" si="159"/>
        <v>3.9846090754731049</v>
      </c>
      <c r="Z70" s="18">
        <f t="shared" si="159"/>
        <v>3.6533006560845642</v>
      </c>
      <c r="AA70" s="18">
        <f t="shared" si="159"/>
        <v>4.0640306478219212</v>
      </c>
      <c r="AB70" s="18">
        <f t="shared" si="159"/>
        <v>4.5507141661080359</v>
      </c>
      <c r="AD70" s="68">
        <f t="shared" si="113"/>
        <v>66.472221176485547</v>
      </c>
      <c r="AE70" s="69">
        <f t="shared" si="114"/>
        <v>82.514174528060352</v>
      </c>
      <c r="AF70" s="69">
        <f t="shared" si="115"/>
        <v>148.98639570454588</v>
      </c>
      <c r="AH70" t="str">
        <f t="shared" ref="AH70" si="168">L70</f>
        <v>92 Elementary administration and service occupations</v>
      </c>
      <c r="AI70" s="18">
        <f t="shared" si="160"/>
        <v>5.2727974144864094</v>
      </c>
      <c r="AJ70" s="18">
        <f t="shared" si="160"/>
        <v>6.0308667605663855</v>
      </c>
      <c r="AK70" s="18">
        <f t="shared" si="160"/>
        <v>5.8667017765770586</v>
      </c>
      <c r="AL70" s="18">
        <f t="shared" si="160"/>
        <v>6.909579678566721</v>
      </c>
      <c r="AM70" s="18">
        <f t="shared" si="160"/>
        <v>8.3088635403310054</v>
      </c>
      <c r="AO70" s="68">
        <f t="shared" si="117"/>
        <v>66.585143472170955</v>
      </c>
      <c r="AP70" s="69">
        <f t="shared" si="118"/>
        <v>77.915763186040337</v>
      </c>
      <c r="AQ70" s="69">
        <f t="shared" si="119"/>
        <v>144.50090665821131</v>
      </c>
      <c r="AS70" t="str">
        <f t="shared" ref="AS70" si="169">W70</f>
        <v>92 Elementary administration and service occupations</v>
      </c>
      <c r="AT70" s="18">
        <f t="shared" si="161"/>
        <v>5.3034859366685687</v>
      </c>
      <c r="AU70" s="18">
        <f t="shared" si="161"/>
        <v>5.6749108865540032</v>
      </c>
      <c r="AV70" s="18">
        <f t="shared" si="161"/>
        <v>5.3152872199897576</v>
      </c>
      <c r="AW70" s="18">
        <f t="shared" si="161"/>
        <v>5.866829877825988</v>
      </c>
      <c r="AX70" s="18">
        <f t="shared" si="161"/>
        <v>6.5719709724951754</v>
      </c>
      <c r="AZ70" s="68">
        <f t="shared" si="121"/>
        <v>55.807069297660952</v>
      </c>
      <c r="BA70" s="69">
        <f t="shared" si="122"/>
        <v>74.314234030409594</v>
      </c>
      <c r="BB70" s="69">
        <f t="shared" si="123"/>
        <v>130.12130332807055</v>
      </c>
      <c r="BD70" t="str">
        <f t="shared" ref="BD70" si="170">AH70</f>
        <v>92 Elementary administration and service occupations</v>
      </c>
      <c r="BE70" s="18">
        <f t="shared" si="162"/>
        <v>8.3888262798921289</v>
      </c>
      <c r="BF70" s="18">
        <f t="shared" si="162"/>
        <v>7.8703063887077471</v>
      </c>
      <c r="BG70" s="18">
        <f t="shared" si="162"/>
        <v>7.4330776091730568</v>
      </c>
      <c r="BH70" s="18">
        <f t="shared" si="162"/>
        <v>7.2932887306453171</v>
      </c>
      <c r="BI70" s="18">
        <f t="shared" si="162"/>
        <v>7.2181489633914673</v>
      </c>
      <c r="BK70" s="68">
        <f t="shared" si="125"/>
        <v>3.49949758846854</v>
      </c>
      <c r="BL70" s="69">
        <f t="shared" si="126"/>
        <v>46.992067109976027</v>
      </c>
      <c r="BM70" s="69">
        <f t="shared" si="127"/>
        <v>50.49156469844457</v>
      </c>
      <c r="BO70" t="str">
        <f t="shared" ref="BO70" si="171">AS70</f>
        <v>92 Elementary administration and service occupations</v>
      </c>
      <c r="BP70" s="18">
        <f t="shared" si="163"/>
        <v>13.374227286652626</v>
      </c>
      <c r="BQ70" s="18">
        <f t="shared" si="163"/>
        <v>13.781550546724</v>
      </c>
      <c r="BR70" s="18">
        <f t="shared" si="163"/>
        <v>13.004648975290422</v>
      </c>
      <c r="BS70" s="18">
        <f t="shared" si="163"/>
        <v>13.796877708638114</v>
      </c>
      <c r="BT70" s="18">
        <f t="shared" si="163"/>
        <v>14.79116347775439</v>
      </c>
      <c r="BV70" s="68">
        <f t="shared" si="129"/>
        <v>-11.83556353157198</v>
      </c>
      <c r="BW70" s="69">
        <f t="shared" si="130"/>
        <v>45.496430416984872</v>
      </c>
      <c r="BX70" s="69">
        <f t="shared" si="131"/>
        <v>33.660866885412894</v>
      </c>
      <c r="BZ70" t="str">
        <f t="shared" ref="BZ70" si="172">BD70</f>
        <v>92 Elementary administration and service occupations</v>
      </c>
      <c r="CA70" s="18">
        <f t="shared" si="164"/>
        <v>17.985377279228508</v>
      </c>
      <c r="CB70" s="18">
        <f t="shared" si="164"/>
        <v>18.602941708728551</v>
      </c>
      <c r="CC70" s="18">
        <f t="shared" si="164"/>
        <v>17.960952238663758</v>
      </c>
      <c r="CD70" s="18">
        <f t="shared" si="164"/>
        <v>19.577176976717585</v>
      </c>
      <c r="CE70" s="18">
        <f t="shared" si="164"/>
        <v>20.279096245527509</v>
      </c>
      <c r="CG70" s="68">
        <f t="shared" si="133"/>
        <v>-37.620038680280317</v>
      </c>
      <c r="CH70" s="69">
        <f t="shared" si="134"/>
        <v>33.698681176297143</v>
      </c>
      <c r="CI70" s="69">
        <f t="shared" si="135"/>
        <v>-3.9213575039831707</v>
      </c>
      <c r="CK70" t="str">
        <f t="shared" ref="CK70" si="173">BO70</f>
        <v>92 Elementary administration and service occupations</v>
      </c>
      <c r="CL70" s="18">
        <f t="shared" si="165"/>
        <v>22.908678678472182</v>
      </c>
      <c r="CM70" s="18">
        <f t="shared" si="165"/>
        <v>19.996933091488806</v>
      </c>
      <c r="CN70" s="18">
        <f t="shared" si="165"/>
        <v>17.67907960776223</v>
      </c>
      <c r="CO70" s="18">
        <f t="shared" si="165"/>
        <v>14.542259799669258</v>
      </c>
      <c r="CP70" s="18">
        <f t="shared" si="165"/>
        <v>12.263536299467253</v>
      </c>
      <c r="CR70" s="68">
        <f t="shared" si="137"/>
        <v>-53.039458798017193</v>
      </c>
      <c r="CS70" s="69">
        <f t="shared" si="138"/>
        <v>19.57404631023692</v>
      </c>
      <c r="CT70" s="69">
        <f t="shared" si="139"/>
        <v>-33.465412487780277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57.188215653913289</v>
      </c>
      <c r="I72" s="67">
        <f>IF(D35&gt;0,I35/D35*100,0)</f>
        <v>59.168975560429345</v>
      </c>
      <c r="J72" s="67">
        <f t="shared" ref="J72" si="175">IF(D35&gt;0,(J35/D35)*100,0)</f>
        <v>116.35719121434265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58.436529165042096</v>
      </c>
      <c r="T72" s="67">
        <f t="shared" ref="T72" si="177">IF(O35&gt;0,T35/O35*100,0)</f>
        <v>61.447473929776798</v>
      </c>
      <c r="U72" s="67">
        <f t="shared" ref="U72" si="178">IF(O35&gt;0,(U35/O35)*100,0)</f>
        <v>119.88400309481888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33.643435435551595</v>
      </c>
      <c r="AE72" s="67">
        <f t="shared" ref="AE72" si="180">IF(Z35&gt;0,AE35/Z35*100,0)</f>
        <v>64.70543289688888</v>
      </c>
      <c r="AF72" s="67">
        <f t="shared" ref="AF72" si="181">IF(Z35&gt;0,(AF35/Z35)*100,0)</f>
        <v>98.348868332440475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17.622025252396437</v>
      </c>
      <c r="AP72" s="67">
        <f t="shared" ref="AP72" si="183">IF(AK35&gt;0,AP35/AK35*100,0)</f>
        <v>57.681356523339389</v>
      </c>
      <c r="AQ72" s="67">
        <f t="shared" ref="AQ72" si="184">IF(AK35&gt;0,(AQ35/AK35)*100,0)</f>
        <v>75.303381775735829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26.013843896740322</v>
      </c>
      <c r="BA72" s="67">
        <f t="shared" ref="BA72" si="186">IF(AV35&gt;0,BA35/AV35*100,0)</f>
        <v>57.992538022004169</v>
      </c>
      <c r="BB72" s="67">
        <f t="shared" ref="BB72" si="187">IF(AV35&gt;0,(BB35/AV35)*100,0)</f>
        <v>84.006381918744495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6.5813135732293526</v>
      </c>
      <c r="BL72" s="67">
        <f t="shared" ref="BL72" si="189">IF(BG35&gt;0,BL35/BG35*100,0)</f>
        <v>46.329459789837657</v>
      </c>
      <c r="BM72" s="67">
        <f t="shared" ref="BM72" si="190">IF(BG35&gt;0,(BM35/BG35)*100,0)</f>
        <v>52.910773363067008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-22.484289346096126</v>
      </c>
      <c r="BW72" s="67">
        <f t="shared" ref="BW72" si="192">IF(BR35&gt;0,BW35/BR35*100,0)</f>
        <v>40.921798767091857</v>
      </c>
      <c r="BX72" s="67">
        <f t="shared" ref="BX72" si="193">IF(BR35&gt;0,(BX35/BR35)*100,0)</f>
        <v>18.437509420995728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-44.750816685912255</v>
      </c>
      <c r="CH72" s="67">
        <f t="shared" ref="CH72" si="195">IF(CC35&gt;0,CH35/CC35*100,0)</f>
        <v>31.212788037317011</v>
      </c>
      <c r="CI72" s="67">
        <f t="shared" ref="CI72" si="196">IF(CC35&gt;0,(CI35/CC35)*100,0)</f>
        <v>-13.538028648595246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-32.301815230121008</v>
      </c>
      <c r="CS72" s="67">
        <f t="shared" ref="CS72" si="198">IF(CN35&gt;0,CS35/CN35*100,0)</f>
        <v>28.31251450118199</v>
      </c>
      <c r="CT72" s="67">
        <f t="shared" ref="CT72" si="199">IF(CN35&gt;0,(CT35/CN35)*100,0)</f>
        <v>-3.9893007289390132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Lincolnshire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Lincolnshire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Lincolnshire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Lincolnshire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Lincolnshire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Lincolnshire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Lincolnshire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Lincolnshire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Lincolnshire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6.7423275894310963</v>
      </c>
      <c r="C82" s="18">
        <f t="shared" si="210"/>
        <v>1.7108737363298543</v>
      </c>
      <c r="D82" s="18">
        <f t="shared" si="210"/>
        <v>2.2320141572070185</v>
      </c>
      <c r="E82" s="18">
        <f t="shared" si="210"/>
        <v>2.891288780452328</v>
      </c>
      <c r="F82" s="18">
        <f t="shared" ref="F82:F107" si="211">IF(AND(F$6-C$6 &lt;&gt; 0,C8&lt;&gt;0,F8&lt;&gt;0),(EXP(LN(F8/C8)/(F$6-C$6))-1)*100,0)</f>
        <v>2.6107832392160191</v>
      </c>
      <c r="H82" s="18">
        <f t="shared" ref="H82:H107" si="212">IF($F$6-$D$6 &lt;&gt; 0,(EXP(LN(1+(H45/100))/($F$6-$D$6))-1)*100,0)</f>
        <v>2.6710595287508854</v>
      </c>
      <c r="I82" s="18">
        <f t="shared" ref="I82:I107" si="213">IF(D8&gt;0,((1+(I8/D8))^(1/($F$6-$D$6))-1)*100,0)</f>
        <v>3.2588376515634065</v>
      </c>
      <c r="J82" s="18">
        <f t="shared" ref="J82:J107" si="214">IF($F$6-$D$6 &lt;&gt; 0,(EXP(LN(1+(J45/100))/($F$6-$D$6))-1)*100,0)</f>
        <v>5.0796827761850905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9.4970179429532564</v>
      </c>
      <c r="N82" s="18">
        <f t="shared" si="215"/>
        <v>-7.0171616889241228</v>
      </c>
      <c r="O82" s="18">
        <f t="shared" si="215"/>
        <v>1.7630129721693422</v>
      </c>
      <c r="P82" s="18">
        <f t="shared" si="215"/>
        <v>2.7479631648336555</v>
      </c>
      <c r="Q82" s="18">
        <f t="shared" ref="Q82:Q107" si="216">IF(AND(Q$6-N$6 &lt;&gt; 0,N8&lt;&gt;0,Q8&lt;&gt;0),(EXP(LN(Q8/N8)/(Q$6-N$6))-1)*100,0)</f>
        <v>1.801763155996694</v>
      </c>
      <c r="S82" s="18">
        <f t="shared" ref="S82:S107" si="217">IF($F$6-$D$6 &lt;&gt; 0,(EXP(LN(1+(S45/100))/($F$6-$D$6))-1)*100,0)</f>
        <v>2.418591720806007</v>
      </c>
      <c r="T82" s="18">
        <f t="shared" ref="T82:T107" si="218">IF(O8&gt;0,((1+(T8/O8))^(1/($F$6-$D$6))-1)*100,0)</f>
        <v>3.1781462537527894</v>
      </c>
      <c r="U82" s="18">
        <f t="shared" ref="U82:U107" si="219">IF($F$6-$D$6 &lt;&gt; 0,(EXP(LN(1+(U45/100))/($F$6-$D$6))-1)*100,0)</f>
        <v>4.8334823480351785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2.9353378584363599</v>
      </c>
      <c r="Y82" s="18">
        <f t="shared" si="220"/>
        <v>13.526837489295929</v>
      </c>
      <c r="Z82" s="18">
        <f t="shared" si="220"/>
        <v>-0.37720014777582467</v>
      </c>
      <c r="AA82" s="18">
        <f t="shared" si="220"/>
        <v>1.9610431082248692</v>
      </c>
      <c r="AB82" s="18">
        <f t="shared" ref="AB82:AB107" si="221">IF(AND(AB$6-Y$6 &lt;&gt; 0,Y8&lt;&gt;0,AB8&lt;&gt;0),(EXP(LN(AB8/Y8)/(AB$6-Y$6))-1)*100,0)</f>
        <v>1.9065700997443757</v>
      </c>
      <c r="AD82" s="18">
        <f t="shared" ref="AD82:AD107" si="222">IF($F$6-$D$6 &lt;&gt; 0,(EXP(LN(1+(AD45/100))/($F$6-$D$6))-1)*100,0)</f>
        <v>1.1755935726834199</v>
      </c>
      <c r="AE82" s="18">
        <f t="shared" ref="AE82:AE107" si="223">IF(Z8&gt;0,((1+(AE8/Z8))^(1/($F$6-$D$6))-1)*100,0)</f>
        <v>3.2017755433992878</v>
      </c>
      <c r="AF82" s="18">
        <f t="shared" ref="AF82:AF107" si="224">IF($F$6-$D$6 &lt;&gt; 0,(EXP(LN(1+(AF45/100))/($F$6-$D$6))-1)*100,0)</f>
        <v>3.980933661305297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1.8705847095601191</v>
      </c>
      <c r="AJ82" s="18">
        <f t="shared" si="225"/>
        <v>11.62051541547271</v>
      </c>
      <c r="AK82" s="18">
        <f t="shared" si="225"/>
        <v>-1.3542071515292409</v>
      </c>
      <c r="AL82" s="18">
        <f t="shared" si="225"/>
        <v>1.204432424954649</v>
      </c>
      <c r="AM82" s="18">
        <f t="shared" ref="AM82:AM107" si="226">IF(AND(AM$6-AJ$6 &lt;&gt; 0,AJ8&lt;&gt;0,AM8&lt;&gt;0),(EXP(LN(AM8/AJ8)/(AM$6-AJ$6))-1)*100,0)</f>
        <v>1.0143939081571407</v>
      </c>
      <c r="AO82" s="18">
        <f t="shared" ref="AO82:AO107" si="227">IF($F$6-$D$6 &lt;&gt; 0,(EXP(LN(1+(AO45/100))/($F$6-$D$6))-1)*100,0)</f>
        <v>0.344262408547924</v>
      </c>
      <c r="AP82" s="18">
        <f t="shared" ref="AP82:AP107" si="228">IF(AK8&gt;0,((1+(AP8/AK8))^(1/($F$6-$D$6))-1)*100,0)</f>
        <v>2.8489738307843515</v>
      </c>
      <c r="AQ82" s="18">
        <f t="shared" ref="AQ82:AQ107" si="229">IF($F$6-$D$6 &lt;&gt; 0,(EXP(LN(1+(AQ45/100))/($F$6-$D$6))-1)*100,0)</f>
        <v>3.0832073881290167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0.69207909646862298</v>
      </c>
      <c r="AU82" s="18">
        <f t="shared" si="230"/>
        <v>19.921864273927415</v>
      </c>
      <c r="AV82" s="18">
        <f t="shared" si="230"/>
        <v>-1.9130608626930834</v>
      </c>
      <c r="AW82" s="18">
        <f t="shared" si="230"/>
        <v>1.3997754389324824</v>
      </c>
      <c r="AX82" s="18">
        <f t="shared" ref="AX82:AX107" si="231">IF(AND(AX$6-AU$6 &lt;&gt; 0,AU8&lt;&gt;0,AX8&lt;&gt;0),(EXP(LN(AX8/AU8)/(AX$6-AU$6))-1)*100,0)</f>
        <v>1.4104625094052858</v>
      </c>
      <c r="AZ82" s="18">
        <f t="shared" ref="AZ82:AZ107" si="232">IF($F$6-$D$6 &lt;&gt; 0,(EXP(LN(1+(AZ45/100))/($F$6-$D$6))-1)*100,0)</f>
        <v>0.28324754285071752</v>
      </c>
      <c r="BA82" s="18">
        <f t="shared" ref="BA82:BA107" si="233">IF(AV8&gt;0,((1+(BA8/AV8))^(1/($F$6-$D$6))-1)*100,0)</f>
        <v>2.7736428437231675</v>
      </c>
      <c r="BB82" s="18">
        <f t="shared" ref="BB82:BB107" si="234">IF($F$6-$D$6 &lt;&gt; 0,(EXP(LN(1+(BB45/100))/($F$6-$D$6))-1)*100,0)</f>
        <v>2.9680415673050353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6.0969160673207012</v>
      </c>
      <c r="BF82" s="18">
        <f t="shared" si="235"/>
        <v>0.52745902726771821</v>
      </c>
      <c r="BG82" s="18">
        <f t="shared" si="235"/>
        <v>-2.3055235355970205</v>
      </c>
      <c r="BH82" s="18">
        <f t="shared" si="235"/>
        <v>0.93289379955221463</v>
      </c>
      <c r="BI82" s="18">
        <f t="shared" ref="BI82:BI107" si="236">IF(AND(BI$6-BF$6 &lt;&gt; 0,BF8&lt;&gt;0,BI8&lt;&gt;0),(EXP(LN(BI8/BF8)/(BI$6-BF$6))-1)*100,0)</f>
        <v>-0.11560918784229157</v>
      </c>
      <c r="BK82" s="18">
        <f t="shared" ref="BK82:BK107" si="237">IF($F$6-$D$6 &lt;&gt; 0,(EXP(LN(1+(BK45/100))/($F$6-$D$6))-1)*100,0)</f>
        <v>-0.1583338463913786</v>
      </c>
      <c r="BL82" s="18">
        <f t="shared" ref="BL82:BL107" si="238">IF(BG8&gt;0,((1+(BL8/BG8))^(1/($F$6-$D$6))-1)*100,0)</f>
        <v>2.3444649123714134</v>
      </c>
      <c r="BM82" s="18">
        <f t="shared" ref="BM82:BM107" si="239">IF($F$6-$D$6 &lt;&gt; 0,(EXP(LN(1+(BM45/100))/($F$6-$D$6))-1)*100,0)</f>
        <v>2.230373889381454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3.5249857793535178</v>
      </c>
      <c r="BQ82" s="18">
        <f t="shared" si="240"/>
        <v>-1.3164357101708046</v>
      </c>
      <c r="BR82" s="18">
        <f t="shared" si="240"/>
        <v>-4.9313941410797586</v>
      </c>
      <c r="BS82" s="18">
        <f t="shared" si="240"/>
        <v>-2.5445558033323268</v>
      </c>
      <c r="BT82" s="18">
        <f t="shared" ref="BT82:BT107" si="241">IF(AND(BT$6-BQ$6 &lt;&gt; 0,BQ8&lt;&gt;0,BT8&lt;&gt;0),(EXP(LN(BT8/BQ8)/(BT$6-BQ$6))-1)*100,0)</f>
        <v>-3.2210916243795129</v>
      </c>
      <c r="BV82" s="18">
        <f t="shared" ref="BV82:BV107" si="242">IF($F$6-$D$6 &lt;&gt; 0,(EXP(LN(1+(BV45/100))/($F$6-$D$6))-1)*100,0)</f>
        <v>-3.3467537023072813</v>
      </c>
      <c r="BW82" s="18">
        <f t="shared" ref="BW82:BW107" si="243">IF(BR8&gt;0,((1+(BW8/BR8))^(1/($F$6-$D$6))-1)*100,0)</f>
        <v>1.962587439828245</v>
      </c>
      <c r="BX82" s="18">
        <f t="shared" ref="BX82:BX107" si="244">IF($F$6-$D$6 &lt;&gt; 0,(EXP(LN(1+(BX45/100))/($F$6-$D$6))-1)*100,0)</f>
        <v>-0.42144621459250242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1.348781409498212</v>
      </c>
      <c r="CB82" s="18">
        <f t="shared" si="245"/>
        <v>6.7341513561998356</v>
      </c>
      <c r="CC82" s="18">
        <f t="shared" si="245"/>
        <v>-3.2733236023525403</v>
      </c>
      <c r="CD82" s="18">
        <f t="shared" si="245"/>
        <v>-2.9063055401260529</v>
      </c>
      <c r="CE82" s="18">
        <f t="shared" ref="CE82:CE107" si="246">IF(AND(CE$6-CB$6 &lt;&gt; 0,CB8&lt;&gt;0,CE8&lt;&gt;0),(EXP(LN(CE8/CB8)/(CE$6-CB$6))-1)*100,0)</f>
        <v>-2.4456674112556032</v>
      </c>
      <c r="CG82" s="18">
        <f t="shared" ref="CG82:CG107" si="247">IF($F$6-$D$6 &lt;&gt; 0,(EXP(LN(1+(CG45/100))/($F$6-$D$6))-1)*100,0)</f>
        <v>-3.0287993679593672</v>
      </c>
      <c r="CH82" s="18">
        <f t="shared" ref="CH82:CH107" si="248">IF(CC8&gt;0,((1+(CH8/CC8))^(1/($F$6-$D$6))-1)*100,0)</f>
        <v>2.0504319518582559</v>
      </c>
      <c r="CI82" s="18">
        <f t="shared" ref="CI82:CI107" si="249">IF($F$6-$D$6 &lt;&gt; 0,(EXP(LN(1+(CI45/100))/($F$6-$D$6))-1)*100,0)</f>
        <v>-9.1777990207886351E-2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6.1509589017340716</v>
      </c>
      <c r="CM82" s="18">
        <f t="shared" si="250"/>
        <v>-14.678932782624576</v>
      </c>
      <c r="CN82" s="18">
        <f t="shared" si="250"/>
        <v>-1.8374752706703523</v>
      </c>
      <c r="CO82" s="18">
        <f t="shared" si="250"/>
        <v>-1.0209539468420958</v>
      </c>
      <c r="CP82" s="18">
        <f t="shared" ref="CP82:CP107" si="251">IF(AND(CP$6-CM$6 &lt;&gt; 0,CM8&lt;&gt;0,CP8&lt;&gt;0),(EXP(LN(CP8/CM8)/(CP$6-CM$6))-1)*100,0)</f>
        <v>-2.1887982668817307</v>
      </c>
      <c r="CR82" s="18">
        <f t="shared" ref="CR82:CR107" si="252">IF($F$6-$D$6 &lt;&gt; 0,(EXP(LN(1+(CR45/100))/($F$6-$D$6))-1)*100,0)</f>
        <v>-1.2938795972131878</v>
      </c>
      <c r="CS82" s="18">
        <f t="shared" ref="CS82:CS107" si="253">IF(CN8&gt;0,((1+(CS8/CN8))^(1/($F$6-$D$6))-1)*100,0)</f>
        <v>1.839048926589526</v>
      </c>
      <c r="CT82" s="18">
        <f t="shared" ref="CT82:CT107" si="254">IF($F$6-$D$6 &lt;&gt; 0,(EXP(LN(1+(CT45/100))/($F$6-$D$6))-1)*100,0)</f>
        <v>0.85909661426004647</v>
      </c>
    </row>
    <row r="83" spans="1:98" x14ac:dyDescent="0.2">
      <c r="A83" t="str">
        <f t="shared" si="209"/>
        <v>12 Other managers and proprietors</v>
      </c>
      <c r="B83" s="18">
        <f t="shared" si="210"/>
        <v>7.1225772001592746</v>
      </c>
      <c r="C83" s="18">
        <f t="shared" si="210"/>
        <v>-11.594551670506782</v>
      </c>
      <c r="D83" s="18">
        <f t="shared" si="210"/>
        <v>8.4342373447045649</v>
      </c>
      <c r="E83" s="18">
        <f t="shared" si="210"/>
        <v>3.8429853580551621</v>
      </c>
      <c r="F83" s="18">
        <f t="shared" si="211"/>
        <v>4.2029890310318452</v>
      </c>
      <c r="H83" s="18">
        <f t="shared" si="212"/>
        <v>5.3513858998716524</v>
      </c>
      <c r="I83" s="18">
        <f t="shared" si="213"/>
        <v>4.5403149002777532</v>
      </c>
      <c r="J83" s="18">
        <f t="shared" si="214"/>
        <v>7.9089230826209889</v>
      </c>
      <c r="L83" t="str">
        <f t="shared" ref="L83:L106" si="255">A83</f>
        <v>12 Other managers and proprietors</v>
      </c>
      <c r="M83" s="18">
        <f t="shared" si="215"/>
        <v>8.2276048524488221</v>
      </c>
      <c r="N83" s="18">
        <f t="shared" si="215"/>
        <v>-7.6844447031454326</v>
      </c>
      <c r="O83" s="18">
        <f t="shared" si="215"/>
        <v>7.9487249241649627</v>
      </c>
      <c r="P83" s="18">
        <f t="shared" si="215"/>
        <v>4.0130702052288081</v>
      </c>
      <c r="Q83" s="18">
        <f t="shared" si="216"/>
        <v>4.4455886330776462</v>
      </c>
      <c r="S83" s="18">
        <f t="shared" si="217"/>
        <v>5.3087479971358542</v>
      </c>
      <c r="T83" s="18">
        <f t="shared" si="218"/>
        <v>4.3975746122949744</v>
      </c>
      <c r="U83" s="18">
        <f t="shared" si="219"/>
        <v>7.786879555100068</v>
      </c>
      <c r="W83" t="str">
        <f t="shared" ref="W83:W106" si="256">A83</f>
        <v>12 Other managers and proprietors</v>
      </c>
      <c r="X83" s="18">
        <f t="shared" si="220"/>
        <v>1.3688845138054573</v>
      </c>
      <c r="Y83" s="18">
        <f t="shared" si="220"/>
        <v>12.559765865496587</v>
      </c>
      <c r="Z83" s="18">
        <f t="shared" si="220"/>
        <v>5.7910403146079759</v>
      </c>
      <c r="AA83" s="18">
        <f t="shared" si="220"/>
        <v>2.8457637149556403</v>
      </c>
      <c r="AB83" s="18">
        <f t="shared" si="221"/>
        <v>4.3441801245908351</v>
      </c>
      <c r="AD83" s="18">
        <f t="shared" si="222"/>
        <v>3.818297092411016</v>
      </c>
      <c r="AE83" s="18">
        <f t="shared" si="223"/>
        <v>4.2972436610454912</v>
      </c>
      <c r="AF83" s="18">
        <f t="shared" si="224"/>
        <v>6.6697911235650498</v>
      </c>
      <c r="AH83" t="str">
        <f t="shared" ref="AH83:AH106" si="257">L83</f>
        <v>12 Other managers and proprietors</v>
      </c>
      <c r="AI83" s="18">
        <f t="shared" si="225"/>
        <v>1.2335951672815204</v>
      </c>
      <c r="AJ83" s="18">
        <f t="shared" si="225"/>
        <v>14.768679400950857</v>
      </c>
      <c r="AK83" s="18">
        <f t="shared" si="225"/>
        <v>3.8936027502852744</v>
      </c>
      <c r="AL83" s="18">
        <f t="shared" si="225"/>
        <v>2.3805911215215358</v>
      </c>
      <c r="AM83" s="18">
        <f t="shared" si="226"/>
        <v>3.5878893175603332</v>
      </c>
      <c r="AO83" s="18">
        <f t="shared" si="227"/>
        <v>2.8824641133693651</v>
      </c>
      <c r="AP83" s="18">
        <f t="shared" si="228"/>
        <v>3.987043291492931</v>
      </c>
      <c r="AQ83" s="18">
        <f t="shared" si="229"/>
        <v>5.7984046744316897</v>
      </c>
      <c r="AS83" t="str">
        <f t="shared" ref="AS83:AS106" si="258">W83</f>
        <v>12 Other managers and proprietors</v>
      </c>
      <c r="AT83" s="18">
        <f t="shared" si="230"/>
        <v>0.22796974339835963</v>
      </c>
      <c r="AU83" s="18">
        <f t="shared" si="230"/>
        <v>16.469251315878019</v>
      </c>
      <c r="AV83" s="18">
        <f t="shared" si="230"/>
        <v>4.758912600656573</v>
      </c>
      <c r="AW83" s="18">
        <f t="shared" si="230"/>
        <v>2.2439825148367953</v>
      </c>
      <c r="AX83" s="18">
        <f t="shared" si="231"/>
        <v>3.8655404912603109</v>
      </c>
      <c r="AZ83" s="18">
        <f t="shared" si="232"/>
        <v>3.075511557615962</v>
      </c>
      <c r="BA83" s="18">
        <f t="shared" si="233"/>
        <v>3.9334839424750134</v>
      </c>
      <c r="BB83" s="18">
        <f t="shared" si="234"/>
        <v>5.8882294242898148</v>
      </c>
      <c r="BD83" t="str">
        <f t="shared" ref="BD83:BD106" si="259">AH83</f>
        <v>12 Other managers and proprietors</v>
      </c>
      <c r="BE83" s="18">
        <f t="shared" si="235"/>
        <v>2.0472444344670215</v>
      </c>
      <c r="BF83" s="18">
        <f t="shared" si="235"/>
        <v>8.0936101248131553</v>
      </c>
      <c r="BG83" s="18">
        <f t="shared" si="235"/>
        <v>3.5363337123018201</v>
      </c>
      <c r="BH83" s="18">
        <f t="shared" si="235"/>
        <v>1.3489744744005439</v>
      </c>
      <c r="BI83" s="18">
        <f t="shared" si="236"/>
        <v>2.4391803555807501</v>
      </c>
      <c r="BK83" s="18">
        <f t="shared" si="237"/>
        <v>2.0729108261710261</v>
      </c>
      <c r="BL83" s="18">
        <f t="shared" si="238"/>
        <v>2.9853894228628608</v>
      </c>
      <c r="BM83" s="18">
        <f t="shared" si="239"/>
        <v>4.426726037222628</v>
      </c>
      <c r="BO83" t="str">
        <f t="shared" ref="BO83:BO106" si="260">AS83</f>
        <v>12 Other managers and proprietors</v>
      </c>
      <c r="BP83" s="18">
        <f t="shared" si="240"/>
        <v>2.8329152502064137</v>
      </c>
      <c r="BQ83" s="18">
        <f t="shared" si="240"/>
        <v>-2.1395718529617191</v>
      </c>
      <c r="BR83" s="18">
        <f t="shared" si="240"/>
        <v>2.1960860788575287</v>
      </c>
      <c r="BS83" s="18">
        <f t="shared" si="240"/>
        <v>-0.94531713795683592</v>
      </c>
      <c r="BT83" s="18">
        <f t="shared" si="241"/>
        <v>-4.9945743206747384E-2</v>
      </c>
      <c r="BV83" s="18">
        <f t="shared" si="242"/>
        <v>9.0938722869204902E-2</v>
      </c>
      <c r="BW83" s="18">
        <f t="shared" si="243"/>
        <v>3.038626532104538</v>
      </c>
      <c r="BX83" s="18">
        <f t="shared" si="244"/>
        <v>3.0985704649873824</v>
      </c>
      <c r="BZ83" t="str">
        <f t="shared" ref="BZ83:BZ106" si="261">BD83</f>
        <v>12 Other managers and proprietors</v>
      </c>
      <c r="CA83" s="18">
        <f t="shared" si="245"/>
        <v>-1.4921847932123589</v>
      </c>
      <c r="CB83" s="18">
        <f t="shared" si="245"/>
        <v>6.0488178669372727</v>
      </c>
      <c r="CC83" s="18">
        <f t="shared" si="245"/>
        <v>0.86407984279299743</v>
      </c>
      <c r="CD83" s="18">
        <f t="shared" si="245"/>
        <v>-3.1958399750084077</v>
      </c>
      <c r="CE83" s="18">
        <f t="shared" si="246"/>
        <v>-1.3844176984156076</v>
      </c>
      <c r="CG83" s="18">
        <f t="shared" si="247"/>
        <v>-1.8610235279252207</v>
      </c>
      <c r="CH83" s="18">
        <f t="shared" si="248"/>
        <v>2.4595462944081659</v>
      </c>
      <c r="CI83" s="18">
        <f t="shared" si="249"/>
        <v>1.1901169761691754</v>
      </c>
      <c r="CK83" t="str">
        <f t="shared" ref="CK83:CK106" si="262">BO83</f>
        <v>12 Other managers and proprietors</v>
      </c>
      <c r="CL83" s="18">
        <f t="shared" si="250"/>
        <v>3.4429180590806352</v>
      </c>
      <c r="CM83" s="18">
        <f t="shared" si="250"/>
        <v>-11.819562486185475</v>
      </c>
      <c r="CN83" s="18">
        <f t="shared" si="250"/>
        <v>7.8623575655004885</v>
      </c>
      <c r="CO83" s="18">
        <f t="shared" si="250"/>
        <v>1.1629783875277466</v>
      </c>
      <c r="CP83" s="18">
        <f t="shared" si="251"/>
        <v>2.3283841813443118</v>
      </c>
      <c r="CR83" s="18">
        <f t="shared" si="252"/>
        <v>3.3485467836782412</v>
      </c>
      <c r="CS83" s="18">
        <f t="shared" si="253"/>
        <v>3.0243805944496716</v>
      </c>
      <c r="CT83" s="18">
        <f t="shared" si="254"/>
        <v>5.404829000142497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8.2336552889008772</v>
      </c>
      <c r="C84" s="18">
        <f t="shared" si="210"/>
        <v>-2.3961202224010325</v>
      </c>
      <c r="D84" s="18">
        <f t="shared" si="210"/>
        <v>4.1818403518689706</v>
      </c>
      <c r="E84" s="18">
        <f t="shared" si="210"/>
        <v>2.8156823730800085</v>
      </c>
      <c r="F84" s="18">
        <f t="shared" si="211"/>
        <v>2.9055508453896817</v>
      </c>
      <c r="H84" s="18">
        <f t="shared" si="212"/>
        <v>3.2690661520226261</v>
      </c>
      <c r="I84" s="18">
        <f t="shared" si="213"/>
        <v>2.7091510867041313</v>
      </c>
      <c r="J84" s="18">
        <f t="shared" si="214"/>
        <v>5.1152159034685285</v>
      </c>
      <c r="L84" t="str">
        <f t="shared" si="255"/>
        <v>21 Science, research, engineering and technology professionals</v>
      </c>
      <c r="M84" s="18">
        <f t="shared" si="215"/>
        <v>8.2420021101920362</v>
      </c>
      <c r="N84" s="18">
        <f t="shared" si="215"/>
        <v>-1.3397379901917361</v>
      </c>
      <c r="O84" s="18">
        <f t="shared" si="215"/>
        <v>4.7955611058350334</v>
      </c>
      <c r="P84" s="18">
        <f t="shared" si="215"/>
        <v>2.9943476430056126</v>
      </c>
      <c r="Q84" s="18">
        <f t="shared" si="216"/>
        <v>3.2760010579685028</v>
      </c>
      <c r="S84" s="18">
        <f t="shared" si="217"/>
        <v>3.5912856932480919</v>
      </c>
      <c r="T84" s="18">
        <f t="shared" si="218"/>
        <v>2.9064476004690754</v>
      </c>
      <c r="U84" s="18">
        <f t="shared" si="219"/>
        <v>5.5064561004579238</v>
      </c>
      <c r="W84" t="str">
        <f t="shared" si="256"/>
        <v>21 Science, research, engineering and technology professionals</v>
      </c>
      <c r="X84" s="18">
        <f t="shared" si="220"/>
        <v>0.36852303201773129</v>
      </c>
      <c r="Y84" s="18">
        <f t="shared" si="220"/>
        <v>14.760453409090424</v>
      </c>
      <c r="Z84" s="18">
        <f t="shared" si="220"/>
        <v>0.7521213907852875</v>
      </c>
      <c r="AA84" s="18">
        <f t="shared" si="220"/>
        <v>1.0854980277160697</v>
      </c>
      <c r="AB84" s="18">
        <f t="shared" si="221"/>
        <v>1.7851656262944937</v>
      </c>
      <c r="AD84" s="18">
        <f t="shared" si="222"/>
        <v>0.97425009495779591</v>
      </c>
      <c r="AE84" s="18">
        <f t="shared" si="223"/>
        <v>2.3747915021945287</v>
      </c>
      <c r="AF84" s="18">
        <f t="shared" si="224"/>
        <v>3.090046712263117</v>
      </c>
      <c r="AH84" t="str">
        <f t="shared" si="257"/>
        <v>21 Science, research, engineering and technology professionals</v>
      </c>
      <c r="AI84" s="18">
        <f t="shared" si="225"/>
        <v>-0.36776633234236744</v>
      </c>
      <c r="AJ84" s="18">
        <f t="shared" si="225"/>
        <v>21.000094000371394</v>
      </c>
      <c r="AK84" s="18">
        <f t="shared" si="225"/>
        <v>0.63166655514919068</v>
      </c>
      <c r="AL84" s="18">
        <f t="shared" si="225"/>
        <v>1.6778259874765444</v>
      </c>
      <c r="AM84" s="18">
        <f t="shared" si="226"/>
        <v>2.4578166561912695</v>
      </c>
      <c r="AO84" s="18">
        <f t="shared" si="227"/>
        <v>1.3279033046135424</v>
      </c>
      <c r="AP84" s="18">
        <f t="shared" si="228"/>
        <v>2.4261122067509744</v>
      </c>
      <c r="AQ84" s="18">
        <f t="shared" si="229"/>
        <v>3.4012285326801894</v>
      </c>
      <c r="AS84" t="str">
        <f t="shared" si="258"/>
        <v>21 Science, research, engineering and technology professionals</v>
      </c>
      <c r="AT84" s="18">
        <f t="shared" si="230"/>
        <v>-2.0431437749920289</v>
      </c>
      <c r="AU84" s="18">
        <f t="shared" si="230"/>
        <v>23.08525917352744</v>
      </c>
      <c r="AV84" s="18">
        <f t="shared" si="230"/>
        <v>-0.67493561134025493</v>
      </c>
      <c r="AW84" s="18">
        <f t="shared" si="230"/>
        <v>0.76300386160461642</v>
      </c>
      <c r="AX84" s="18">
        <f t="shared" si="231"/>
        <v>1.5738610328110081</v>
      </c>
      <c r="AZ84" s="18">
        <f t="shared" si="232"/>
        <v>0.28139243963960503</v>
      </c>
      <c r="BA84" s="18">
        <f t="shared" si="233"/>
        <v>2.0319122788046817</v>
      </c>
      <c r="BB84" s="18">
        <f t="shared" si="234"/>
        <v>2.2453213765250224</v>
      </c>
      <c r="BD84" t="str">
        <f t="shared" si="259"/>
        <v>21 Science, research, engineering and technology professionals</v>
      </c>
      <c r="BE84" s="18">
        <f t="shared" si="235"/>
        <v>5.9301267591281626</v>
      </c>
      <c r="BF84" s="18">
        <f t="shared" si="235"/>
        <v>1.0554693948513938</v>
      </c>
      <c r="BG84" s="18">
        <f t="shared" si="235"/>
        <v>0.41015777920176966</v>
      </c>
      <c r="BH84" s="18">
        <f t="shared" si="235"/>
        <v>0.8892488580233282</v>
      </c>
      <c r="BI84" s="18">
        <f t="shared" si="236"/>
        <v>0.74965318969493211</v>
      </c>
      <c r="BK84" s="18">
        <f t="shared" si="237"/>
        <v>0.72929837922079965</v>
      </c>
      <c r="BL84" s="18">
        <f t="shared" si="238"/>
        <v>1.9321444715663327</v>
      </c>
      <c r="BM84" s="18">
        <f t="shared" si="239"/>
        <v>2.4969906749792159</v>
      </c>
      <c r="BO84" t="str">
        <f t="shared" si="260"/>
        <v>21 Science, research, engineering and technology professionals</v>
      </c>
      <c r="BP84" s="18">
        <f t="shared" si="240"/>
        <v>2.5270484013192096</v>
      </c>
      <c r="BQ84" s="18">
        <f t="shared" si="240"/>
        <v>2.1582654161470094</v>
      </c>
      <c r="BR84" s="18">
        <f t="shared" si="240"/>
        <v>-1.9252372428924192</v>
      </c>
      <c r="BS84" s="18">
        <f t="shared" si="240"/>
        <v>-1.2832110579376277</v>
      </c>
      <c r="BT84" s="18">
        <f t="shared" si="241"/>
        <v>-1.2730710781751253</v>
      </c>
      <c r="BV84" s="18">
        <f t="shared" si="242"/>
        <v>-1.4976854207216617</v>
      </c>
      <c r="BW84" s="18">
        <f t="shared" si="243"/>
        <v>1.742015763433824</v>
      </c>
      <c r="BX84" s="18">
        <f t="shared" si="244"/>
        <v>0.59545555825779584</v>
      </c>
      <c r="BZ84" t="str">
        <f t="shared" si="261"/>
        <v>21 Science, research, engineering and technology professionals</v>
      </c>
      <c r="CA84" s="18">
        <f t="shared" si="245"/>
        <v>1.270085816179467</v>
      </c>
      <c r="CB84" s="18">
        <f t="shared" si="245"/>
        <v>6.7539117367044765</v>
      </c>
      <c r="CC84" s="18">
        <f t="shared" si="245"/>
        <v>-2.6210257313238783</v>
      </c>
      <c r="CD84" s="18">
        <f t="shared" si="245"/>
        <v>-3.5483926276166033</v>
      </c>
      <c r="CE84" s="18">
        <f t="shared" si="246"/>
        <v>-2.6439871200503617</v>
      </c>
      <c r="CG84" s="18">
        <f t="shared" si="247"/>
        <v>-3.2402557911374141</v>
      </c>
      <c r="CH84" s="18">
        <f t="shared" si="248"/>
        <v>1.5468803606476067</v>
      </c>
      <c r="CI84" s="18">
        <f t="shared" si="249"/>
        <v>-0.93133719518843083</v>
      </c>
      <c r="CK84" t="str">
        <f t="shared" si="262"/>
        <v>21 Science, research, engineering and technology professionals</v>
      </c>
      <c r="CL84" s="18">
        <f t="shared" si="250"/>
        <v>5.9692820310751404</v>
      </c>
      <c r="CM84" s="18">
        <f t="shared" si="250"/>
        <v>-4.7799514481310812</v>
      </c>
      <c r="CN84" s="18">
        <f t="shared" si="250"/>
        <v>5.5295194755554888</v>
      </c>
      <c r="CO84" s="18">
        <f t="shared" si="250"/>
        <v>-0.94135121867889859</v>
      </c>
      <c r="CP84" s="18">
        <f t="shared" si="251"/>
        <v>0.7877238508664286</v>
      </c>
      <c r="CR84" s="18">
        <f t="shared" si="252"/>
        <v>1.1702725490044363</v>
      </c>
      <c r="CS84" s="18">
        <f t="shared" si="253"/>
        <v>2.0654450617429765</v>
      </c>
      <c r="CT84" s="18">
        <f t="shared" si="254"/>
        <v>2.9628343693186343</v>
      </c>
    </row>
    <row r="85" spans="1:98" x14ac:dyDescent="0.2">
      <c r="A85" t="str">
        <f t="shared" si="209"/>
        <v>22 Health professionals</v>
      </c>
      <c r="B85" s="18">
        <f t="shared" si="210"/>
        <v>9.5227065369367878</v>
      </c>
      <c r="C85" s="18">
        <f t="shared" si="210"/>
        <v>-9.1839246480050374</v>
      </c>
      <c r="D85" s="18">
        <f t="shared" si="210"/>
        <v>4.7265295786060202</v>
      </c>
      <c r="E85" s="18">
        <f t="shared" si="210"/>
        <v>2.5737797389309147</v>
      </c>
      <c r="F85" s="18">
        <f t="shared" si="211"/>
        <v>2.4591190835456356</v>
      </c>
      <c r="H85" s="18">
        <f t="shared" si="212"/>
        <v>3.2864006916771604</v>
      </c>
      <c r="I85" s="18">
        <f t="shared" si="213"/>
        <v>3.2719943059626333</v>
      </c>
      <c r="J85" s="18">
        <f t="shared" si="214"/>
        <v>5.539547155575808</v>
      </c>
      <c r="L85" t="str">
        <f t="shared" si="255"/>
        <v>22 Health professionals</v>
      </c>
      <c r="M85" s="18">
        <f t="shared" si="215"/>
        <v>10.288966827060065</v>
      </c>
      <c r="N85" s="18">
        <f t="shared" si="215"/>
        <v>-12.717867627668145</v>
      </c>
      <c r="O85" s="18">
        <f t="shared" si="215"/>
        <v>3.9171075348263917</v>
      </c>
      <c r="P85" s="18">
        <f t="shared" si="215"/>
        <v>2.23650913004938</v>
      </c>
      <c r="Q85" s="18">
        <f t="shared" si="216"/>
        <v>1.7480968931338658</v>
      </c>
      <c r="S85" s="18">
        <f t="shared" si="217"/>
        <v>2.7936667445098262</v>
      </c>
      <c r="T85" s="18">
        <f t="shared" si="218"/>
        <v>3.1847786025557268</v>
      </c>
      <c r="U85" s="18">
        <f t="shared" si="219"/>
        <v>5.1112873431595984</v>
      </c>
      <c r="W85" t="str">
        <f t="shared" si="256"/>
        <v>22 Health professionals</v>
      </c>
      <c r="X85" s="18">
        <f t="shared" si="220"/>
        <v>3.5997531219154499</v>
      </c>
      <c r="Y85" s="18">
        <f t="shared" si="220"/>
        <v>6.8750474453886712</v>
      </c>
      <c r="Z85" s="18">
        <f t="shared" si="220"/>
        <v>2.605541068056727</v>
      </c>
      <c r="AA85" s="18">
        <f t="shared" si="220"/>
        <v>1.7188189359973682</v>
      </c>
      <c r="AB85" s="18">
        <f t="shared" si="221"/>
        <v>2.3107969815711726</v>
      </c>
      <c r="AD85" s="18">
        <f t="shared" si="222"/>
        <v>2.0135382379302236</v>
      </c>
      <c r="AE85" s="18">
        <f t="shared" si="223"/>
        <v>3.6247842481570647</v>
      </c>
      <c r="AF85" s="18">
        <f t="shared" si="224"/>
        <v>4.9171375087494917</v>
      </c>
      <c r="AH85" t="str">
        <f t="shared" si="257"/>
        <v>22 Health professionals</v>
      </c>
      <c r="AI85" s="18">
        <f t="shared" si="225"/>
        <v>-5.9769399603630147</v>
      </c>
      <c r="AJ85" s="18">
        <f t="shared" si="225"/>
        <v>-2.555047270680566</v>
      </c>
      <c r="AK85" s="18">
        <f t="shared" si="225"/>
        <v>-9.2084199309026999</v>
      </c>
      <c r="AL85" s="18">
        <f t="shared" si="225"/>
        <v>-8.3244265398946702</v>
      </c>
      <c r="AM85" s="18">
        <f t="shared" si="226"/>
        <v>-8.252292074752777</v>
      </c>
      <c r="AO85" s="18">
        <f t="shared" si="227"/>
        <v>-8.6200432233165323</v>
      </c>
      <c r="AP85" s="18">
        <f t="shared" si="228"/>
        <v>1.2922977923969015</v>
      </c>
      <c r="AQ85" s="18">
        <f t="shared" si="229"/>
        <v>-4.8943247907742293</v>
      </c>
      <c r="AS85" t="str">
        <f t="shared" si="258"/>
        <v>22 Health professionals</v>
      </c>
      <c r="AT85" s="18">
        <f t="shared" si="230"/>
        <v>4.2719199229353855</v>
      </c>
      <c r="AU85" s="18">
        <f t="shared" si="230"/>
        <v>15.448374533313448</v>
      </c>
      <c r="AV85" s="18">
        <f t="shared" si="230"/>
        <v>1.2076977030041514</v>
      </c>
      <c r="AW85" s="18">
        <f t="shared" si="230"/>
        <v>1.4686939401736154</v>
      </c>
      <c r="AX85" s="18">
        <f t="shared" si="231"/>
        <v>2.2082649369700391</v>
      </c>
      <c r="AZ85" s="18">
        <f t="shared" si="232"/>
        <v>1.3816204953903677</v>
      </c>
      <c r="BA85" s="18">
        <f t="shared" si="233"/>
        <v>3.1066495189751242</v>
      </c>
      <c r="BB85" s="18">
        <f t="shared" si="234"/>
        <v>4.0381506304045356</v>
      </c>
      <c r="BD85" t="str">
        <f t="shared" si="259"/>
        <v>22 Health professionals</v>
      </c>
      <c r="BE85" s="18">
        <f t="shared" si="235"/>
        <v>5.7520136149320056</v>
      </c>
      <c r="BF85" s="18">
        <f t="shared" si="235"/>
        <v>9.1165729311775578</v>
      </c>
      <c r="BG85" s="18">
        <f t="shared" si="235"/>
        <v>0.96677903439628121</v>
      </c>
      <c r="BH85" s="18">
        <f t="shared" si="235"/>
        <v>0.54303189031350563</v>
      </c>
      <c r="BI85" s="18">
        <f t="shared" si="236"/>
        <v>1.1914775962245105</v>
      </c>
      <c r="BK85" s="18">
        <f t="shared" si="237"/>
        <v>0.68408296629502985</v>
      </c>
      <c r="BL85" s="18">
        <f t="shared" si="238"/>
        <v>3.0735225239106656</v>
      </c>
      <c r="BM85" s="18">
        <f t="shared" si="239"/>
        <v>3.5290134484578184</v>
      </c>
      <c r="BO85" t="str">
        <f t="shared" si="260"/>
        <v>22 Health professionals</v>
      </c>
      <c r="BP85" s="18">
        <f t="shared" si="240"/>
        <v>3.8753850176730831</v>
      </c>
      <c r="BQ85" s="18">
        <f t="shared" si="240"/>
        <v>6.1878978187930089</v>
      </c>
      <c r="BR85" s="18">
        <f t="shared" si="240"/>
        <v>-1.6308820653862077</v>
      </c>
      <c r="BS85" s="18">
        <f t="shared" si="240"/>
        <v>-2.3854054894100751</v>
      </c>
      <c r="BT85" s="18">
        <f t="shared" si="241"/>
        <v>-1.6340527705441033</v>
      </c>
      <c r="BV85" s="18">
        <f t="shared" si="242"/>
        <v>-2.1345429325861698</v>
      </c>
      <c r="BW85" s="18">
        <f t="shared" si="243"/>
        <v>2.4444800964949831</v>
      </c>
      <c r="BX85" s="18">
        <f t="shared" si="244"/>
        <v>0.9948440451953644</v>
      </c>
      <c r="BZ85" t="str">
        <f t="shared" si="261"/>
        <v>22 Health professionals</v>
      </c>
      <c r="CA85" s="18">
        <f t="shared" si="245"/>
        <v>-1.1201761928400389</v>
      </c>
      <c r="CB85" s="18">
        <f t="shared" si="245"/>
        <v>0.9039971579980044</v>
      </c>
      <c r="CC85" s="18">
        <f t="shared" si="245"/>
        <v>2.4815498177488404</v>
      </c>
      <c r="CD85" s="18">
        <f t="shared" si="245"/>
        <v>-3.9665477737663379</v>
      </c>
      <c r="CE85" s="18">
        <f t="shared" si="246"/>
        <v>-1.6928427329891305</v>
      </c>
      <c r="CG85" s="18">
        <f t="shared" si="247"/>
        <v>-1.8635698910280052</v>
      </c>
      <c r="CH85" s="18">
        <f t="shared" si="248"/>
        <v>2.3410034282478343</v>
      </c>
      <c r="CI85" s="18">
        <f t="shared" si="249"/>
        <v>1.0470400925332468</v>
      </c>
      <c r="CK85" t="str">
        <f t="shared" si="262"/>
        <v>22 Health professionals</v>
      </c>
      <c r="CL85" s="18">
        <f t="shared" si="250"/>
        <v>7.4200383708505679</v>
      </c>
      <c r="CM85" s="18">
        <f t="shared" si="250"/>
        <v>-6.6310970508344997</v>
      </c>
      <c r="CN85" s="18">
        <f t="shared" si="250"/>
        <v>6.3971652512123667</v>
      </c>
      <c r="CO85" s="18">
        <f t="shared" si="250"/>
        <v>0.41663021965430147</v>
      </c>
      <c r="CP85" s="18">
        <f t="shared" si="251"/>
        <v>1.7845382743584937</v>
      </c>
      <c r="CR85" s="18">
        <f t="shared" si="252"/>
        <v>2.3718255374761243</v>
      </c>
      <c r="CS85" s="18">
        <f t="shared" si="253"/>
        <v>3.00247163723808</v>
      </c>
      <c r="CT85" s="18">
        <f t="shared" si="254"/>
        <v>4.658901414354033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3.1904214944640907</v>
      </c>
      <c r="C86" s="18">
        <f t="shared" si="210"/>
        <v>-2.2398651199956432</v>
      </c>
      <c r="D86" s="18">
        <f t="shared" si="210"/>
        <v>1.966400505498167</v>
      </c>
      <c r="E86" s="18">
        <f t="shared" si="210"/>
        <v>1.3504236524836566</v>
      </c>
      <c r="F86" s="18">
        <f t="shared" si="211"/>
        <v>1.3138764287374816</v>
      </c>
      <c r="H86" s="18">
        <f t="shared" si="212"/>
        <v>1.5553347002543738</v>
      </c>
      <c r="I86" s="18">
        <f t="shared" si="213"/>
        <v>2.8674450524200035</v>
      </c>
      <c r="J86" s="18">
        <f t="shared" si="214"/>
        <v>3.9525464143005395</v>
      </c>
      <c r="L86" t="str">
        <f t="shared" si="255"/>
        <v>23 Teaching and other educational professionals</v>
      </c>
      <c r="M86" s="18">
        <f t="shared" si="215"/>
        <v>4.6211498754640257</v>
      </c>
      <c r="N86" s="18">
        <f t="shared" si="215"/>
        <v>-3.699204642619347</v>
      </c>
      <c r="O86" s="18">
        <f t="shared" si="215"/>
        <v>1.7747541430672698</v>
      </c>
      <c r="P86" s="18">
        <f t="shared" si="215"/>
        <v>1.3479667608228274</v>
      </c>
      <c r="Q86" s="18">
        <f t="shared" si="216"/>
        <v>1.1576628133466604</v>
      </c>
      <c r="S86" s="18">
        <f t="shared" si="217"/>
        <v>1.4900299931841499</v>
      </c>
      <c r="T86" s="18">
        <f t="shared" si="218"/>
        <v>2.9064579900457854</v>
      </c>
      <c r="U86" s="18">
        <f t="shared" si="219"/>
        <v>3.9394110189145737</v>
      </c>
      <c r="W86" t="str">
        <f t="shared" si="256"/>
        <v>23 Teaching and other educational professionals</v>
      </c>
      <c r="X86" s="18">
        <f t="shared" si="220"/>
        <v>-4.8835373596120002</v>
      </c>
      <c r="Y86" s="18">
        <f t="shared" si="220"/>
        <v>16.865727005269161</v>
      </c>
      <c r="Z86" s="18">
        <f t="shared" si="220"/>
        <v>-3.2930432581094182</v>
      </c>
      <c r="AA86" s="18">
        <f t="shared" si="220"/>
        <v>-1.7129924586334999</v>
      </c>
      <c r="AB86" s="18">
        <f t="shared" si="221"/>
        <v>-1.1455885632687401</v>
      </c>
      <c r="AD86" s="18">
        <f t="shared" si="222"/>
        <v>-2.2425238399020997</v>
      </c>
      <c r="AE86" s="18">
        <f t="shared" si="223"/>
        <v>2.4965455481129162</v>
      </c>
      <c r="AF86" s="18">
        <f t="shared" si="224"/>
        <v>0.98966783196274832</v>
      </c>
      <c r="AH86" t="str">
        <f t="shared" si="257"/>
        <v>23 Teaching and other educational professionals</v>
      </c>
      <c r="AI86" s="18">
        <f t="shared" si="225"/>
        <v>-14.207266728259638</v>
      </c>
      <c r="AJ86" s="18">
        <f t="shared" si="225"/>
        <v>1.3734592022899506</v>
      </c>
      <c r="AK86" s="18">
        <f t="shared" si="225"/>
        <v>-9.0359134548559936</v>
      </c>
      <c r="AL86" s="18">
        <f t="shared" si="225"/>
        <v>0.24711512654738144</v>
      </c>
      <c r="AM86" s="18">
        <f t="shared" si="226"/>
        <v>-2.6833709066821032</v>
      </c>
      <c r="AO86" s="18">
        <f t="shared" si="227"/>
        <v>-2.9479805501107181</v>
      </c>
      <c r="AP86" s="18">
        <f t="shared" si="228"/>
        <v>1.1924244685434404</v>
      </c>
      <c r="AQ86" s="18">
        <f t="shared" si="229"/>
        <v>-1.211090674827453</v>
      </c>
      <c r="AS86" t="str">
        <f t="shared" si="258"/>
        <v>23 Teaching and other educational professionals</v>
      </c>
      <c r="AT86" s="18">
        <f t="shared" si="230"/>
        <v>-3.5210152729148625</v>
      </c>
      <c r="AU86" s="18">
        <f t="shared" si="230"/>
        <v>24.905070434029007</v>
      </c>
      <c r="AV86" s="18">
        <f t="shared" si="230"/>
        <v>-3.1571520467958081</v>
      </c>
      <c r="AW86" s="18">
        <f t="shared" si="230"/>
        <v>-0.57499355778742878</v>
      </c>
      <c r="AX86" s="18">
        <f t="shared" si="231"/>
        <v>2.6974248505440279E-2</v>
      </c>
      <c r="AZ86" s="18">
        <f t="shared" si="232"/>
        <v>-1.4432736846795469</v>
      </c>
      <c r="BA86" s="18">
        <f t="shared" si="233"/>
        <v>2.3718446032182872</v>
      </c>
      <c r="BB86" s="18">
        <f t="shared" si="234"/>
        <v>1.3645754225249718</v>
      </c>
      <c r="BD86" t="str">
        <f t="shared" si="259"/>
        <v>23 Teaching and other educational professionals</v>
      </c>
      <c r="BE86" s="18">
        <f t="shared" si="235"/>
        <v>2.210581115458532</v>
      </c>
      <c r="BF86" s="18">
        <f t="shared" si="235"/>
        <v>14.530474460177278</v>
      </c>
      <c r="BG86" s="18">
        <f t="shared" si="235"/>
        <v>-0.18528379527431582</v>
      </c>
      <c r="BH86" s="18">
        <f t="shared" si="235"/>
        <v>1.4827508132785994</v>
      </c>
      <c r="BI86" s="18">
        <f t="shared" si="236"/>
        <v>1.7246058039543932</v>
      </c>
      <c r="BK86" s="18">
        <f t="shared" si="237"/>
        <v>0.92366483224626261</v>
      </c>
      <c r="BL86" s="18">
        <f t="shared" si="238"/>
        <v>2.5282065898047046</v>
      </c>
      <c r="BM86" s="18">
        <f t="shared" si="239"/>
        <v>3.1922640384252743</v>
      </c>
      <c r="BO86" t="str">
        <f t="shared" si="260"/>
        <v>23 Teaching and other educational professionals</v>
      </c>
      <c r="BP86" s="18">
        <f t="shared" si="240"/>
        <v>-0.73464369378560823</v>
      </c>
      <c r="BQ86" s="18">
        <f t="shared" si="240"/>
        <v>14.550960602757247</v>
      </c>
      <c r="BR86" s="18">
        <f t="shared" si="240"/>
        <v>-3.1628310680316241</v>
      </c>
      <c r="BS86" s="18">
        <f t="shared" si="240"/>
        <v>-2.1609943197663739</v>
      </c>
      <c r="BT86" s="18">
        <f t="shared" si="241"/>
        <v>-1.5092167320633343</v>
      </c>
      <c r="BV86" s="18">
        <f t="shared" si="242"/>
        <v>-2.4960862593951028</v>
      </c>
      <c r="BW86" s="18">
        <f t="shared" si="243"/>
        <v>2.2482803361654868</v>
      </c>
      <c r="BX86" s="18">
        <f t="shared" si="244"/>
        <v>0.51617431596604479</v>
      </c>
      <c r="BZ86" t="str">
        <f t="shared" si="261"/>
        <v>23 Teaching and other educational professionals</v>
      </c>
      <c r="CA86" s="18">
        <f t="shared" si="245"/>
        <v>-3.9699063338388796</v>
      </c>
      <c r="CB86" s="18">
        <f t="shared" si="245"/>
        <v>20.029205397696369</v>
      </c>
      <c r="CC86" s="18">
        <f t="shared" si="245"/>
        <v>-0.87051527223316327</v>
      </c>
      <c r="CD86" s="18">
        <f t="shared" si="245"/>
        <v>-2.9331726627690902</v>
      </c>
      <c r="CE86" s="18">
        <f t="shared" si="246"/>
        <v>-0.98794026798998402</v>
      </c>
      <c r="CG86" s="18">
        <f t="shared" si="247"/>
        <v>-2.2504336403123326</v>
      </c>
      <c r="CH86" s="18">
        <f t="shared" si="248"/>
        <v>2.2460420884629739</v>
      </c>
      <c r="CI86" s="18">
        <f t="shared" si="249"/>
        <v>0.67487166329593951</v>
      </c>
      <c r="CK86" t="str">
        <f t="shared" si="262"/>
        <v>23 Teaching and other educational professionals</v>
      </c>
      <c r="CL86" s="18">
        <f t="shared" si="250"/>
        <v>6.9855878657178572</v>
      </c>
      <c r="CM86" s="18">
        <f t="shared" si="250"/>
        <v>16.392133575727197</v>
      </c>
      <c r="CN86" s="18">
        <f t="shared" si="250"/>
        <v>5.7906123876186877</v>
      </c>
      <c r="CO86" s="18">
        <f t="shared" si="250"/>
        <v>-0.56714000484670013</v>
      </c>
      <c r="CP86" s="18">
        <f t="shared" si="251"/>
        <v>2.3802444893514352</v>
      </c>
      <c r="CR86" s="18">
        <f t="shared" si="252"/>
        <v>1.5084815324372114</v>
      </c>
      <c r="CS86" s="18">
        <f t="shared" si="253"/>
        <v>3.1052724769962126</v>
      </c>
      <c r="CT86" s="18">
        <f t="shared" si="254"/>
        <v>4.1255193234271959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8.3534656578083464</v>
      </c>
      <c r="C87" s="18">
        <f t="shared" si="210"/>
        <v>1.8200828293687188</v>
      </c>
      <c r="D87" s="18">
        <f t="shared" si="210"/>
        <v>5.6734190053762124</v>
      </c>
      <c r="E87" s="18">
        <f t="shared" si="210"/>
        <v>3.2632900637997286</v>
      </c>
      <c r="F87" s="18">
        <f t="shared" si="211"/>
        <v>3.9190370565710619</v>
      </c>
      <c r="H87" s="18">
        <f t="shared" si="212"/>
        <v>4.060496006833203</v>
      </c>
      <c r="I87" s="18">
        <f t="shared" si="213"/>
        <v>3.5671541152655806</v>
      </c>
      <c r="J87" s="18">
        <f t="shared" si="214"/>
        <v>6.3229528706233884</v>
      </c>
      <c r="L87" t="str">
        <f t="shared" si="255"/>
        <v>24 Business, media and public service professionals</v>
      </c>
      <c r="M87" s="18">
        <f t="shared" si="215"/>
        <v>9.7375646066933932</v>
      </c>
      <c r="N87" s="18">
        <f t="shared" si="215"/>
        <v>0.76185816923644012</v>
      </c>
      <c r="O87" s="18">
        <f t="shared" si="215"/>
        <v>4.3234921446814623</v>
      </c>
      <c r="P87" s="18">
        <f t="shared" si="215"/>
        <v>2.6667288785542809</v>
      </c>
      <c r="Q87" s="18">
        <f t="shared" si="216"/>
        <v>3.0609164249229881</v>
      </c>
      <c r="S87" s="18">
        <f t="shared" si="217"/>
        <v>3.2160390188251897</v>
      </c>
      <c r="T87" s="18">
        <f t="shared" si="218"/>
        <v>3.2924862430277813</v>
      </c>
      <c r="U87" s="18">
        <f t="shared" si="219"/>
        <v>5.5028304864519706</v>
      </c>
      <c r="W87" t="str">
        <f t="shared" si="256"/>
        <v>24 Business, media and public service professionals</v>
      </c>
      <c r="X87" s="18">
        <f t="shared" si="220"/>
        <v>1.6978381118392338</v>
      </c>
      <c r="Y87" s="18">
        <f t="shared" si="220"/>
        <v>23.459135795912079</v>
      </c>
      <c r="Z87" s="18">
        <f t="shared" si="220"/>
        <v>2.1115345815086561</v>
      </c>
      <c r="AA87" s="18">
        <f t="shared" si="220"/>
        <v>1.5493976727219305</v>
      </c>
      <c r="AB87" s="18">
        <f t="shared" si="221"/>
        <v>2.9744362098945709</v>
      </c>
      <c r="AD87" s="18">
        <f t="shared" si="222"/>
        <v>1.7364319499977743</v>
      </c>
      <c r="AE87" s="18">
        <f t="shared" si="223"/>
        <v>3.2744736917518669</v>
      </c>
      <c r="AF87" s="18">
        <f t="shared" si="224"/>
        <v>4.4304546657122801</v>
      </c>
      <c r="AH87" t="str">
        <f t="shared" si="257"/>
        <v>24 Business, media and public service professionals</v>
      </c>
      <c r="AI87" s="18">
        <f t="shared" si="225"/>
        <v>-2.5619840639681812</v>
      </c>
      <c r="AJ87" s="18">
        <f t="shared" si="225"/>
        <v>19.749092063926589</v>
      </c>
      <c r="AK87" s="18">
        <f t="shared" si="225"/>
        <v>-0.29256800579873232</v>
      </c>
      <c r="AL87" s="18">
        <f t="shared" si="225"/>
        <v>1.3735485002619896</v>
      </c>
      <c r="AM87" s="18">
        <f t="shared" si="226"/>
        <v>1.9054176676027934</v>
      </c>
      <c r="AO87" s="18">
        <f t="shared" si="227"/>
        <v>0.81510565121623024</v>
      </c>
      <c r="AP87" s="18">
        <f t="shared" si="228"/>
        <v>2.3092718615668417</v>
      </c>
      <c r="AQ87" s="18">
        <f t="shared" si="229"/>
        <v>2.9109774086111262</v>
      </c>
      <c r="AS87" t="str">
        <f t="shared" si="258"/>
        <v>24 Business, media and public service professionals</v>
      </c>
      <c r="AT87" s="18">
        <f t="shared" si="230"/>
        <v>-0.72546767657679645</v>
      </c>
      <c r="AU87" s="18">
        <f t="shared" si="230"/>
        <v>29.508981845523373</v>
      </c>
      <c r="AV87" s="18">
        <f t="shared" si="230"/>
        <v>1.5621008378617685</v>
      </c>
      <c r="AW87" s="18">
        <f t="shared" si="230"/>
        <v>1.6711153776676868</v>
      </c>
      <c r="AX87" s="18">
        <f t="shared" si="231"/>
        <v>3.1860253915278136</v>
      </c>
      <c r="AZ87" s="18">
        <f t="shared" si="232"/>
        <v>1.6347642023948783</v>
      </c>
      <c r="BA87" s="18">
        <f t="shared" si="233"/>
        <v>2.9894144521286581</v>
      </c>
      <c r="BB87" s="18">
        <f t="shared" si="234"/>
        <v>4.1145620104545477</v>
      </c>
      <c r="BD87" t="str">
        <f t="shared" si="259"/>
        <v>24 Business, media and public service professionals</v>
      </c>
      <c r="BE87" s="18">
        <f t="shared" si="235"/>
        <v>5.7128298989309823</v>
      </c>
      <c r="BF87" s="18">
        <f t="shared" si="235"/>
        <v>8.8662030391476456</v>
      </c>
      <c r="BG87" s="18">
        <f t="shared" si="235"/>
        <v>1.5990875106255409</v>
      </c>
      <c r="BH87" s="18">
        <f t="shared" si="235"/>
        <v>1.11285441347031</v>
      </c>
      <c r="BI87" s="18">
        <f t="shared" si="236"/>
        <v>1.7332371040593708</v>
      </c>
      <c r="BK87" s="18">
        <f t="shared" si="237"/>
        <v>1.2746730037759502</v>
      </c>
      <c r="BL87" s="18">
        <f t="shared" si="238"/>
        <v>2.6115496102010027</v>
      </c>
      <c r="BM87" s="18">
        <f t="shared" si="239"/>
        <v>3.5247253407722612</v>
      </c>
      <c r="BO87" t="str">
        <f t="shared" si="260"/>
        <v>24 Business, media and public service professionals</v>
      </c>
      <c r="BP87" s="18">
        <f t="shared" si="240"/>
        <v>2.3518923025389604</v>
      </c>
      <c r="BQ87" s="18">
        <f t="shared" si="240"/>
        <v>10.701270770955995</v>
      </c>
      <c r="BR87" s="18">
        <f t="shared" si="240"/>
        <v>-1.4674527024913786</v>
      </c>
      <c r="BS87" s="18">
        <f t="shared" si="240"/>
        <v>-1.804930444632491</v>
      </c>
      <c r="BT87" s="18">
        <f t="shared" si="241"/>
        <v>-0.96031537866777539</v>
      </c>
      <c r="BV87" s="18">
        <f t="shared" si="242"/>
        <v>-1.6925664902756377</v>
      </c>
      <c r="BW87" s="18">
        <f t="shared" si="243"/>
        <v>2.1307311666494355</v>
      </c>
      <c r="BX87" s="18">
        <f t="shared" si="244"/>
        <v>0.91308730604753308</v>
      </c>
      <c r="BZ87" t="str">
        <f t="shared" si="261"/>
        <v>24 Business, media and public service professionals</v>
      </c>
      <c r="CA87" s="18">
        <f t="shared" si="245"/>
        <v>0.81437813963662897</v>
      </c>
      <c r="CB87" s="18">
        <f t="shared" si="245"/>
        <v>18.310979468995846</v>
      </c>
      <c r="CC87" s="18">
        <f t="shared" si="245"/>
        <v>-4.9409079727935623E-2</v>
      </c>
      <c r="CD87" s="18">
        <f t="shared" si="245"/>
        <v>-3.442218555982024</v>
      </c>
      <c r="CE87" s="18">
        <f t="shared" si="246"/>
        <v>-1.1471848690020492</v>
      </c>
      <c r="CG87" s="18">
        <f t="shared" si="247"/>
        <v>-2.3242755271470572</v>
      </c>
      <c r="CH87" s="18">
        <f t="shared" si="248"/>
        <v>2.1168169540724646</v>
      </c>
      <c r="CI87" s="18">
        <f t="shared" si="249"/>
        <v>0.46410332515169905</v>
      </c>
      <c r="CK87" t="str">
        <f t="shared" si="262"/>
        <v>24 Business, media and public service professionals</v>
      </c>
      <c r="CL87" s="18">
        <f t="shared" si="250"/>
        <v>6.8815959481166145</v>
      </c>
      <c r="CM87" s="18">
        <f t="shared" si="250"/>
        <v>-1.238704762095999</v>
      </c>
      <c r="CN87" s="18">
        <f t="shared" si="250"/>
        <v>3.6399123757525409</v>
      </c>
      <c r="CO87" s="18">
        <f t="shared" si="250"/>
        <v>-1.3156202363973746</v>
      </c>
      <c r="CP87" s="18">
        <f t="shared" si="251"/>
        <v>0.21186221439113417</v>
      </c>
      <c r="CR87" s="18">
        <f t="shared" si="252"/>
        <v>0.30932076613456871</v>
      </c>
      <c r="CS87" s="18">
        <f t="shared" si="253"/>
        <v>2.4432132754310221</v>
      </c>
      <c r="CT87" s="18">
        <f t="shared" si="254"/>
        <v>2.6652733303600629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10.125007156853471</v>
      </c>
      <c r="C88" s="18">
        <f t="shared" si="210"/>
        <v>1.8326959087828332</v>
      </c>
      <c r="D88" s="18">
        <f t="shared" si="210"/>
        <v>2.5281513973635095</v>
      </c>
      <c r="E88" s="18">
        <f t="shared" si="210"/>
        <v>3.756966090724001</v>
      </c>
      <c r="F88" s="18">
        <f t="shared" si="211"/>
        <v>3.2505134326866969</v>
      </c>
      <c r="H88" s="18">
        <f t="shared" si="212"/>
        <v>3.3457334578209208</v>
      </c>
      <c r="I88" s="18">
        <f t="shared" si="213"/>
        <v>3.0245119099024498</v>
      </c>
      <c r="J88" s="18">
        <f t="shared" si="214"/>
        <v>5.4027893269146254</v>
      </c>
      <c r="L88" t="str">
        <f t="shared" si="255"/>
        <v>31 Science, engineering and technology associate professionals</v>
      </c>
      <c r="M88" s="18">
        <f t="shared" si="215"/>
        <v>8.7744944276104917</v>
      </c>
      <c r="N88" s="18">
        <f t="shared" si="215"/>
        <v>2.6852990296299284</v>
      </c>
      <c r="O88" s="18">
        <f t="shared" si="215"/>
        <v>1.3304906317749277</v>
      </c>
      <c r="P88" s="18">
        <f t="shared" si="215"/>
        <v>3.1839555616231197</v>
      </c>
      <c r="Q88" s="18">
        <f t="shared" si="216"/>
        <v>2.5700743478647148</v>
      </c>
      <c r="S88" s="18">
        <f t="shared" si="217"/>
        <v>2.5623973011859258</v>
      </c>
      <c r="T88" s="18">
        <f t="shared" si="218"/>
        <v>2.7249092049235202</v>
      </c>
      <c r="U88" s="18">
        <f t="shared" si="219"/>
        <v>4.5823510260684097</v>
      </c>
      <c r="W88" t="str">
        <f t="shared" si="256"/>
        <v>31 Science, engineering and technology associate professionals</v>
      </c>
      <c r="X88" s="18">
        <f t="shared" si="220"/>
        <v>2.4253366271988153</v>
      </c>
      <c r="Y88" s="18">
        <f t="shared" si="220"/>
        <v>18.875621066003802</v>
      </c>
      <c r="Z88" s="18">
        <f t="shared" si="220"/>
        <v>-1.75356378180761</v>
      </c>
      <c r="AA88" s="18">
        <f t="shared" si="220"/>
        <v>1.3177266069327453</v>
      </c>
      <c r="AB88" s="18">
        <f t="shared" si="221"/>
        <v>1.3551217111835934</v>
      </c>
      <c r="AD88" s="18">
        <f t="shared" si="222"/>
        <v>0.28344072905832629</v>
      </c>
      <c r="AE88" s="18">
        <f t="shared" si="223"/>
        <v>2.4093155885193562</v>
      </c>
      <c r="AF88" s="18">
        <f t="shared" si="224"/>
        <v>2.6136172902507804</v>
      </c>
      <c r="AH88" t="str">
        <f t="shared" si="257"/>
        <v>31 Science, engineering and technology associate professionals</v>
      </c>
      <c r="AI88" s="18">
        <f t="shared" si="225"/>
        <v>0.5954680291687664</v>
      </c>
      <c r="AJ88" s="18">
        <f t="shared" si="225"/>
        <v>25.648727203573252</v>
      </c>
      <c r="AK88" s="18">
        <f t="shared" si="225"/>
        <v>-7.2618374670530006E-2</v>
      </c>
      <c r="AL88" s="18">
        <f t="shared" si="225"/>
        <v>2.9353476186847471</v>
      </c>
      <c r="AM88" s="18">
        <f t="shared" si="226"/>
        <v>3.2646373589527711</v>
      </c>
      <c r="AO88" s="18">
        <f t="shared" si="227"/>
        <v>1.9227640814329927</v>
      </c>
      <c r="AP88" s="18">
        <f t="shared" si="228"/>
        <v>2.8076960912005289</v>
      </c>
      <c r="AQ88" s="18">
        <f t="shared" si="229"/>
        <v>4.1698262677162479</v>
      </c>
      <c r="AS88" t="str">
        <f t="shared" si="258"/>
        <v>31 Science, engineering and technology associate professionals</v>
      </c>
      <c r="AT88" s="18">
        <f t="shared" si="230"/>
        <v>-2.1591092141489132</v>
      </c>
      <c r="AU88" s="18">
        <f t="shared" si="230"/>
        <v>25.53437316295777</v>
      </c>
      <c r="AV88" s="18">
        <f t="shared" si="230"/>
        <v>-4.5720548569963775</v>
      </c>
      <c r="AW88" s="18">
        <f t="shared" si="230"/>
        <v>0.53139399800745668</v>
      </c>
      <c r="AX88" s="18">
        <f t="shared" si="231"/>
        <v>0.29051186415305352</v>
      </c>
      <c r="AZ88" s="18">
        <f t="shared" si="232"/>
        <v>-1.1993821376662939</v>
      </c>
      <c r="BA88" s="18">
        <f t="shared" si="233"/>
        <v>1.8279803046106657</v>
      </c>
      <c r="BB88" s="18">
        <f t="shared" si="234"/>
        <v>0.91653335384604961</v>
      </c>
      <c r="BD88" t="str">
        <f t="shared" si="259"/>
        <v>31 Science, engineering and technology associate professionals</v>
      </c>
      <c r="BE88" s="18">
        <f t="shared" si="235"/>
        <v>4.9927033221860428</v>
      </c>
      <c r="BF88" s="18">
        <f t="shared" si="235"/>
        <v>7.5918484312599954</v>
      </c>
      <c r="BG88" s="18">
        <f t="shared" si="235"/>
        <v>-4.0606433927796282</v>
      </c>
      <c r="BH88" s="18">
        <f t="shared" si="235"/>
        <v>-0.405168821281221</v>
      </c>
      <c r="BI88" s="18">
        <f t="shared" si="236"/>
        <v>-1.0858983738372796</v>
      </c>
      <c r="BK88" s="18">
        <f t="shared" si="237"/>
        <v>-1.6388795845699633</v>
      </c>
      <c r="BL88" s="18">
        <f t="shared" si="238"/>
        <v>1.7441713028929273</v>
      </c>
      <c r="BM88" s="18">
        <f t="shared" si="239"/>
        <v>0.4931165790216907</v>
      </c>
      <c r="BO88" t="str">
        <f t="shared" si="260"/>
        <v>31 Science, engineering and technology associate professionals</v>
      </c>
      <c r="BP88" s="18">
        <f t="shared" si="240"/>
        <v>4.0269816260307456</v>
      </c>
      <c r="BQ88" s="18">
        <f t="shared" si="240"/>
        <v>8.5533026864875303</v>
      </c>
      <c r="BR88" s="18">
        <f t="shared" si="240"/>
        <v>-5.0440558562159126</v>
      </c>
      <c r="BS88" s="18">
        <f t="shared" si="240"/>
        <v>-0.86376482299069801</v>
      </c>
      <c r="BT88" s="18">
        <f t="shared" si="241"/>
        <v>-1.6331809242292827</v>
      </c>
      <c r="BV88" s="18">
        <f t="shared" si="242"/>
        <v>-2.2772529502415262</v>
      </c>
      <c r="BW88" s="18">
        <f t="shared" si="243"/>
        <v>1.7300240373530507</v>
      </c>
      <c r="BX88" s="18">
        <f t="shared" si="244"/>
        <v>8.3470775872784841E-3</v>
      </c>
      <c r="BZ88" t="str">
        <f t="shared" si="261"/>
        <v>31 Science, engineering and technology associate professionals</v>
      </c>
      <c r="CA88" s="18">
        <f t="shared" si="245"/>
        <v>2.6187068922846723</v>
      </c>
      <c r="CB88" s="18">
        <f t="shared" si="245"/>
        <v>19.342258613659546</v>
      </c>
      <c r="CC88" s="18">
        <f t="shared" si="245"/>
        <v>-5.6788468650234343</v>
      </c>
      <c r="CD88" s="18">
        <f t="shared" si="245"/>
        <v>-2.1796553811094577</v>
      </c>
      <c r="CE88" s="18">
        <f t="shared" si="246"/>
        <v>-2.0773342254067462</v>
      </c>
      <c r="CG88" s="18">
        <f t="shared" si="247"/>
        <v>-3.3602436755596488</v>
      </c>
      <c r="CH88" s="18">
        <f t="shared" si="248"/>
        <v>1.5963620716612503</v>
      </c>
      <c r="CI88" s="18">
        <f t="shared" si="249"/>
        <v>-0.94668851022394751</v>
      </c>
      <c r="CK88" t="str">
        <f t="shared" si="262"/>
        <v>31 Science, engineering and technology associate professionals</v>
      </c>
      <c r="CL88" s="18">
        <f t="shared" si="250"/>
        <v>8.1100706623435492</v>
      </c>
      <c r="CM88" s="18">
        <f t="shared" si="250"/>
        <v>12.979447511260522</v>
      </c>
      <c r="CN88" s="18">
        <f t="shared" si="250"/>
        <v>2.5433248476635084</v>
      </c>
      <c r="CO88" s="18">
        <f t="shared" si="250"/>
        <v>3.6562925906413746E-2</v>
      </c>
      <c r="CP88" s="18">
        <f t="shared" si="251"/>
        <v>1.5828170654751617</v>
      </c>
      <c r="CR88" s="18">
        <f t="shared" si="252"/>
        <v>0.86526629395857757</v>
      </c>
      <c r="CS88" s="18">
        <f t="shared" si="253"/>
        <v>2.3853596082076711</v>
      </c>
      <c r="CT88" s="18">
        <f t="shared" si="254"/>
        <v>3.0183833132608973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12.951509168633812</v>
      </c>
      <c r="C89" s="18">
        <f t="shared" si="210"/>
        <v>-27.219281783374573</v>
      </c>
      <c r="D89" s="18">
        <f t="shared" si="210"/>
        <v>5.3758692661331375</v>
      </c>
      <c r="E89" s="18">
        <f t="shared" si="210"/>
        <v>3.885793541975735</v>
      </c>
      <c r="F89" s="18">
        <f t="shared" si="211"/>
        <v>2.0540484508563051</v>
      </c>
      <c r="H89" s="18">
        <f t="shared" si="212"/>
        <v>4.3801294436862204</v>
      </c>
      <c r="I89" s="18">
        <f t="shared" si="213"/>
        <v>4.0047849299905902</v>
      </c>
      <c r="J89" s="18">
        <f t="shared" si="214"/>
        <v>6.8575263642618456</v>
      </c>
      <c r="L89" t="str">
        <f t="shared" si="255"/>
        <v>32 Health and social care associate professionals</v>
      </c>
      <c r="M89" s="18">
        <f t="shared" si="215"/>
        <v>12.414968817075289</v>
      </c>
      <c r="N89" s="18">
        <f t="shared" si="215"/>
        <v>-13.126980542562983</v>
      </c>
      <c r="O89" s="18">
        <f t="shared" si="215"/>
        <v>4.1628411809690569</v>
      </c>
      <c r="P89" s="18">
        <f t="shared" si="215"/>
        <v>3.3268376689532531</v>
      </c>
      <c r="Q89" s="18">
        <f t="shared" si="216"/>
        <v>2.4704807939133877</v>
      </c>
      <c r="S89" s="18">
        <f t="shared" si="217"/>
        <v>3.6047573117264253</v>
      </c>
      <c r="T89" s="18">
        <f t="shared" si="218"/>
        <v>3.55759227865593</v>
      </c>
      <c r="U89" s="18">
        <f t="shared" si="219"/>
        <v>5.981679067400103</v>
      </c>
      <c r="W89" t="str">
        <f t="shared" si="256"/>
        <v>32 Health and social care associate professionals</v>
      </c>
      <c r="X89" s="18">
        <f t="shared" si="220"/>
        <v>4.6500470470713484</v>
      </c>
      <c r="Y89" s="18">
        <f t="shared" si="220"/>
        <v>4.3695529712797887</v>
      </c>
      <c r="Z89" s="18">
        <f t="shared" si="220"/>
        <v>2.8569747055635641</v>
      </c>
      <c r="AA89" s="18">
        <f t="shared" si="220"/>
        <v>2.6787559643036696</v>
      </c>
      <c r="AB89" s="18">
        <f t="shared" si="221"/>
        <v>2.8393406678705269</v>
      </c>
      <c r="AD89" s="18">
        <f t="shared" si="222"/>
        <v>2.7381278741695825</v>
      </c>
      <c r="AE89" s="18">
        <f t="shared" si="223"/>
        <v>4.0236692149120845</v>
      </c>
      <c r="AF89" s="18">
        <f t="shared" si="224"/>
        <v>5.7302829564861213</v>
      </c>
      <c r="AH89" t="str">
        <f t="shared" si="257"/>
        <v>32 Health and social care associate professionals</v>
      </c>
      <c r="AI89" s="18">
        <f t="shared" si="225"/>
        <v>-3.3365167579158528</v>
      </c>
      <c r="AJ89" s="18">
        <f t="shared" si="225"/>
        <v>0.11005204772054356</v>
      </c>
      <c r="AK89" s="18">
        <f t="shared" si="225"/>
        <v>-5.4152813999490679</v>
      </c>
      <c r="AL89" s="18">
        <f t="shared" si="225"/>
        <v>-5.0345949689126428</v>
      </c>
      <c r="AM89" s="18">
        <f t="shared" si="226"/>
        <v>-4.840467225198319</v>
      </c>
      <c r="AO89" s="18">
        <f t="shared" si="227"/>
        <v>-5.1616603859060639</v>
      </c>
      <c r="AP89" s="18">
        <f t="shared" si="228"/>
        <v>1.7698126574438477</v>
      </c>
      <c r="AQ89" s="18">
        <f t="shared" si="229"/>
        <v>-1.8767328765655567</v>
      </c>
      <c r="AS89" t="str">
        <f t="shared" si="258"/>
        <v>32 Health and social care associate professionals</v>
      </c>
      <c r="AT89" s="18">
        <f t="shared" si="230"/>
        <v>4.0097564687993525</v>
      </c>
      <c r="AU89" s="18">
        <f t="shared" si="230"/>
        <v>11.216269019212</v>
      </c>
      <c r="AV89" s="18">
        <f t="shared" si="230"/>
        <v>-0.43221977142714474</v>
      </c>
      <c r="AW89" s="18">
        <f t="shared" si="230"/>
        <v>1.4346658378192378</v>
      </c>
      <c r="AX89" s="18">
        <f t="shared" si="231"/>
        <v>1.4294696550549268</v>
      </c>
      <c r="AZ89" s="18">
        <f t="shared" si="232"/>
        <v>0.80851337184577599</v>
      </c>
      <c r="BA89" s="18">
        <f t="shared" si="233"/>
        <v>3.2085203384809358</v>
      </c>
      <c r="BB89" s="18">
        <f t="shared" si="234"/>
        <v>3.7390612448606753</v>
      </c>
      <c r="BD89" t="str">
        <f t="shared" si="259"/>
        <v>32 Health and social care associate professionals</v>
      </c>
      <c r="BE89" s="18">
        <f t="shared" si="235"/>
        <v>5.547089504899172</v>
      </c>
      <c r="BF89" s="18">
        <f t="shared" si="235"/>
        <v>9.5970828481231951</v>
      </c>
      <c r="BG89" s="18">
        <f t="shared" si="235"/>
        <v>-0.31598262324167292</v>
      </c>
      <c r="BH89" s="18">
        <f t="shared" si="235"/>
        <v>1.0622122950458834</v>
      </c>
      <c r="BI89" s="18">
        <f t="shared" si="236"/>
        <v>1.1406910256572811</v>
      </c>
      <c r="BK89" s="18">
        <f t="shared" si="237"/>
        <v>0.60070973645747205</v>
      </c>
      <c r="BL89" s="18">
        <f t="shared" si="238"/>
        <v>3.1062244008520645</v>
      </c>
      <c r="BM89" s="18">
        <f t="shared" si="239"/>
        <v>3.503665766688524</v>
      </c>
      <c r="BO89" t="str">
        <f t="shared" si="260"/>
        <v>32 Health and social care associate professionals</v>
      </c>
      <c r="BP89" s="18">
        <f t="shared" si="240"/>
        <v>3.0610197907574577</v>
      </c>
      <c r="BQ89" s="18">
        <f t="shared" si="240"/>
        <v>2.9792788960981254</v>
      </c>
      <c r="BR89" s="18">
        <f t="shared" si="240"/>
        <v>-3.0542259478636868</v>
      </c>
      <c r="BS89" s="18">
        <f t="shared" si="240"/>
        <v>-2.571304067481861</v>
      </c>
      <c r="BT89" s="18">
        <f t="shared" si="241"/>
        <v>-2.3850250386956873</v>
      </c>
      <c r="BV89" s="18">
        <f t="shared" si="242"/>
        <v>-2.732544727352515</v>
      </c>
      <c r="BW89" s="18">
        <f t="shared" si="243"/>
        <v>2.501703483349349</v>
      </c>
      <c r="BX89" s="18">
        <f t="shared" si="244"/>
        <v>0.68976416388262241</v>
      </c>
      <c r="BZ89" t="str">
        <f t="shared" si="261"/>
        <v>32 Health and social care associate professionals</v>
      </c>
      <c r="CA89" s="18">
        <f t="shared" si="245"/>
        <v>-6.6854891833744272</v>
      </c>
      <c r="CB89" s="18">
        <f t="shared" si="245"/>
        <v>0.99336342686180412</v>
      </c>
      <c r="CC89" s="18">
        <f t="shared" si="245"/>
        <v>-1.1769410311764594</v>
      </c>
      <c r="CD89" s="18">
        <f t="shared" si="245"/>
        <v>-4.2773067384068835</v>
      </c>
      <c r="CE89" s="18">
        <f t="shared" si="246"/>
        <v>-2.9946164437042677</v>
      </c>
      <c r="CG89" s="18">
        <f t="shared" si="247"/>
        <v>-3.254812509023397</v>
      </c>
      <c r="CH89" s="18">
        <f t="shared" si="248"/>
        <v>2.0636205847182953</v>
      </c>
      <c r="CI89" s="18">
        <f t="shared" si="249"/>
        <v>-0.22162140275614473</v>
      </c>
      <c r="CK89" t="str">
        <f t="shared" si="262"/>
        <v>32 Health and social care associate professionals</v>
      </c>
      <c r="CL89" s="18">
        <f t="shared" si="250"/>
        <v>2.622481729253856</v>
      </c>
      <c r="CM89" s="18">
        <f t="shared" si="250"/>
        <v>-2.6843298859694165</v>
      </c>
      <c r="CN89" s="18">
        <f t="shared" si="250"/>
        <v>4.3866431986510745</v>
      </c>
      <c r="CO89" s="18">
        <f t="shared" si="250"/>
        <v>1.2666220725561228</v>
      </c>
      <c r="CP89" s="18">
        <f t="shared" si="251"/>
        <v>1.9775131826207382</v>
      </c>
      <c r="CR89" s="18">
        <f t="shared" si="252"/>
        <v>2.2961274024990264</v>
      </c>
      <c r="CS89" s="18">
        <f t="shared" si="253"/>
        <v>3.0731357669634196</v>
      </c>
      <c r="CT89" s="18">
        <f t="shared" si="254"/>
        <v>4.660422020470989</v>
      </c>
    </row>
    <row r="90" spans="1:98" x14ac:dyDescent="0.2">
      <c r="A90" t="str">
        <f t="shared" si="209"/>
        <v>33 Protective service occupations</v>
      </c>
      <c r="B90" s="18">
        <f t="shared" si="210"/>
        <v>8.2351687363636508</v>
      </c>
      <c r="C90" s="18">
        <f t="shared" si="210"/>
        <v>-5.8720413959641675</v>
      </c>
      <c r="D90" s="18">
        <f t="shared" si="210"/>
        <v>9.5558020193921465</v>
      </c>
      <c r="E90" s="18">
        <f t="shared" si="210"/>
        <v>5.3707513984120103</v>
      </c>
      <c r="F90" s="18">
        <f t="shared" si="211"/>
        <v>5.9115978606485875</v>
      </c>
      <c r="H90" s="18">
        <f t="shared" si="212"/>
        <v>6.7476964976824316</v>
      </c>
      <c r="I90" s="18">
        <f t="shared" si="213"/>
        <v>3.6985946947801107</v>
      </c>
      <c r="J90" s="18">
        <f t="shared" si="214"/>
        <v>8.4733988415161665</v>
      </c>
      <c r="L90" t="str">
        <f t="shared" si="255"/>
        <v>33 Protective service occupations</v>
      </c>
      <c r="M90" s="18">
        <f t="shared" si="215"/>
        <v>5.6738002959533906</v>
      </c>
      <c r="N90" s="18">
        <f t="shared" si="215"/>
        <v>1.5168192453423934</v>
      </c>
      <c r="O90" s="18">
        <f t="shared" si="215"/>
        <v>8.5880901528028417</v>
      </c>
      <c r="P90" s="18">
        <f t="shared" si="215"/>
        <v>4.8795176837607812</v>
      </c>
      <c r="Q90" s="18">
        <f t="shared" si="216"/>
        <v>5.8089091302000906</v>
      </c>
      <c r="S90" s="18">
        <f t="shared" si="217"/>
        <v>6.1014174675279254</v>
      </c>
      <c r="T90" s="18">
        <f t="shared" si="218"/>
        <v>3.0923792736637701</v>
      </c>
      <c r="U90" s="18">
        <f t="shared" si="219"/>
        <v>7.6234156530071262</v>
      </c>
      <c r="W90" t="str">
        <f t="shared" si="256"/>
        <v>33 Protective service occupations</v>
      </c>
      <c r="X90" s="18">
        <f t="shared" si="220"/>
        <v>0.54813827602728793</v>
      </c>
      <c r="Y90" s="18">
        <f t="shared" si="220"/>
        <v>20.746759064114052</v>
      </c>
      <c r="Z90" s="18">
        <f t="shared" si="220"/>
        <v>5.3200549728138036</v>
      </c>
      <c r="AA90" s="18">
        <f t="shared" si="220"/>
        <v>3.7433097260238579</v>
      </c>
      <c r="AB90" s="18">
        <f t="shared" si="221"/>
        <v>5.2269521075093861</v>
      </c>
      <c r="AD90" s="18">
        <f t="shared" si="222"/>
        <v>4.2662510433574941</v>
      </c>
      <c r="AE90" s="18">
        <f t="shared" si="223"/>
        <v>3.1451095361986203</v>
      </c>
      <c r="AF90" s="18">
        <f t="shared" si="224"/>
        <v>6.1921991616220584</v>
      </c>
      <c r="AH90" t="str">
        <f t="shared" si="257"/>
        <v>33 Protective service occupations</v>
      </c>
      <c r="AI90" s="18">
        <f t="shared" si="225"/>
        <v>-0.37445222085872309</v>
      </c>
      <c r="AJ90" s="18">
        <f t="shared" si="225"/>
        <v>25.332768748420854</v>
      </c>
      <c r="AK90" s="18">
        <f t="shared" si="225"/>
        <v>4.508367494078569</v>
      </c>
      <c r="AL90" s="18">
        <f t="shared" si="225"/>
        <v>3.135209186980692</v>
      </c>
      <c r="AM90" s="18">
        <f t="shared" si="226"/>
        <v>4.8318121430401595</v>
      </c>
      <c r="AO90" s="18">
        <f t="shared" si="227"/>
        <v>3.5909121335165661</v>
      </c>
      <c r="AP90" s="18">
        <f t="shared" si="228"/>
        <v>2.7150682701982731</v>
      </c>
      <c r="AQ90" s="18">
        <f t="shared" si="229"/>
        <v>5.3717590304910745</v>
      </c>
      <c r="AS90" t="str">
        <f t="shared" si="258"/>
        <v>33 Protective service occupations</v>
      </c>
      <c r="AT90" s="18">
        <f t="shared" si="230"/>
        <v>-4.6915060894169418</v>
      </c>
      <c r="AU90" s="18">
        <f t="shared" si="230"/>
        <v>17.745632981305736</v>
      </c>
      <c r="AV90" s="18">
        <f t="shared" si="230"/>
        <v>1.443004914402124</v>
      </c>
      <c r="AW90" s="18">
        <f t="shared" si="230"/>
        <v>1.6543946839709056</v>
      </c>
      <c r="AX90" s="18">
        <f t="shared" si="231"/>
        <v>2.5255971776097175</v>
      </c>
      <c r="AZ90" s="18">
        <f t="shared" si="232"/>
        <v>1.5838825282880498</v>
      </c>
      <c r="BA90" s="18">
        <f t="shared" si="233"/>
        <v>2.2612245575240886</v>
      </c>
      <c r="BB90" s="18">
        <f t="shared" si="234"/>
        <v>3.4544706023161176</v>
      </c>
      <c r="BD90" t="str">
        <f t="shared" si="259"/>
        <v>33 Protective service occupations</v>
      </c>
      <c r="BE90" s="18">
        <f t="shared" si="235"/>
        <v>0.972182256886156</v>
      </c>
      <c r="BF90" s="18">
        <f t="shared" si="235"/>
        <v>-3.3134267879271984</v>
      </c>
      <c r="BG90" s="18">
        <f t="shared" si="235"/>
        <v>3.4471686652672417</v>
      </c>
      <c r="BH90" s="18">
        <f t="shared" si="235"/>
        <v>0.72136611664994632</v>
      </c>
      <c r="BI90" s="18">
        <f t="shared" si="236"/>
        <v>1.3061837171916446</v>
      </c>
      <c r="BK90" s="18">
        <f t="shared" si="237"/>
        <v>1.6218915896961672</v>
      </c>
      <c r="BL90" s="18">
        <f t="shared" si="238"/>
        <v>1.8098978271246846</v>
      </c>
      <c r="BM90" s="18">
        <f t="shared" si="239"/>
        <v>3.1037481496597463</v>
      </c>
      <c r="BO90" t="str">
        <f t="shared" si="260"/>
        <v>33 Protective service occupations</v>
      </c>
      <c r="BP90" s="18">
        <f t="shared" si="240"/>
        <v>0.38529523004104949</v>
      </c>
      <c r="BQ90" s="18">
        <f t="shared" si="240"/>
        <v>-3.0011132309441857</v>
      </c>
      <c r="BR90" s="18">
        <f t="shared" si="240"/>
        <v>0.76168721606766354</v>
      </c>
      <c r="BS90" s="18">
        <f t="shared" si="240"/>
        <v>-1.633675422335279</v>
      </c>
      <c r="BT90" s="18">
        <f t="shared" si="241"/>
        <v>-0.97798219976380496</v>
      </c>
      <c r="BV90" s="18">
        <f t="shared" si="242"/>
        <v>-0.8416160995675992</v>
      </c>
      <c r="BW90" s="18">
        <f t="shared" si="243"/>
        <v>1.6800178402679666</v>
      </c>
      <c r="BX90" s="18">
        <f t="shared" si="244"/>
        <v>1.0224121648645612</v>
      </c>
      <c r="BZ90" t="str">
        <f t="shared" si="261"/>
        <v>33 Protective service occupations</v>
      </c>
      <c r="CA90" s="18">
        <f t="shared" si="245"/>
        <v>-3.4113346262116595</v>
      </c>
      <c r="CB90" s="18">
        <f t="shared" si="245"/>
        <v>6.5513070058236478</v>
      </c>
      <c r="CC90" s="18">
        <f t="shared" si="245"/>
        <v>0.88035128184500433</v>
      </c>
      <c r="CD90" s="18">
        <f t="shared" si="245"/>
        <v>-3.8762374302508507</v>
      </c>
      <c r="CE90" s="18">
        <f t="shared" si="246"/>
        <v>-1.7842339858213041</v>
      </c>
      <c r="CG90" s="18">
        <f t="shared" si="247"/>
        <v>-2.3161645640651374</v>
      </c>
      <c r="CH90" s="18">
        <f t="shared" si="248"/>
        <v>1.7705115191065213</v>
      </c>
      <c r="CI90" s="18">
        <f t="shared" si="249"/>
        <v>3.1794620778757832E-2</v>
      </c>
      <c r="CK90" t="str">
        <f t="shared" si="262"/>
        <v>33 Protective service occupations</v>
      </c>
      <c r="CL90" s="18">
        <f t="shared" si="250"/>
        <v>-3.6821207688959023</v>
      </c>
      <c r="CM90" s="18">
        <f t="shared" si="250"/>
        <v>-11.549924600079631</v>
      </c>
      <c r="CN90" s="18">
        <f t="shared" si="250"/>
        <v>-0.71246393737532943</v>
      </c>
      <c r="CO90" s="18">
        <f t="shared" si="250"/>
        <v>-6.9765096884064182</v>
      </c>
      <c r="CP90" s="18">
        <f t="shared" si="251"/>
        <v>-5.3613282822592261</v>
      </c>
      <c r="CR90" s="18">
        <f t="shared" si="252"/>
        <v>-4.9336839364279133</v>
      </c>
      <c r="CS90" s="18">
        <f t="shared" si="253"/>
        <v>1.1733455464145948</v>
      </c>
      <c r="CT90" s="18">
        <f t="shared" si="254"/>
        <v>-2.73812985755858</v>
      </c>
    </row>
    <row r="91" spans="1:98" x14ac:dyDescent="0.2">
      <c r="A91" t="str">
        <f t="shared" si="209"/>
        <v>34 Culture, media and sports occupations</v>
      </c>
      <c r="B91" s="18">
        <f t="shared" si="210"/>
        <v>11.707198186134438</v>
      </c>
      <c r="C91" s="18">
        <f t="shared" si="210"/>
        <v>5.4787662259002667</v>
      </c>
      <c r="D91" s="18">
        <f t="shared" si="210"/>
        <v>1.6583547016819189</v>
      </c>
      <c r="E91" s="18">
        <f t="shared" si="210"/>
        <v>2.7762469722480754</v>
      </c>
      <c r="F91" s="18">
        <f t="shared" si="211"/>
        <v>2.5918823276760206</v>
      </c>
      <c r="H91" s="18">
        <f t="shared" si="212"/>
        <v>2.402256962875815</v>
      </c>
      <c r="I91" s="18">
        <f t="shared" si="213"/>
        <v>2.9682252653733032</v>
      </c>
      <c r="J91" s="18">
        <f t="shared" si="214"/>
        <v>4.6539533135789402</v>
      </c>
      <c r="L91" t="str">
        <f t="shared" si="255"/>
        <v>34 Culture, media and sports occupations</v>
      </c>
      <c r="M91" s="18">
        <f t="shared" si="215"/>
        <v>8.8266583902281361</v>
      </c>
      <c r="N91" s="18">
        <f t="shared" si="215"/>
        <v>-8.247084391314063</v>
      </c>
      <c r="O91" s="18">
        <f t="shared" si="215"/>
        <v>1.0679948583432797</v>
      </c>
      <c r="P91" s="18">
        <f t="shared" si="215"/>
        <v>2.5198130750863967</v>
      </c>
      <c r="Q91" s="18">
        <f t="shared" si="216"/>
        <v>1.3585493185527708</v>
      </c>
      <c r="S91" s="18">
        <f t="shared" si="217"/>
        <v>2.0335711150415436</v>
      </c>
      <c r="T91" s="18">
        <f t="shared" si="218"/>
        <v>2.8624661150992159</v>
      </c>
      <c r="U91" s="18">
        <f t="shared" si="219"/>
        <v>4.2967394162520822</v>
      </c>
      <c r="W91" t="str">
        <f t="shared" si="256"/>
        <v>34 Culture, media and sports occupations</v>
      </c>
      <c r="X91" s="18">
        <f t="shared" si="220"/>
        <v>-1.9245646472063727</v>
      </c>
      <c r="Y91" s="18">
        <f t="shared" si="220"/>
        <v>12.214337682311061</v>
      </c>
      <c r="Z91" s="18">
        <f t="shared" si="220"/>
        <v>-1.3865510624193389</v>
      </c>
      <c r="AA91" s="18">
        <f t="shared" si="220"/>
        <v>0.93305229790405786</v>
      </c>
      <c r="AB91" s="18">
        <f t="shared" si="221"/>
        <v>0.86812489628294021</v>
      </c>
      <c r="AD91" s="18">
        <f t="shared" si="222"/>
        <v>0.15385124153834973</v>
      </c>
      <c r="AE91" s="18">
        <f t="shared" si="223"/>
        <v>2.6252426092702619</v>
      </c>
      <c r="AF91" s="18">
        <f t="shared" si="224"/>
        <v>2.7326516564923242</v>
      </c>
      <c r="AH91" t="str">
        <f t="shared" si="257"/>
        <v>34 Culture, media and sports occupations</v>
      </c>
      <c r="AI91" s="18">
        <f t="shared" si="225"/>
        <v>0.36185195991489394</v>
      </c>
      <c r="AJ91" s="18">
        <f t="shared" si="225"/>
        <v>21.865048281698883</v>
      </c>
      <c r="AK91" s="18">
        <f t="shared" si="225"/>
        <v>-1.3892416131198515</v>
      </c>
      <c r="AL91" s="18">
        <f t="shared" si="225"/>
        <v>2.5163718747413188</v>
      </c>
      <c r="AM91" s="18">
        <f t="shared" si="226"/>
        <v>2.379866420573018</v>
      </c>
      <c r="AO91" s="18">
        <f t="shared" si="227"/>
        <v>1.19760898889818</v>
      </c>
      <c r="AP91" s="18">
        <f t="shared" si="228"/>
        <v>2.6822163208954919</v>
      </c>
      <c r="AQ91" s="18">
        <f t="shared" si="229"/>
        <v>3.5310922323617433</v>
      </c>
      <c r="AS91" t="str">
        <f t="shared" si="258"/>
        <v>34 Culture, media and sports occupations</v>
      </c>
      <c r="AT91" s="18">
        <f t="shared" si="230"/>
        <v>-2.3331774538197902</v>
      </c>
      <c r="AU91" s="18">
        <f t="shared" si="230"/>
        <v>10.421149991277613</v>
      </c>
      <c r="AV91" s="18">
        <f t="shared" si="230"/>
        <v>-2.5688285092307472</v>
      </c>
      <c r="AW91" s="18">
        <f t="shared" si="230"/>
        <v>0.44133086635387286</v>
      </c>
      <c r="AX91" s="18">
        <f t="shared" si="231"/>
        <v>8.1580369733447178E-2</v>
      </c>
      <c r="AZ91" s="18">
        <f t="shared" si="232"/>
        <v>-0.57224949747979315</v>
      </c>
      <c r="BA91" s="18">
        <f t="shared" si="233"/>
        <v>2.415807709631923</v>
      </c>
      <c r="BB91" s="18">
        <f t="shared" si="234"/>
        <v>2.0111323748047472</v>
      </c>
      <c r="BD91" t="str">
        <f t="shared" si="259"/>
        <v>34 Culture, media and sports occupations</v>
      </c>
      <c r="BE91" s="18">
        <f t="shared" si="235"/>
        <v>0.75150848278626725</v>
      </c>
      <c r="BF91" s="18">
        <f t="shared" si="235"/>
        <v>-3.3968449510541565</v>
      </c>
      <c r="BG91" s="18">
        <f t="shared" si="235"/>
        <v>-3.3885627424632192</v>
      </c>
      <c r="BH91" s="18">
        <f t="shared" si="235"/>
        <v>0.47487549594358303</v>
      </c>
      <c r="BI91" s="18">
        <f t="shared" si="236"/>
        <v>-0.99222526867080996</v>
      </c>
      <c r="BK91" s="18">
        <f t="shared" si="237"/>
        <v>-0.82980539234144279</v>
      </c>
      <c r="BL91" s="18">
        <f t="shared" si="238"/>
        <v>1.9426422308937763</v>
      </c>
      <c r="BM91" s="18">
        <f t="shared" si="239"/>
        <v>1.3182344190910245</v>
      </c>
      <c r="BO91" t="str">
        <f t="shared" si="260"/>
        <v>34 Culture, media and sports occupations</v>
      </c>
      <c r="BP91" s="18">
        <f t="shared" si="240"/>
        <v>-4.59703556588269</v>
      </c>
      <c r="BQ91" s="18">
        <f t="shared" si="240"/>
        <v>-6.4635869706702547</v>
      </c>
      <c r="BR91" s="18">
        <f t="shared" si="240"/>
        <v>-7.4601958445798982</v>
      </c>
      <c r="BS91" s="18">
        <f t="shared" si="240"/>
        <v>-4.8073871847214562</v>
      </c>
      <c r="BT91" s="18">
        <f t="shared" si="241"/>
        <v>-5.7479067888484225</v>
      </c>
      <c r="BV91" s="18">
        <f t="shared" si="242"/>
        <v>-5.7000005390305812</v>
      </c>
      <c r="BW91" s="18">
        <f t="shared" si="243"/>
        <v>1.4625871839278659</v>
      </c>
      <c r="BX91" s="18">
        <f t="shared" si="244"/>
        <v>-2.7519493601608658</v>
      </c>
      <c r="BZ91" t="str">
        <f t="shared" si="261"/>
        <v>34 Culture, media and sports occupations</v>
      </c>
      <c r="CA91" s="18">
        <f t="shared" si="245"/>
        <v>-3.9079419141307747</v>
      </c>
      <c r="CB91" s="18">
        <f t="shared" si="245"/>
        <v>1.0110882009513267</v>
      </c>
      <c r="CC91" s="18">
        <f t="shared" si="245"/>
        <v>-3.4563592860945458</v>
      </c>
      <c r="CD91" s="18">
        <f t="shared" si="245"/>
        <v>-3.6191894273131853</v>
      </c>
      <c r="CE91" s="18">
        <f t="shared" si="246"/>
        <v>-3.2851144481618966</v>
      </c>
      <c r="CG91" s="18">
        <f t="shared" si="247"/>
        <v>-3.5649432507700363</v>
      </c>
      <c r="CH91" s="18">
        <f t="shared" si="248"/>
        <v>1.713709306846356</v>
      </c>
      <c r="CI91" s="18">
        <f t="shared" si="249"/>
        <v>-0.9208277577678059</v>
      </c>
      <c r="CK91" t="str">
        <f t="shared" si="262"/>
        <v>34 Culture, media and sports occupations</v>
      </c>
      <c r="CL91" s="18">
        <f t="shared" si="250"/>
        <v>6.2903797010986251</v>
      </c>
      <c r="CM91" s="18">
        <f t="shared" si="250"/>
        <v>-7.7794279404310496</v>
      </c>
      <c r="CN91" s="18">
        <f t="shared" si="250"/>
        <v>0.95744870139018445</v>
      </c>
      <c r="CO91" s="18">
        <f t="shared" si="250"/>
        <v>-1.536939158564643</v>
      </c>
      <c r="CP91" s="18">
        <f t="shared" si="251"/>
        <v>-1.1695414141137617</v>
      </c>
      <c r="CR91" s="18">
        <f t="shared" si="252"/>
        <v>-0.71240057303910698</v>
      </c>
      <c r="CS91" s="18">
        <f t="shared" si="253"/>
        <v>2.0910762912618841</v>
      </c>
      <c r="CT91" s="18">
        <f t="shared" si="254"/>
        <v>1.5651047551695552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5.7551195309392345</v>
      </c>
      <c r="C92" s="18">
        <f t="shared" si="210"/>
        <v>-3.2768733464644151</v>
      </c>
      <c r="D92" s="18">
        <f t="shared" si="210"/>
        <v>3.5271942029172498</v>
      </c>
      <c r="E92" s="18">
        <f t="shared" si="210"/>
        <v>3.173560538411091</v>
      </c>
      <c r="F92" s="18">
        <f t="shared" si="211"/>
        <v>2.8680294786692428</v>
      </c>
      <c r="H92" s="18">
        <f t="shared" si="212"/>
        <v>3.2913040045678521</v>
      </c>
      <c r="I92" s="18">
        <f t="shared" si="213"/>
        <v>3.1409102783218845</v>
      </c>
      <c r="J92" s="18">
        <f t="shared" si="214"/>
        <v>5.4467439888403968</v>
      </c>
      <c r="L92" t="str">
        <f t="shared" si="255"/>
        <v>35 Business and public service associate professionals</v>
      </c>
      <c r="M92" s="18">
        <f t="shared" si="215"/>
        <v>8.3362002010858092</v>
      </c>
      <c r="N92" s="18">
        <f t="shared" si="215"/>
        <v>-5.2090210162010102</v>
      </c>
      <c r="O92" s="18">
        <f t="shared" si="215"/>
        <v>2.8393151182507959</v>
      </c>
      <c r="P92" s="18">
        <f t="shared" si="215"/>
        <v>2.5828742036542618</v>
      </c>
      <c r="Q92" s="18">
        <f t="shared" si="216"/>
        <v>2.1573150107643491</v>
      </c>
      <c r="S92" s="18">
        <f t="shared" si="217"/>
        <v>2.6682833782102122</v>
      </c>
      <c r="T92" s="18">
        <f t="shared" si="218"/>
        <v>3.0270281591101345</v>
      </c>
      <c r="U92" s="18">
        <f t="shared" si="219"/>
        <v>4.8968008979647148</v>
      </c>
      <c r="W92" t="str">
        <f t="shared" si="256"/>
        <v>35 Business and public service associate professionals</v>
      </c>
      <c r="X92" s="18">
        <f t="shared" si="220"/>
        <v>0.25401625918188842</v>
      </c>
      <c r="Y92" s="18">
        <f t="shared" si="220"/>
        <v>12.509286964233969</v>
      </c>
      <c r="Z92" s="18">
        <f t="shared" si="220"/>
        <v>-2.6290332036937869E-4</v>
      </c>
      <c r="AA92" s="18">
        <f t="shared" si="220"/>
        <v>1.1256873608306739</v>
      </c>
      <c r="AB92" s="18">
        <f t="shared" si="221"/>
        <v>1.4465648241952733</v>
      </c>
      <c r="AD92" s="18">
        <f t="shared" si="222"/>
        <v>0.74896897891187919</v>
      </c>
      <c r="AE92" s="18">
        <f t="shared" si="223"/>
        <v>2.893149422713881</v>
      </c>
      <c r="AF92" s="18">
        <f t="shared" si="224"/>
        <v>3.4045843056574876</v>
      </c>
      <c r="AH92" t="str">
        <f t="shared" si="257"/>
        <v>35 Business and public service associate professionals</v>
      </c>
      <c r="AI92" s="18">
        <f t="shared" si="225"/>
        <v>0.16885026598723041</v>
      </c>
      <c r="AJ92" s="18">
        <f t="shared" si="225"/>
        <v>17.901260935945331</v>
      </c>
      <c r="AK92" s="18">
        <f t="shared" si="225"/>
        <v>0.31691522559202934</v>
      </c>
      <c r="AL92" s="18">
        <f t="shared" si="225"/>
        <v>1.7567126479903106</v>
      </c>
      <c r="AM92" s="18">
        <f t="shared" si="226"/>
        <v>2.241273080462558</v>
      </c>
      <c r="AO92" s="18">
        <f t="shared" si="227"/>
        <v>1.2744986236068456</v>
      </c>
      <c r="AP92" s="18">
        <f t="shared" si="228"/>
        <v>2.8694382479616865</v>
      </c>
      <c r="AQ92" s="18">
        <f t="shared" si="229"/>
        <v>3.7528992084598478</v>
      </c>
      <c r="AS92" t="str">
        <f t="shared" si="258"/>
        <v>35 Business and public service associate professionals</v>
      </c>
      <c r="AT92" s="18">
        <f t="shared" si="230"/>
        <v>-1.0550668038763367</v>
      </c>
      <c r="AU92" s="18">
        <f t="shared" si="230"/>
        <v>18.78325690044904</v>
      </c>
      <c r="AV92" s="18">
        <f t="shared" si="230"/>
        <v>-0.41384903658547856</v>
      </c>
      <c r="AW92" s="18">
        <f t="shared" si="230"/>
        <v>1.4818348853006702</v>
      </c>
      <c r="AX92" s="18">
        <f t="shared" si="231"/>
        <v>1.8830803888070013</v>
      </c>
      <c r="AZ92" s="18">
        <f t="shared" si="232"/>
        <v>0.84596429255197059</v>
      </c>
      <c r="BA92" s="18">
        <f t="shared" si="233"/>
        <v>2.6779729970423549</v>
      </c>
      <c r="BB92" s="18">
        <f t="shared" si="234"/>
        <v>3.2734328382736155</v>
      </c>
      <c r="BD92" t="str">
        <f t="shared" si="259"/>
        <v>35 Business and public service associate professionals</v>
      </c>
      <c r="BE92" s="18">
        <f t="shared" si="235"/>
        <v>2.5555969780932219</v>
      </c>
      <c r="BF92" s="18">
        <f t="shared" si="235"/>
        <v>5.5867407357818477</v>
      </c>
      <c r="BG92" s="18">
        <f t="shared" si="235"/>
        <v>-1.8384357591300526</v>
      </c>
      <c r="BH92" s="18">
        <f t="shared" si="235"/>
        <v>-0.10404206615055589</v>
      </c>
      <c r="BI92" s="18">
        <f t="shared" si="236"/>
        <v>-0.30468649197340492</v>
      </c>
      <c r="BK92" s="18">
        <f t="shared" si="237"/>
        <v>-0.68555178626009683</v>
      </c>
      <c r="BL92" s="18">
        <f t="shared" si="238"/>
        <v>2.2132636034284614</v>
      </c>
      <c r="BM92" s="18">
        <f t="shared" si="239"/>
        <v>1.7155728089335742</v>
      </c>
      <c r="BO92" t="str">
        <f t="shared" si="260"/>
        <v>35 Business and public service associate professionals</v>
      </c>
      <c r="BP92" s="18">
        <f t="shared" si="240"/>
        <v>0.54171261036068952</v>
      </c>
      <c r="BQ92" s="18">
        <f t="shared" si="240"/>
        <v>3.7649940058897435</v>
      </c>
      <c r="BR92" s="18">
        <f t="shared" si="240"/>
        <v>-3.9072550161193487</v>
      </c>
      <c r="BS92" s="18">
        <f t="shared" si="240"/>
        <v>-2.2971483403133042</v>
      </c>
      <c r="BT92" s="18">
        <f t="shared" si="241"/>
        <v>-2.436804525531644</v>
      </c>
      <c r="BV92" s="18">
        <f t="shared" si="242"/>
        <v>-2.836826075440102</v>
      </c>
      <c r="BW92" s="18">
        <f t="shared" si="243"/>
        <v>1.8431482171388458</v>
      </c>
      <c r="BX92" s="18">
        <f t="shared" si="244"/>
        <v>-0.24015889780136801</v>
      </c>
      <c r="BZ92" t="str">
        <f t="shared" si="261"/>
        <v>35 Business and public service associate professionals</v>
      </c>
      <c r="CA92" s="18">
        <f t="shared" si="245"/>
        <v>-1.9338992956436374</v>
      </c>
      <c r="CB92" s="18">
        <f t="shared" si="245"/>
        <v>3.5503585381721159</v>
      </c>
      <c r="CC92" s="18">
        <f t="shared" si="245"/>
        <v>-3.8801187585483565</v>
      </c>
      <c r="CD92" s="18">
        <f t="shared" si="245"/>
        <v>-4.4584828961933942</v>
      </c>
      <c r="CE92" s="18">
        <f t="shared" si="246"/>
        <v>-3.7953217093702141</v>
      </c>
      <c r="CG92" s="18">
        <f t="shared" si="247"/>
        <v>-4.266082563818296</v>
      </c>
      <c r="CH92" s="18">
        <f t="shared" si="248"/>
        <v>1.6226018430808287</v>
      </c>
      <c r="CI92" s="18">
        <f t="shared" si="249"/>
        <v>-1.5338418070393378</v>
      </c>
      <c r="CK92" t="str">
        <f t="shared" si="262"/>
        <v>35 Business and public service associate professionals</v>
      </c>
      <c r="CL92" s="18">
        <f t="shared" si="250"/>
        <v>3.3140579739033837</v>
      </c>
      <c r="CM92" s="18">
        <f t="shared" si="250"/>
        <v>-10.816920349604853</v>
      </c>
      <c r="CN92" s="18">
        <f t="shared" si="250"/>
        <v>-2.0966409857990143</v>
      </c>
      <c r="CO92" s="18">
        <f t="shared" si="250"/>
        <v>-1.086461697936314</v>
      </c>
      <c r="CP92" s="18">
        <f t="shared" si="251"/>
        <v>-2.0393320520935232</v>
      </c>
      <c r="CR92" s="18">
        <f t="shared" si="252"/>
        <v>-1.4243409766682591</v>
      </c>
      <c r="CS92" s="18">
        <f t="shared" si="253"/>
        <v>1.8256920910376895</v>
      </c>
      <c r="CT92" s="18">
        <f t="shared" si="254"/>
        <v>0.74739619796222456</v>
      </c>
    </row>
    <row r="93" spans="1:98" x14ac:dyDescent="0.2">
      <c r="A93" t="str">
        <f t="shared" si="209"/>
        <v>41 Administrative occupations</v>
      </c>
      <c r="B93" s="18">
        <f t="shared" si="210"/>
        <v>7.5899042178678267</v>
      </c>
      <c r="C93" s="18">
        <f t="shared" si="210"/>
        <v>-10.200330623150577</v>
      </c>
      <c r="D93" s="18">
        <f t="shared" si="210"/>
        <v>3.4346228910604681</v>
      </c>
      <c r="E93" s="18">
        <f t="shared" si="210"/>
        <v>3.2398911568939148</v>
      </c>
      <c r="F93" s="18">
        <f t="shared" si="211"/>
        <v>2.4041335156505861</v>
      </c>
      <c r="H93" s="18">
        <f t="shared" si="212"/>
        <v>3.3047609660812327</v>
      </c>
      <c r="I93" s="18">
        <f t="shared" si="213"/>
        <v>3.3018427475795642</v>
      </c>
      <c r="J93" s="18">
        <f t="shared" si="214"/>
        <v>5.5751198207608432</v>
      </c>
      <c r="L93" t="str">
        <f t="shared" si="255"/>
        <v>41 Administrative occupations</v>
      </c>
      <c r="M93" s="18">
        <f t="shared" si="215"/>
        <v>9.0180835631640477</v>
      </c>
      <c r="N93" s="18">
        <f t="shared" si="215"/>
        <v>-9.9540242792689035</v>
      </c>
      <c r="O93" s="18">
        <f t="shared" si="215"/>
        <v>3.5013913248024497</v>
      </c>
      <c r="P93" s="18">
        <f t="shared" si="215"/>
        <v>2.9856615816183485</v>
      </c>
      <c r="Q93" s="18">
        <f t="shared" si="216"/>
        <v>2.2845832518524345</v>
      </c>
      <c r="S93" s="18">
        <f t="shared" si="217"/>
        <v>3.1572853292572534</v>
      </c>
      <c r="T93" s="18">
        <f t="shared" si="218"/>
        <v>3.3146656610817615</v>
      </c>
      <c r="U93" s="18">
        <f t="shared" si="219"/>
        <v>5.4762387502585108</v>
      </c>
      <c r="W93" t="str">
        <f t="shared" si="256"/>
        <v>41 Administrative occupations</v>
      </c>
      <c r="X93" s="18">
        <f t="shared" si="220"/>
        <v>1.27066032083476</v>
      </c>
      <c r="Y93" s="18">
        <f t="shared" si="220"/>
        <v>7.7554718469216466</v>
      </c>
      <c r="Z93" s="18">
        <f t="shared" si="220"/>
        <v>1.0256041946885563</v>
      </c>
      <c r="AA93" s="18">
        <f t="shared" si="220"/>
        <v>1.7353416295598389</v>
      </c>
      <c r="AB93" s="18">
        <f t="shared" si="221"/>
        <v>1.8784181981554848</v>
      </c>
      <c r="AD93" s="18">
        <f t="shared" si="222"/>
        <v>1.498210192465721</v>
      </c>
      <c r="AE93" s="18">
        <f t="shared" si="223"/>
        <v>3.3365107674498073</v>
      </c>
      <c r="AF93" s="18">
        <f t="shared" si="224"/>
        <v>4.3204128732428515</v>
      </c>
      <c r="AH93" t="str">
        <f t="shared" si="257"/>
        <v>41 Administrative occupations</v>
      </c>
      <c r="AI93" s="18">
        <f t="shared" si="225"/>
        <v>1.7674138991055743</v>
      </c>
      <c r="AJ93" s="18">
        <f t="shared" si="225"/>
        <v>4.777005059988837</v>
      </c>
      <c r="AK93" s="18">
        <f t="shared" si="225"/>
        <v>0.88071903031552434</v>
      </c>
      <c r="AL93" s="18">
        <f t="shared" si="225"/>
        <v>1.7066691375598575</v>
      </c>
      <c r="AM93" s="18">
        <f t="shared" si="226"/>
        <v>1.6365866434315368</v>
      </c>
      <c r="AO93" s="18">
        <f t="shared" si="227"/>
        <v>1.4306037809330263</v>
      </c>
      <c r="AP93" s="18">
        <f t="shared" si="228"/>
        <v>3.4578621403270837</v>
      </c>
      <c r="AQ93" s="18">
        <f t="shared" si="229"/>
        <v>4.3814777590313492</v>
      </c>
      <c r="AS93" t="str">
        <f t="shared" si="258"/>
        <v>41 Administrative occupations</v>
      </c>
      <c r="AT93" s="18">
        <f t="shared" si="230"/>
        <v>1.1759766900071744</v>
      </c>
      <c r="AU93" s="18">
        <f t="shared" si="230"/>
        <v>5.6875930606383296</v>
      </c>
      <c r="AV93" s="18">
        <f t="shared" si="230"/>
        <v>0.13512452825128474</v>
      </c>
      <c r="AW93" s="18">
        <f t="shared" si="230"/>
        <v>1.6516671323340448</v>
      </c>
      <c r="AX93" s="18">
        <f t="shared" si="231"/>
        <v>1.4218036669781053</v>
      </c>
      <c r="AZ93" s="18">
        <f t="shared" si="232"/>
        <v>1.1436179607645203</v>
      </c>
      <c r="BA93" s="18">
        <f t="shared" si="233"/>
        <v>3.2163562803964929</v>
      </c>
      <c r="BB93" s="18">
        <f t="shared" si="234"/>
        <v>3.9723096916932876</v>
      </c>
      <c r="BD93" t="str">
        <f t="shared" si="259"/>
        <v>41 Administrative occupations</v>
      </c>
      <c r="BE93" s="18">
        <f t="shared" si="235"/>
        <v>0.45357528908724909</v>
      </c>
      <c r="BF93" s="18">
        <f t="shared" si="235"/>
        <v>9.2523320702323062</v>
      </c>
      <c r="BG93" s="18">
        <f t="shared" si="235"/>
        <v>-2.547758741835926</v>
      </c>
      <c r="BH93" s="18">
        <f t="shared" si="235"/>
        <v>-0.99851758853348738</v>
      </c>
      <c r="BI93" s="18">
        <f t="shared" si="236"/>
        <v>-0.87677393046328156</v>
      </c>
      <c r="BK93" s="18">
        <f t="shared" si="237"/>
        <v>-1.5176487005622352</v>
      </c>
      <c r="BL93" s="18">
        <f t="shared" si="238"/>
        <v>2.3261888788008278</v>
      </c>
      <c r="BM93" s="18">
        <f t="shared" si="239"/>
        <v>1.2616491140481356</v>
      </c>
      <c r="BO93" t="str">
        <f t="shared" si="260"/>
        <v>41 Administrative occupations</v>
      </c>
      <c r="BP93" s="18">
        <f t="shared" si="240"/>
        <v>-1.7818397089180205</v>
      </c>
      <c r="BQ93" s="18">
        <f t="shared" si="240"/>
        <v>5.4329470263124291</v>
      </c>
      <c r="BR93" s="18">
        <f t="shared" si="240"/>
        <v>-4.5885532026950777</v>
      </c>
      <c r="BS93" s="18">
        <f t="shared" si="240"/>
        <v>-3.6298588670375276</v>
      </c>
      <c r="BT93" s="18">
        <f t="shared" si="241"/>
        <v>-3.3892994182840974</v>
      </c>
      <c r="BV93" s="18">
        <f t="shared" si="242"/>
        <v>-3.9504892226645216</v>
      </c>
      <c r="BW93" s="18">
        <f t="shared" si="243"/>
        <v>1.9641695573606732</v>
      </c>
      <c r="BX93" s="18">
        <f t="shared" si="244"/>
        <v>-0.8104761039560815</v>
      </c>
      <c r="BZ93" t="str">
        <f t="shared" si="261"/>
        <v>41 Administrative occupations</v>
      </c>
      <c r="CA93" s="18">
        <f t="shared" si="245"/>
        <v>-8.1740963266167981</v>
      </c>
      <c r="CB93" s="18">
        <f t="shared" si="245"/>
        <v>2.3410311787252835</v>
      </c>
      <c r="CC93" s="18">
        <f t="shared" si="245"/>
        <v>-6.0330377696673265</v>
      </c>
      <c r="CD93" s="18">
        <f t="shared" si="245"/>
        <v>-7.8719915578970294</v>
      </c>
      <c r="CE93" s="18">
        <f t="shared" si="246"/>
        <v>-6.6901138245647918</v>
      </c>
      <c r="CG93" s="18">
        <f t="shared" si="247"/>
        <v>-7.263040891798445</v>
      </c>
      <c r="CH93" s="18">
        <f t="shared" si="248"/>
        <v>1.3356863089057258</v>
      </c>
      <c r="CI93" s="18">
        <f t="shared" si="249"/>
        <v>-3.9902837634334776</v>
      </c>
      <c r="CK93" t="str">
        <f t="shared" si="262"/>
        <v>41 Administrative occupations</v>
      </c>
      <c r="CL93" s="18">
        <f t="shared" si="250"/>
        <v>-1.8183366215716035</v>
      </c>
      <c r="CM93" s="18">
        <f t="shared" si="250"/>
        <v>-14.008663689496203</v>
      </c>
      <c r="CN93" s="18">
        <f t="shared" si="250"/>
        <v>-2.7693340059008142</v>
      </c>
      <c r="CO93" s="18">
        <f t="shared" si="250"/>
        <v>-3.8005450076154856</v>
      </c>
      <c r="CP93" s="18">
        <f t="shared" si="251"/>
        <v>-4.15381751523205</v>
      </c>
      <c r="CR93" s="18">
        <f t="shared" si="252"/>
        <v>-3.4580289751630744</v>
      </c>
      <c r="CS93" s="18">
        <f t="shared" si="253"/>
        <v>1.6444417074970019</v>
      </c>
      <c r="CT93" s="18">
        <f t="shared" si="254"/>
        <v>-0.94663895291107192</v>
      </c>
    </row>
    <row r="94" spans="1:98" x14ac:dyDescent="0.2">
      <c r="A94" t="str">
        <f t="shared" si="209"/>
        <v>42 Secretarial and related occupations</v>
      </c>
      <c r="B94" s="18">
        <f t="shared" si="210"/>
        <v>11.556050549017606</v>
      </c>
      <c r="C94" s="18">
        <f t="shared" si="210"/>
        <v>-11.61511635752418</v>
      </c>
      <c r="D94" s="18">
        <f t="shared" si="210"/>
        <v>9.6326960193142455</v>
      </c>
      <c r="E94" s="18">
        <f t="shared" si="210"/>
        <v>4.972940101243406</v>
      </c>
      <c r="F94" s="18">
        <f t="shared" si="211"/>
        <v>5.2696683760605323</v>
      </c>
      <c r="H94" s="18">
        <f t="shared" si="212"/>
        <v>6.5037596287205846</v>
      </c>
      <c r="I94" s="18">
        <f t="shared" si="213"/>
        <v>4.6389258727442595</v>
      </c>
      <c r="J94" s="18">
        <f t="shared" si="214"/>
        <v>8.8080427829866803</v>
      </c>
      <c r="L94" t="str">
        <f t="shared" si="255"/>
        <v>42 Secretarial and related occupations</v>
      </c>
      <c r="M94" s="18">
        <f t="shared" si="215"/>
        <v>8.4402451467699748</v>
      </c>
      <c r="N94" s="18">
        <f t="shared" si="215"/>
        <v>-17.066828342035766</v>
      </c>
      <c r="O94" s="18">
        <f t="shared" si="215"/>
        <v>9.9768587003264066</v>
      </c>
      <c r="P94" s="18">
        <f t="shared" si="215"/>
        <v>2.7174688071221809</v>
      </c>
      <c r="Q94" s="18">
        <f t="shared" si="216"/>
        <v>3.5392154274930254</v>
      </c>
      <c r="S94" s="18">
        <f t="shared" si="217"/>
        <v>5.0823982921124555</v>
      </c>
      <c r="T94" s="18">
        <f t="shared" si="218"/>
        <v>4.1898886743201302</v>
      </c>
      <c r="U94" s="18">
        <f t="shared" si="219"/>
        <v>7.4892382580805661</v>
      </c>
      <c r="W94" t="str">
        <f t="shared" si="256"/>
        <v>42 Secretarial and related occupations</v>
      </c>
      <c r="X94" s="18">
        <f t="shared" si="220"/>
        <v>1.9166875693074958</v>
      </c>
      <c r="Y94" s="18">
        <f t="shared" si="220"/>
        <v>0.15117169334624148</v>
      </c>
      <c r="Z94" s="18">
        <f t="shared" si="220"/>
        <v>7.8055022196751978</v>
      </c>
      <c r="AA94" s="18">
        <f t="shared" si="220"/>
        <v>3.2233951545641348</v>
      </c>
      <c r="AB94" s="18">
        <f t="shared" si="221"/>
        <v>4.4365770147658301</v>
      </c>
      <c r="AD94" s="18">
        <f t="shared" si="222"/>
        <v>4.7287054752193303</v>
      </c>
      <c r="AE94" s="18">
        <f t="shared" si="223"/>
        <v>4.7001061997006932</v>
      </c>
      <c r="AF94" s="18">
        <f t="shared" si="224"/>
        <v>7.5784175071841542</v>
      </c>
      <c r="AH94" t="str">
        <f t="shared" si="257"/>
        <v>42 Secretarial and related occupations</v>
      </c>
      <c r="AI94" s="18">
        <f t="shared" si="225"/>
        <v>1.342869640692812</v>
      </c>
      <c r="AJ94" s="18">
        <f t="shared" si="225"/>
        <v>2.2449963402624062</v>
      </c>
      <c r="AK94" s="18">
        <f t="shared" si="225"/>
        <v>6.4661605791446197</v>
      </c>
      <c r="AL94" s="18">
        <f t="shared" si="225"/>
        <v>1.0471865225234689</v>
      </c>
      <c r="AM94" s="18">
        <f t="shared" si="226"/>
        <v>2.7859828153039778</v>
      </c>
      <c r="AO94" s="18">
        <f t="shared" si="227"/>
        <v>2.8221501875243415</v>
      </c>
      <c r="AP94" s="18">
        <f t="shared" si="228"/>
        <v>4.0678830154278645</v>
      </c>
      <c r="AQ94" s="18">
        <f t="shared" si="229"/>
        <v>5.8215771992003118</v>
      </c>
      <c r="AS94" t="str">
        <f t="shared" si="258"/>
        <v>42 Secretarial and related occupations</v>
      </c>
      <c r="AT94" s="18">
        <f t="shared" si="230"/>
        <v>0.37745031291349651</v>
      </c>
      <c r="AU94" s="18">
        <f t="shared" si="230"/>
        <v>1.6698884504192879</v>
      </c>
      <c r="AV94" s="18">
        <f t="shared" si="230"/>
        <v>5.1504793357319167</v>
      </c>
      <c r="AW94" s="18">
        <f t="shared" si="230"/>
        <v>-0.7021856871137877</v>
      </c>
      <c r="AX94" s="18">
        <f t="shared" si="231"/>
        <v>1.2401652018903642</v>
      </c>
      <c r="AZ94" s="18">
        <f t="shared" si="232"/>
        <v>1.2115816496386822</v>
      </c>
      <c r="BA94" s="18">
        <f t="shared" si="233"/>
        <v>3.6766552995267654</v>
      </c>
      <c r="BB94" s="18">
        <f t="shared" si="234"/>
        <v>4.4329782405624352</v>
      </c>
      <c r="BD94" t="str">
        <f t="shared" si="259"/>
        <v>42 Secretarial and related occupations</v>
      </c>
      <c r="BE94" s="18">
        <f t="shared" si="235"/>
        <v>-0.48009271082525284</v>
      </c>
      <c r="BF94" s="18">
        <f t="shared" si="235"/>
        <v>-9.5440300516569376E-2</v>
      </c>
      <c r="BG94" s="18">
        <f t="shared" si="235"/>
        <v>1.4157923698222552</v>
      </c>
      <c r="BH94" s="18">
        <f t="shared" si="235"/>
        <v>-7.7477870216631999</v>
      </c>
      <c r="BI94" s="18">
        <f t="shared" si="236"/>
        <v>-4.5023743711328006</v>
      </c>
      <c r="BK94" s="18">
        <f t="shared" si="237"/>
        <v>-4.7891611788886905</v>
      </c>
      <c r="BL94" s="18">
        <f t="shared" si="238"/>
        <v>2.2821655335636848</v>
      </c>
      <c r="BM94" s="18">
        <f t="shared" si="239"/>
        <v>-0.83534973995026407</v>
      </c>
      <c r="BO94" t="str">
        <f t="shared" si="260"/>
        <v>42 Secretarial and related occupations</v>
      </c>
      <c r="BP94" s="18">
        <f t="shared" si="240"/>
        <v>-3.3945918733495173</v>
      </c>
      <c r="BQ94" s="18">
        <f t="shared" si="240"/>
        <v>-0.85926577454903397</v>
      </c>
      <c r="BR94" s="18">
        <f t="shared" si="240"/>
        <v>-2.9791577386850898</v>
      </c>
      <c r="BS94" s="18">
        <f t="shared" si="240"/>
        <v>-8.7901584296847126</v>
      </c>
      <c r="BT94" s="18">
        <f t="shared" si="241"/>
        <v>-6.5267922647976988</v>
      </c>
      <c r="BV94" s="18">
        <f t="shared" si="242"/>
        <v>-6.8928968919106826</v>
      </c>
      <c r="BW94" s="18">
        <f t="shared" si="243"/>
        <v>1.9465874431849661</v>
      </c>
      <c r="BX94" s="18">
        <f t="shared" si="244"/>
        <v>-2.55840806992228</v>
      </c>
      <c r="BZ94" t="str">
        <f t="shared" si="261"/>
        <v>42 Secretarial and related occupations</v>
      </c>
      <c r="CA94" s="18">
        <f t="shared" si="245"/>
        <v>-6.9107015769276021</v>
      </c>
      <c r="CB94" s="18">
        <f t="shared" si="245"/>
        <v>-2.4235031157878284</v>
      </c>
      <c r="CC94" s="18">
        <f t="shared" si="245"/>
        <v>-8.7052925517692064</v>
      </c>
      <c r="CD94" s="18">
        <f t="shared" si="245"/>
        <v>-9.2382909782343319</v>
      </c>
      <c r="CE94" s="18">
        <f t="shared" si="246"/>
        <v>-8.6596876518640222</v>
      </c>
      <c r="CG94" s="18">
        <f t="shared" si="247"/>
        <v>-9.0609714875267144</v>
      </c>
      <c r="CH94" s="18">
        <f t="shared" si="248"/>
        <v>1.3205259048628237</v>
      </c>
      <c r="CI94" s="18">
        <f t="shared" si="249"/>
        <v>-5.0719411799516667</v>
      </c>
      <c r="CK94" t="str">
        <f t="shared" si="262"/>
        <v>42 Secretarial and related occupations</v>
      </c>
      <c r="CL94" s="18">
        <f t="shared" si="250"/>
        <v>1.1782958359189966</v>
      </c>
      <c r="CM94" s="18">
        <f t="shared" si="250"/>
        <v>-8.3255835388977744</v>
      </c>
      <c r="CN94" s="18">
        <f t="shared" si="250"/>
        <v>3.5165829445077845</v>
      </c>
      <c r="CO94" s="18">
        <f t="shared" si="250"/>
        <v>-0.86715905459703313</v>
      </c>
      <c r="CP94" s="18">
        <f t="shared" si="251"/>
        <v>-7.5793076908414747E-3</v>
      </c>
      <c r="CR94" s="18">
        <f t="shared" si="252"/>
        <v>0.57306310805576022</v>
      </c>
      <c r="CS94" s="18">
        <f t="shared" si="253"/>
        <v>2.9460069518287835</v>
      </c>
      <c r="CT94" s="18">
        <f t="shared" si="254"/>
        <v>3.3330056458712676</v>
      </c>
    </row>
    <row r="95" spans="1:98" x14ac:dyDescent="0.2">
      <c r="A95" t="str">
        <f t="shared" si="209"/>
        <v>51 Skilled agricultural and related trades</v>
      </c>
      <c r="B95" s="18">
        <f t="shared" si="210"/>
        <v>28.322464928889634</v>
      </c>
      <c r="C95" s="18">
        <f t="shared" si="210"/>
        <v>-61.056412045401522</v>
      </c>
      <c r="D95" s="18">
        <f t="shared" si="210"/>
        <v>3.1983662797398837</v>
      </c>
      <c r="E95" s="18">
        <f t="shared" si="210"/>
        <v>2.4081229886717903</v>
      </c>
      <c r="F95" s="18">
        <f t="shared" si="211"/>
        <v>-3.3650984952122709</v>
      </c>
      <c r="H95" s="18">
        <f t="shared" si="212"/>
        <v>2.6708627535939389</v>
      </c>
      <c r="I95" s="18">
        <f t="shared" si="213"/>
        <v>4.135225060094494</v>
      </c>
      <c r="J95" s="18">
        <f t="shared" si="214"/>
        <v>5.7748520635973577</v>
      </c>
      <c r="L95" t="str">
        <f t="shared" si="255"/>
        <v>51 Skilled agricultural and related trades</v>
      </c>
      <c r="M95" s="18">
        <f t="shared" si="215"/>
        <v>3.0643330733251428</v>
      </c>
      <c r="N95" s="18">
        <f t="shared" si="215"/>
        <v>-17.446719968832546</v>
      </c>
      <c r="O95" s="18">
        <f t="shared" si="215"/>
        <v>0.12691035633021208</v>
      </c>
      <c r="P95" s="18">
        <f t="shared" si="215"/>
        <v>3.0911067216798704</v>
      </c>
      <c r="Q95" s="18">
        <f t="shared" si="216"/>
        <v>0.74680375839608626</v>
      </c>
      <c r="S95" s="18">
        <f t="shared" si="217"/>
        <v>2.0934170251049267</v>
      </c>
      <c r="T95" s="18">
        <f t="shared" si="218"/>
        <v>3.1639203849474162</v>
      </c>
      <c r="U95" s="18">
        <f t="shared" si="219"/>
        <v>4.588640781019504</v>
      </c>
      <c r="W95" t="str">
        <f t="shared" si="256"/>
        <v>51 Skilled agricultural and related trades</v>
      </c>
      <c r="X95" s="18">
        <f t="shared" si="220"/>
        <v>2.7425351445474755</v>
      </c>
      <c r="Y95" s="18">
        <f t="shared" si="220"/>
        <v>29.882178765626598</v>
      </c>
      <c r="Z95" s="18">
        <f t="shared" si="220"/>
        <v>1.9023658596839743</v>
      </c>
      <c r="AA95" s="18">
        <f t="shared" si="220"/>
        <v>2.9565138670595958</v>
      </c>
      <c r="AB95" s="18">
        <f t="shared" si="221"/>
        <v>4.1269324333866653</v>
      </c>
      <c r="AD95" s="18">
        <f t="shared" si="222"/>
        <v>2.603925087440051</v>
      </c>
      <c r="AE95" s="18">
        <f t="shared" si="223"/>
        <v>3.9559941709189639</v>
      </c>
      <c r="AF95" s="18">
        <f t="shared" si="224"/>
        <v>5.5863053376258076</v>
      </c>
      <c r="AH95" t="str">
        <f t="shared" si="257"/>
        <v>51 Skilled agricultural and related trades</v>
      </c>
      <c r="AI95" s="18">
        <f t="shared" si="225"/>
        <v>2.4470301897992375</v>
      </c>
      <c r="AJ95" s="18">
        <f t="shared" si="225"/>
        <v>7.2984487389621044</v>
      </c>
      <c r="AK95" s="18">
        <f t="shared" si="225"/>
        <v>0.77513359337304522</v>
      </c>
      <c r="AL95" s="18">
        <f t="shared" si="225"/>
        <v>2.1974240648159338</v>
      </c>
      <c r="AM95" s="18">
        <f t="shared" si="226"/>
        <v>2.0610402614497536</v>
      </c>
      <c r="AO95" s="18">
        <f t="shared" si="227"/>
        <v>1.7211107279029747</v>
      </c>
      <c r="AP95" s="18">
        <f t="shared" si="228"/>
        <v>4.0102969042195902</v>
      </c>
      <c r="AQ95" s="18">
        <f t="shared" si="229"/>
        <v>5.0550383360553175</v>
      </c>
      <c r="AS95" t="str">
        <f t="shared" si="258"/>
        <v>51 Skilled agricultural and related trades</v>
      </c>
      <c r="AT95" s="18">
        <f t="shared" si="230"/>
        <v>-3.8034904079504384</v>
      </c>
      <c r="AU95" s="18">
        <f t="shared" si="230"/>
        <v>42.866360711837515</v>
      </c>
      <c r="AV95" s="18">
        <f t="shared" si="230"/>
        <v>0.34054610162277399</v>
      </c>
      <c r="AW95" s="18">
        <f t="shared" si="230"/>
        <v>2.5359540463925967</v>
      </c>
      <c r="AX95" s="18">
        <f t="shared" si="231"/>
        <v>3.9781600633611358</v>
      </c>
      <c r="AZ95" s="18">
        <f t="shared" si="232"/>
        <v>1.7988654696732942</v>
      </c>
      <c r="BA95" s="18">
        <f t="shared" si="233"/>
        <v>3.5604555497130486</v>
      </c>
      <c r="BB95" s="18">
        <f t="shared" si="234"/>
        <v>4.7178556061042265</v>
      </c>
      <c r="BD95" t="str">
        <f t="shared" si="259"/>
        <v>51 Skilled agricultural and related trades</v>
      </c>
      <c r="BE95" s="18">
        <f t="shared" si="235"/>
        <v>7.3578202529578363E-2</v>
      </c>
      <c r="BF95" s="18">
        <f t="shared" si="235"/>
        <v>11.530813472889312</v>
      </c>
      <c r="BG95" s="18">
        <f t="shared" si="235"/>
        <v>-1.7876075846914308</v>
      </c>
      <c r="BH95" s="18">
        <f t="shared" si="235"/>
        <v>-0.3788430313263591</v>
      </c>
      <c r="BI95" s="18">
        <f t="shared" si="236"/>
        <v>-0.11876966127492006</v>
      </c>
      <c r="BK95" s="18">
        <f t="shared" si="237"/>
        <v>-0.85066228772510133</v>
      </c>
      <c r="BL95" s="18">
        <f t="shared" si="238"/>
        <v>2.6747417210807756</v>
      </c>
      <c r="BM95" s="18">
        <f t="shared" si="239"/>
        <v>2.0985445321455298</v>
      </c>
      <c r="BO95" t="str">
        <f t="shared" si="260"/>
        <v>51 Skilled agricultural and related trades</v>
      </c>
      <c r="BP95" s="18">
        <f t="shared" si="240"/>
        <v>1.2593600199545474</v>
      </c>
      <c r="BQ95" s="18">
        <f t="shared" si="240"/>
        <v>8.2100760516948803</v>
      </c>
      <c r="BR95" s="18">
        <f t="shared" si="240"/>
        <v>-1.8790084188240352</v>
      </c>
      <c r="BS95" s="18">
        <f t="shared" si="240"/>
        <v>-0.81766412819325174</v>
      </c>
      <c r="BT95" s="18">
        <f t="shared" si="241"/>
        <v>-0.61089227786382816</v>
      </c>
      <c r="BV95" s="18">
        <f t="shared" si="242"/>
        <v>-1.1727150458510582</v>
      </c>
      <c r="BW95" s="18">
        <f t="shared" si="243"/>
        <v>2.6195915659827929</v>
      </c>
      <c r="BX95" s="18">
        <f t="shared" si="244"/>
        <v>1.8251687096092928</v>
      </c>
      <c r="BZ95" t="str">
        <f t="shared" si="261"/>
        <v>51 Skilled agricultural and related trades</v>
      </c>
      <c r="CA95" s="18">
        <f t="shared" si="245"/>
        <v>-5.6099884446427222</v>
      </c>
      <c r="CB95" s="18">
        <f t="shared" si="245"/>
        <v>16.964501255866573</v>
      </c>
      <c r="CC95" s="18">
        <f t="shared" si="245"/>
        <v>-5.5645324416541353</v>
      </c>
      <c r="CD95" s="18">
        <f t="shared" si="245"/>
        <v>-4.5392599536319134</v>
      </c>
      <c r="CE95" s="18">
        <f t="shared" si="246"/>
        <v>-3.6451438744748765</v>
      </c>
      <c r="CG95" s="18">
        <f t="shared" si="247"/>
        <v>-4.8822483234824858</v>
      </c>
      <c r="CH95" s="18">
        <f t="shared" si="248"/>
        <v>1.8892358234581019</v>
      </c>
      <c r="CI95" s="18">
        <f t="shared" si="249"/>
        <v>-1.5087756352001325</v>
      </c>
      <c r="CK95" t="str">
        <f t="shared" si="262"/>
        <v>51 Skilled agricultural and related trades</v>
      </c>
      <c r="CL95" s="18">
        <f t="shared" si="250"/>
        <v>-5.2201833218069149</v>
      </c>
      <c r="CM95" s="18">
        <f t="shared" si="250"/>
        <v>19.496904740783361</v>
      </c>
      <c r="CN95" s="18">
        <f t="shared" si="250"/>
        <v>0.99831718981919781</v>
      </c>
      <c r="CO95" s="18">
        <f t="shared" si="250"/>
        <v>-4.6564742039316931</v>
      </c>
      <c r="CP95" s="18">
        <f t="shared" si="251"/>
        <v>-1.5445040733776616</v>
      </c>
      <c r="CR95" s="18">
        <f t="shared" si="252"/>
        <v>-2.807627257551204</v>
      </c>
      <c r="CS95" s="18">
        <f t="shared" si="253"/>
        <v>1.8086839868662219</v>
      </c>
      <c r="CT95" s="18">
        <f t="shared" si="254"/>
        <v>-0.26589909849007443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2.5367911383611386E-2</v>
      </c>
      <c r="C96" s="18">
        <f t="shared" si="210"/>
        <v>17.742293674082752</v>
      </c>
      <c r="D96" s="18">
        <f t="shared" si="210"/>
        <v>4.4005011244787395</v>
      </c>
      <c r="E96" s="18">
        <f t="shared" si="210"/>
        <v>3.7163321980727693</v>
      </c>
      <c r="F96" s="18">
        <f t="shared" si="211"/>
        <v>4.7568200750882861</v>
      </c>
      <c r="H96" s="18">
        <f t="shared" si="212"/>
        <v>3.9438888757088897</v>
      </c>
      <c r="I96" s="18">
        <f t="shared" si="213"/>
        <v>3.2870238776407934</v>
      </c>
      <c r="J96" s="18">
        <f t="shared" si="214"/>
        <v>6.0418757035744175</v>
      </c>
      <c r="L96" t="str">
        <f t="shared" si="255"/>
        <v>52 Skilled metal, electrical and electronic trades</v>
      </c>
      <c r="M96" s="18">
        <f t="shared" si="215"/>
        <v>5.5129064108989878</v>
      </c>
      <c r="N96" s="18">
        <f t="shared" si="215"/>
        <v>-18.478352272572451</v>
      </c>
      <c r="O96" s="18">
        <f t="shared" si="215"/>
        <v>8.0855409774755351</v>
      </c>
      <c r="P96" s="18">
        <f t="shared" si="215"/>
        <v>4.5211953417037209</v>
      </c>
      <c r="Q96" s="18">
        <f t="shared" si="216"/>
        <v>3.9943307524473948</v>
      </c>
      <c r="S96" s="18">
        <f t="shared" si="217"/>
        <v>5.6960551815514515</v>
      </c>
      <c r="T96" s="18">
        <f t="shared" si="218"/>
        <v>3.914445516464915</v>
      </c>
      <c r="U96" s="18">
        <f t="shared" si="219"/>
        <v>7.7747657858115327</v>
      </c>
      <c r="W96" t="str">
        <f t="shared" si="256"/>
        <v>52 Skilled metal, electrical and electronic trades</v>
      </c>
      <c r="X96" s="18">
        <f t="shared" si="220"/>
        <v>-1.8601530229226726</v>
      </c>
      <c r="Y96" s="18">
        <f t="shared" si="220"/>
        <v>4.5435922570304488</v>
      </c>
      <c r="Z96" s="18">
        <f t="shared" si="220"/>
        <v>3.8835403636748644</v>
      </c>
      <c r="AA96" s="18">
        <f t="shared" si="220"/>
        <v>2.5386539963020871</v>
      </c>
      <c r="AB96" s="18">
        <f t="shared" si="221"/>
        <v>3.0817310925725483</v>
      </c>
      <c r="AD96" s="18">
        <f t="shared" si="222"/>
        <v>2.9850036774096811</v>
      </c>
      <c r="AE96" s="18">
        <f t="shared" si="223"/>
        <v>3.3168667493870041</v>
      </c>
      <c r="AF96" s="18">
        <f t="shared" si="224"/>
        <v>5.3521300041239117</v>
      </c>
      <c r="AH96" t="str">
        <f t="shared" si="257"/>
        <v>52 Skilled metal, electrical and electronic trades</v>
      </c>
      <c r="AI96" s="18">
        <f t="shared" si="225"/>
        <v>-4.0236163120836776</v>
      </c>
      <c r="AJ96" s="18">
        <f t="shared" si="225"/>
        <v>11.651439939753704</v>
      </c>
      <c r="AK96" s="18">
        <f t="shared" si="225"/>
        <v>0.95328915732637576</v>
      </c>
      <c r="AL96" s="18">
        <f t="shared" si="225"/>
        <v>2.034722977891823</v>
      </c>
      <c r="AM96" s="18">
        <f t="shared" si="226"/>
        <v>2.2696246470535142</v>
      </c>
      <c r="AO96" s="18">
        <f t="shared" si="227"/>
        <v>1.6729639549207587</v>
      </c>
      <c r="AP96" s="18">
        <f t="shared" si="228"/>
        <v>2.731062441683263</v>
      </c>
      <c r="AQ96" s="18">
        <f t="shared" si="229"/>
        <v>3.9213616086914982</v>
      </c>
      <c r="AS96" t="str">
        <f t="shared" si="258"/>
        <v>52 Skilled metal, electrical and electronic trades</v>
      </c>
      <c r="AT96" s="18">
        <f t="shared" si="230"/>
        <v>-4.9929519262311484</v>
      </c>
      <c r="AU96" s="18">
        <f t="shared" si="230"/>
        <v>7.7970515920019245</v>
      </c>
      <c r="AV96" s="18">
        <f t="shared" si="230"/>
        <v>0.47857442278154139</v>
      </c>
      <c r="AW96" s="18">
        <f t="shared" si="230"/>
        <v>1.3767682097715506</v>
      </c>
      <c r="AX96" s="18">
        <f t="shared" si="231"/>
        <v>1.4839620589925717</v>
      </c>
      <c r="AZ96" s="18">
        <f t="shared" si="232"/>
        <v>1.0764816850326708</v>
      </c>
      <c r="BA96" s="18">
        <f t="shared" si="233"/>
        <v>2.5736045145645869</v>
      </c>
      <c r="BB96" s="18">
        <f t="shared" si="234"/>
        <v>3.3454079523922431</v>
      </c>
      <c r="BD96" t="str">
        <f t="shared" si="259"/>
        <v>52 Skilled metal, electrical and electronic trades</v>
      </c>
      <c r="BE96" s="18">
        <f t="shared" si="235"/>
        <v>1.1246271455781498</v>
      </c>
      <c r="BF96" s="18">
        <f t="shared" si="235"/>
        <v>-15.037421855123888</v>
      </c>
      <c r="BG96" s="18">
        <f t="shared" si="235"/>
        <v>-8.6435522716332702E-2</v>
      </c>
      <c r="BH96" s="18">
        <f t="shared" si="235"/>
        <v>-0.42056212481691446</v>
      </c>
      <c r="BI96" s="18">
        <f t="shared" si="236"/>
        <v>-1.3003947574941721</v>
      </c>
      <c r="BK96" s="18">
        <f t="shared" si="237"/>
        <v>-0.30931092807845451</v>
      </c>
      <c r="BL96" s="18">
        <f t="shared" si="238"/>
        <v>2.0334235141521662</v>
      </c>
      <c r="BM96" s="18">
        <f t="shared" si="239"/>
        <v>1.8014054958691794</v>
      </c>
      <c r="BO96" t="str">
        <f t="shared" si="260"/>
        <v>52 Skilled metal, electrical and electronic trades</v>
      </c>
      <c r="BP96" s="18">
        <f t="shared" si="240"/>
        <v>-0.82366776223767868</v>
      </c>
      <c r="BQ96" s="18">
        <f t="shared" si="240"/>
        <v>-13.236926203501643</v>
      </c>
      <c r="BR96" s="18">
        <f t="shared" si="240"/>
        <v>-2.6225011307622448</v>
      </c>
      <c r="BS96" s="18">
        <f t="shared" si="240"/>
        <v>-2.1586556361181009</v>
      </c>
      <c r="BT96" s="18">
        <f t="shared" si="241"/>
        <v>-3.0348312576882086</v>
      </c>
      <c r="BV96" s="18">
        <f t="shared" si="242"/>
        <v>-2.31351577935347</v>
      </c>
      <c r="BW96" s="18">
        <f t="shared" si="243"/>
        <v>1.7467891891530751</v>
      </c>
      <c r="BX96" s="18">
        <f t="shared" si="244"/>
        <v>3.4929014931517344E-3</v>
      </c>
      <c r="BZ96" t="str">
        <f t="shared" si="261"/>
        <v>52 Skilled metal, electrical and electronic trades</v>
      </c>
      <c r="CA96" s="18">
        <f t="shared" si="245"/>
        <v>-4.4270415548069426</v>
      </c>
      <c r="CB96" s="18">
        <f t="shared" si="245"/>
        <v>-6.956202513273368</v>
      </c>
      <c r="CC96" s="18">
        <f t="shared" si="245"/>
        <v>-4.3601699897108936</v>
      </c>
      <c r="CD96" s="18">
        <f t="shared" si="245"/>
        <v>-5.5682140228681671</v>
      </c>
      <c r="CE96" s="18">
        <f t="shared" si="246"/>
        <v>-5.280048933664883</v>
      </c>
      <c r="CG96" s="18">
        <f t="shared" si="247"/>
        <v>-5.1672377142317423</v>
      </c>
      <c r="CH96" s="18">
        <f t="shared" si="248"/>
        <v>1.5858872363252452</v>
      </c>
      <c r="CI96" s="18">
        <f t="shared" si="249"/>
        <v>-2.1897905562300535</v>
      </c>
      <c r="CK96" t="str">
        <f t="shared" si="262"/>
        <v>52 Skilled metal, electrical and electronic trades</v>
      </c>
      <c r="CL96" s="18">
        <f t="shared" si="250"/>
        <v>0.59726691265580278</v>
      </c>
      <c r="CM96" s="18">
        <f t="shared" si="250"/>
        <v>-15.541215045362222</v>
      </c>
      <c r="CN96" s="18">
        <f t="shared" si="250"/>
        <v>0.73060579369812473</v>
      </c>
      <c r="CO96" s="18">
        <f t="shared" si="250"/>
        <v>-3.1368823947954372</v>
      </c>
      <c r="CP96" s="18">
        <f t="shared" si="251"/>
        <v>-2.7807468347581077</v>
      </c>
      <c r="CR96" s="18">
        <f t="shared" si="252"/>
        <v>-1.8645065399671368</v>
      </c>
      <c r="CS96" s="18">
        <f t="shared" si="253"/>
        <v>1.7677141673925645</v>
      </c>
      <c r="CT96" s="18">
        <f t="shared" si="254"/>
        <v>0.3553872194065999</v>
      </c>
    </row>
    <row r="97" spans="1:98" x14ac:dyDescent="0.2">
      <c r="A97" t="str">
        <f t="shared" si="209"/>
        <v>53 Skilled construction and building trades</v>
      </c>
      <c r="B97" s="18">
        <f t="shared" si="210"/>
        <v>-11.204209214150683</v>
      </c>
      <c r="C97" s="18">
        <f t="shared" si="210"/>
        <v>-26.066392575299759</v>
      </c>
      <c r="D97" s="18">
        <f t="shared" si="210"/>
        <v>10.440169199379334</v>
      </c>
      <c r="E97" s="18">
        <f t="shared" si="210"/>
        <v>0.38244381808718586</v>
      </c>
      <c r="F97" s="18">
        <f t="shared" si="211"/>
        <v>1.4649226467738252</v>
      </c>
      <c r="H97" s="18">
        <f t="shared" si="212"/>
        <v>3.6288942294435023</v>
      </c>
      <c r="I97" s="18">
        <f t="shared" si="213"/>
        <v>3.7757896928261925</v>
      </c>
      <c r="J97" s="18">
        <f t="shared" si="214"/>
        <v>6.15739392963357</v>
      </c>
      <c r="L97" t="str">
        <f t="shared" si="255"/>
        <v>53 Skilled construction and building trades</v>
      </c>
      <c r="M97" s="18">
        <f t="shared" si="215"/>
        <v>1.0801677764615603</v>
      </c>
      <c r="N97" s="18">
        <f t="shared" si="215"/>
        <v>-19.606610017035074</v>
      </c>
      <c r="O97" s="18">
        <f t="shared" si="215"/>
        <v>6.3705427173380347</v>
      </c>
      <c r="P97" s="18">
        <f t="shared" si="215"/>
        <v>2.6781529669783755</v>
      </c>
      <c r="Q97" s="18">
        <f t="shared" si="216"/>
        <v>2.2425637425370182</v>
      </c>
      <c r="S97" s="18">
        <f t="shared" si="217"/>
        <v>3.8944839323850955</v>
      </c>
      <c r="T97" s="18">
        <f t="shared" si="218"/>
        <v>3.6551853381111332</v>
      </c>
      <c r="U97" s="18">
        <f t="shared" si="219"/>
        <v>6.2625418870970506</v>
      </c>
      <c r="W97" t="str">
        <f t="shared" si="256"/>
        <v>53 Skilled construction and building trades</v>
      </c>
      <c r="X97" s="18">
        <f t="shared" si="220"/>
        <v>-6.6420702392711028</v>
      </c>
      <c r="Y97" s="18">
        <f t="shared" si="220"/>
        <v>3.0486742329495442</v>
      </c>
      <c r="Z97" s="18">
        <f t="shared" si="220"/>
        <v>4.5032705531525385</v>
      </c>
      <c r="AA97" s="18">
        <f t="shared" si="220"/>
        <v>2.0010811173868159</v>
      </c>
      <c r="AB97" s="18">
        <f t="shared" si="221"/>
        <v>2.8421679425327362</v>
      </c>
      <c r="AD97" s="18">
        <f t="shared" si="222"/>
        <v>2.8284155797171806</v>
      </c>
      <c r="AE97" s="18">
        <f t="shared" si="223"/>
        <v>3.4212097434010547</v>
      </c>
      <c r="AF97" s="18">
        <f t="shared" si="224"/>
        <v>5.3193161379379461</v>
      </c>
      <c r="AH97" t="str">
        <f t="shared" si="257"/>
        <v>53 Skilled construction and building trades</v>
      </c>
      <c r="AI97" s="18">
        <f t="shared" si="225"/>
        <v>-2.3110763074608465</v>
      </c>
      <c r="AJ97" s="18">
        <f t="shared" si="225"/>
        <v>2.1866784200499811</v>
      </c>
      <c r="AK97" s="18">
        <f t="shared" si="225"/>
        <v>3.0864536137551468</v>
      </c>
      <c r="AL97" s="18">
        <f t="shared" si="225"/>
        <v>1.922799594934177</v>
      </c>
      <c r="AM97" s="18">
        <f t="shared" si="226"/>
        <v>2.301554409254547</v>
      </c>
      <c r="AO97" s="18">
        <f t="shared" si="227"/>
        <v>2.3092173986108744</v>
      </c>
      <c r="AP97" s="18">
        <f t="shared" si="228"/>
        <v>3.3494530118253429</v>
      </c>
      <c r="AQ97" s="18">
        <f t="shared" si="229"/>
        <v>4.8935957654374196</v>
      </c>
      <c r="AS97" t="str">
        <f t="shared" si="258"/>
        <v>53 Skilled construction and building trades</v>
      </c>
      <c r="AT97" s="18">
        <f t="shared" si="230"/>
        <v>-4.0650679821082285</v>
      </c>
      <c r="AU97" s="18">
        <f t="shared" si="230"/>
        <v>-2.3079230881170143</v>
      </c>
      <c r="AV97" s="18">
        <f t="shared" si="230"/>
        <v>4.0863629620222275</v>
      </c>
      <c r="AW97" s="18">
        <f t="shared" si="230"/>
        <v>1.477580781860155</v>
      </c>
      <c r="AX97" s="18">
        <f t="shared" si="231"/>
        <v>2.0429716798883835</v>
      </c>
      <c r="AZ97" s="18">
        <f t="shared" si="232"/>
        <v>2.3398276486952474</v>
      </c>
      <c r="BA97" s="18">
        <f t="shared" si="233"/>
        <v>3.3641857726753877</v>
      </c>
      <c r="BB97" s="18">
        <f t="shared" si="234"/>
        <v>4.9271351186057633</v>
      </c>
      <c r="BD97" t="str">
        <f t="shared" si="259"/>
        <v>53 Skilled construction and building trades</v>
      </c>
      <c r="BE97" s="18">
        <f t="shared" si="235"/>
        <v>-1.1253680233516694</v>
      </c>
      <c r="BF97" s="18">
        <f t="shared" si="235"/>
        <v>-20.978481527360636</v>
      </c>
      <c r="BG97" s="18">
        <f t="shared" si="235"/>
        <v>0.13254296215832184</v>
      </c>
      <c r="BH97" s="18">
        <f t="shared" si="235"/>
        <v>-1.254903012768982</v>
      </c>
      <c r="BI97" s="18">
        <f t="shared" si="236"/>
        <v>-2.1949987692888473</v>
      </c>
      <c r="BK97" s="18">
        <f t="shared" si="237"/>
        <v>-0.79457034761580836</v>
      </c>
      <c r="BL97" s="18">
        <f t="shared" si="238"/>
        <v>2.091372840421668</v>
      </c>
      <c r="BM97" s="18">
        <f t="shared" si="239"/>
        <v>1.50571009642404</v>
      </c>
      <c r="BO97" t="str">
        <f t="shared" si="260"/>
        <v>53 Skilled construction and building trades</v>
      </c>
      <c r="BP97" s="18">
        <f t="shared" si="240"/>
        <v>0.34634826641375405</v>
      </c>
      <c r="BQ97" s="18">
        <f t="shared" si="240"/>
        <v>-19.851224395130764</v>
      </c>
      <c r="BR97" s="18">
        <f t="shared" si="240"/>
        <v>0.37549440683728452</v>
      </c>
      <c r="BS97" s="18">
        <f t="shared" si="240"/>
        <v>-0.80269091585991603</v>
      </c>
      <c r="BT97" s="18">
        <f t="shared" si="241"/>
        <v>-1.7540529901024837</v>
      </c>
      <c r="BV97" s="18">
        <f t="shared" si="242"/>
        <v>-0.41150713281652429</v>
      </c>
      <c r="BW97" s="18">
        <f t="shared" si="243"/>
        <v>2.3618848022055383</v>
      </c>
      <c r="BX97" s="18">
        <f t="shared" si="244"/>
        <v>2.0676513460304857</v>
      </c>
      <c r="BZ97" t="str">
        <f t="shared" si="261"/>
        <v>53 Skilled construction and building trades</v>
      </c>
      <c r="CA97" s="18">
        <f t="shared" si="245"/>
        <v>-3.5325862588408197</v>
      </c>
      <c r="CB97" s="18">
        <f t="shared" si="245"/>
        <v>-14.231368047336424</v>
      </c>
      <c r="CC97" s="18">
        <f t="shared" si="245"/>
        <v>-2.7309439874669716</v>
      </c>
      <c r="CD97" s="18">
        <f t="shared" si="245"/>
        <v>-3.5191232504623304</v>
      </c>
      <c r="CE97" s="18">
        <f t="shared" si="246"/>
        <v>-3.9823881184064547</v>
      </c>
      <c r="CG97" s="18">
        <f t="shared" si="247"/>
        <v>-3.2571090286126814</v>
      </c>
      <c r="CH97" s="18">
        <f t="shared" si="248"/>
        <v>1.953222564095114</v>
      </c>
      <c r="CI97" s="18">
        <f t="shared" si="249"/>
        <v>-0.3751940086826111</v>
      </c>
      <c r="CK97" t="str">
        <f t="shared" si="262"/>
        <v>53 Skilled construction and building trades</v>
      </c>
      <c r="CL97" s="18">
        <f t="shared" si="250"/>
        <v>-2.2901390447727765</v>
      </c>
      <c r="CM97" s="18">
        <f t="shared" si="250"/>
        <v>-28.328404317249557</v>
      </c>
      <c r="CN97" s="18">
        <f t="shared" si="250"/>
        <v>-1.3220707763176853</v>
      </c>
      <c r="CO97" s="18">
        <f t="shared" si="250"/>
        <v>-10.319166265923997</v>
      </c>
      <c r="CP97" s="18">
        <f t="shared" si="251"/>
        <v>-8.8849277723836657</v>
      </c>
      <c r="CR97" s="18">
        <f t="shared" si="252"/>
        <v>-7.4151841456652434</v>
      </c>
      <c r="CS97" s="18">
        <f t="shared" si="253"/>
        <v>1.2366580514510783</v>
      </c>
      <c r="CT97" s="18">
        <f t="shared" si="254"/>
        <v>-4.2991335909779433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1.4585990391634773</v>
      </c>
      <c r="C98" s="18">
        <f t="shared" si="210"/>
        <v>-12.278578570893895</v>
      </c>
      <c r="D98" s="18">
        <f t="shared" si="210"/>
        <v>5.6656115576101174</v>
      </c>
      <c r="E98" s="18">
        <f t="shared" si="210"/>
        <v>2.9795853543276518</v>
      </c>
      <c r="F98" s="18">
        <f t="shared" si="211"/>
        <v>2.776266606629596</v>
      </c>
      <c r="H98" s="18">
        <f t="shared" si="212"/>
        <v>3.8672538680871948</v>
      </c>
      <c r="I98" s="18">
        <f t="shared" si="213"/>
        <v>3.311379806598258</v>
      </c>
      <c r="J98" s="18">
        <f t="shared" si="214"/>
        <v>6.0010066218673552</v>
      </c>
      <c r="L98" t="str">
        <f t="shared" si="255"/>
        <v>54 Textiles, printing and other skilled trades</v>
      </c>
      <c r="M98" s="18">
        <f t="shared" si="215"/>
        <v>9.7071109374335727</v>
      </c>
      <c r="N98" s="18">
        <f t="shared" si="215"/>
        <v>-19.233055240710684</v>
      </c>
      <c r="O98" s="18">
        <f t="shared" si="215"/>
        <v>4.344639333582867</v>
      </c>
      <c r="P98" s="18">
        <f t="shared" si="215"/>
        <v>3.0720465534069819</v>
      </c>
      <c r="Q98" s="18">
        <f t="shared" si="216"/>
        <v>1.9030270343385558</v>
      </c>
      <c r="S98" s="18">
        <f t="shared" si="217"/>
        <v>3.4945102199383626</v>
      </c>
      <c r="T98" s="18">
        <f t="shared" si="218"/>
        <v>3.4966362482574453</v>
      </c>
      <c r="U98" s="18">
        <f t="shared" si="219"/>
        <v>5.8570948354744301</v>
      </c>
      <c r="W98" t="str">
        <f t="shared" si="256"/>
        <v>54 Textiles, printing and other skilled trades</v>
      </c>
      <c r="X98" s="18">
        <f t="shared" si="220"/>
        <v>-1.1330044128786465</v>
      </c>
      <c r="Y98" s="18">
        <f t="shared" si="220"/>
        <v>-1.5573875577130081</v>
      </c>
      <c r="Z98" s="18">
        <f t="shared" si="220"/>
        <v>3.138974040724718</v>
      </c>
      <c r="AA98" s="18">
        <f t="shared" si="220"/>
        <v>2.2852364516295465</v>
      </c>
      <c r="AB98" s="18">
        <f t="shared" si="221"/>
        <v>2.3061328528054759</v>
      </c>
      <c r="AD98" s="18">
        <f t="shared" si="222"/>
        <v>2.569027539483737</v>
      </c>
      <c r="AE98" s="18">
        <f t="shared" si="223"/>
        <v>3.511571152687587</v>
      </c>
      <c r="AF98" s="18">
        <f t="shared" si="224"/>
        <v>5.2066635256976967</v>
      </c>
      <c r="AH98" t="str">
        <f t="shared" si="257"/>
        <v>54 Textiles, printing and other skilled trades</v>
      </c>
      <c r="AI98" s="18">
        <f t="shared" si="225"/>
        <v>-2.9860303281789569</v>
      </c>
      <c r="AJ98" s="18">
        <f t="shared" si="225"/>
        <v>10.3083653368929</v>
      </c>
      <c r="AK98" s="18">
        <f t="shared" si="225"/>
        <v>1.6290600978176029</v>
      </c>
      <c r="AL98" s="18">
        <f t="shared" si="225"/>
        <v>2.5579057225152635</v>
      </c>
      <c r="AM98" s="18">
        <f t="shared" si="226"/>
        <v>2.7334421096861128</v>
      </c>
      <c r="AO98" s="18">
        <f t="shared" si="227"/>
        <v>2.2473510758195925</v>
      </c>
      <c r="AP98" s="18">
        <f t="shared" si="228"/>
        <v>3.3093365900144445</v>
      </c>
      <c r="AQ98" s="18">
        <f t="shared" si="229"/>
        <v>4.8172566758544866</v>
      </c>
      <c r="AS98" t="str">
        <f t="shared" si="258"/>
        <v>54 Textiles, printing and other skilled trades</v>
      </c>
      <c r="AT98" s="18">
        <f t="shared" si="230"/>
        <v>-2.0593340260225856</v>
      </c>
      <c r="AU98" s="18">
        <f t="shared" si="230"/>
        <v>2.0679557781649649</v>
      </c>
      <c r="AV98" s="18">
        <f t="shared" si="230"/>
        <v>3.2574876817356158</v>
      </c>
      <c r="AW98" s="18">
        <f t="shared" si="230"/>
        <v>2.1940241124356552</v>
      </c>
      <c r="AX98" s="18">
        <f t="shared" si="231"/>
        <v>2.5172652006723251</v>
      </c>
      <c r="AZ98" s="18">
        <f t="shared" si="232"/>
        <v>2.5472893909621153</v>
      </c>
      <c r="BA98" s="18">
        <f t="shared" si="233"/>
        <v>3.5056213404437875</v>
      </c>
      <c r="BB98" s="18">
        <f t="shared" si="234"/>
        <v>5.1866868067372174</v>
      </c>
      <c r="BD98" t="str">
        <f t="shared" si="259"/>
        <v>54 Textiles, printing and other skilled trades</v>
      </c>
      <c r="BE98" s="18">
        <f t="shared" si="235"/>
        <v>-2.2055185714397796</v>
      </c>
      <c r="BF98" s="18">
        <f t="shared" si="235"/>
        <v>-5.0729061776151436</v>
      </c>
      <c r="BG98" s="18">
        <f t="shared" si="235"/>
        <v>-0.56386839706042968</v>
      </c>
      <c r="BH98" s="18">
        <f t="shared" si="235"/>
        <v>-0.80998455269910563</v>
      </c>
      <c r="BI98" s="18">
        <f t="shared" si="236"/>
        <v>-1.0053033534165645</v>
      </c>
      <c r="BK98" s="18">
        <f t="shared" si="237"/>
        <v>-0.72801359388647846</v>
      </c>
      <c r="BL98" s="18">
        <f t="shared" si="238"/>
        <v>2.2663677936056947</v>
      </c>
      <c r="BM98" s="18">
        <f t="shared" si="239"/>
        <v>1.7422903389120226</v>
      </c>
      <c r="BO98" t="str">
        <f t="shared" si="260"/>
        <v>54 Textiles, printing and other skilled trades</v>
      </c>
      <c r="BP98" s="18">
        <f t="shared" si="240"/>
        <v>-5.0531219616301692</v>
      </c>
      <c r="BQ98" s="18">
        <f t="shared" si="240"/>
        <v>-3.9155014808469391</v>
      </c>
      <c r="BR98" s="18">
        <f t="shared" si="240"/>
        <v>-3.0406341645483059</v>
      </c>
      <c r="BS98" s="18">
        <f t="shared" si="240"/>
        <v>-2.2199429342380506</v>
      </c>
      <c r="BT98" s="18">
        <f t="shared" si="241"/>
        <v>-2.5837149194653186</v>
      </c>
      <c r="BV98" s="18">
        <f t="shared" si="242"/>
        <v>-2.4942756283934941</v>
      </c>
      <c r="BW98" s="18">
        <f t="shared" si="243"/>
        <v>1.8663858783369625</v>
      </c>
      <c r="BX98" s="18">
        <f t="shared" si="244"/>
        <v>2.852723421031822E-2</v>
      </c>
      <c r="BZ98" t="str">
        <f t="shared" si="261"/>
        <v>54 Textiles, printing and other skilled trades</v>
      </c>
      <c r="CA98" s="18">
        <f t="shared" si="245"/>
        <v>-6.4932997042663976</v>
      </c>
      <c r="CB98" s="18">
        <f t="shared" si="245"/>
        <v>2.9420826567730707</v>
      </c>
      <c r="CC98" s="18">
        <f t="shared" si="245"/>
        <v>-1.8593832169765734</v>
      </c>
      <c r="CD98" s="18">
        <f t="shared" si="245"/>
        <v>-2.3492530801674461</v>
      </c>
      <c r="CE98" s="18">
        <f t="shared" si="246"/>
        <v>-1.8733358631976893</v>
      </c>
      <c r="CG98" s="18">
        <f t="shared" si="247"/>
        <v>-2.186235418066429</v>
      </c>
      <c r="CH98" s="18">
        <f t="shared" si="248"/>
        <v>1.8310027435176623</v>
      </c>
      <c r="CI98" s="18">
        <f t="shared" si="249"/>
        <v>0.20113592718149498</v>
      </c>
      <c r="CK98" t="str">
        <f t="shared" si="262"/>
        <v>54 Textiles, printing and other skilled trades</v>
      </c>
      <c r="CL98" s="18">
        <f t="shared" si="250"/>
        <v>-5.0407301323678873</v>
      </c>
      <c r="CM98" s="18">
        <f t="shared" si="250"/>
        <v>-10.743467065100587</v>
      </c>
      <c r="CN98" s="18">
        <f t="shared" si="250"/>
        <v>-4.1233720509241678</v>
      </c>
      <c r="CO98" s="18">
        <f t="shared" si="250"/>
        <v>-4.6799405544825206</v>
      </c>
      <c r="CP98" s="18">
        <f t="shared" si="251"/>
        <v>-4.8978301539963187</v>
      </c>
      <c r="CR98" s="18">
        <f t="shared" si="252"/>
        <v>-4.4947776390151795</v>
      </c>
      <c r="CS98" s="18">
        <f t="shared" si="253"/>
        <v>1.3459096086847255</v>
      </c>
      <c r="CT98" s="18">
        <f t="shared" si="254"/>
        <v>-2.1326092008977282</v>
      </c>
    </row>
    <row r="99" spans="1:98" x14ac:dyDescent="0.2">
      <c r="A99" t="str">
        <f t="shared" si="209"/>
        <v>61 Caring personal service occupations</v>
      </c>
      <c r="B99" s="18">
        <f t="shared" si="210"/>
        <v>6.5033512310614494</v>
      </c>
      <c r="C99" s="18">
        <f t="shared" si="210"/>
        <v>-18.894667545227506</v>
      </c>
      <c r="D99" s="18">
        <f t="shared" si="210"/>
        <v>7.8938982487239739</v>
      </c>
      <c r="E99" s="18">
        <f t="shared" si="210"/>
        <v>3.8930353376247728</v>
      </c>
      <c r="F99" s="18">
        <f t="shared" si="211"/>
        <v>3.5126998750998562</v>
      </c>
      <c r="H99" s="18">
        <f t="shared" si="212"/>
        <v>5.2098944091874655</v>
      </c>
      <c r="I99" s="18">
        <f t="shared" si="213"/>
        <v>4.0943478637947228</v>
      </c>
      <c r="J99" s="18">
        <f t="shared" si="214"/>
        <v>7.5214634285422743</v>
      </c>
      <c r="L99" t="str">
        <f t="shared" si="255"/>
        <v>61 Caring personal service occupations</v>
      </c>
      <c r="M99" s="18">
        <f t="shared" si="215"/>
        <v>9.9475445398223616</v>
      </c>
      <c r="N99" s="18">
        <f t="shared" si="215"/>
        <v>-17.891884959327353</v>
      </c>
      <c r="O99" s="18">
        <f t="shared" si="215"/>
        <v>6.8811355796105644</v>
      </c>
      <c r="P99" s="18">
        <f t="shared" si="215"/>
        <v>3.8194852166614668</v>
      </c>
      <c r="Q99" s="18">
        <f t="shared" si="216"/>
        <v>3.2416663695971737</v>
      </c>
      <c r="S99" s="18">
        <f t="shared" si="217"/>
        <v>4.8301644811212796</v>
      </c>
      <c r="T99" s="18">
        <f t="shared" si="218"/>
        <v>4.0739843519133734</v>
      </c>
      <c r="U99" s="18">
        <f t="shared" si="219"/>
        <v>7.2299268900064328</v>
      </c>
      <c r="W99" t="str">
        <f t="shared" si="256"/>
        <v>61 Caring personal service occupations</v>
      </c>
      <c r="X99" s="18">
        <f t="shared" si="220"/>
        <v>2.7641576292097403</v>
      </c>
      <c r="Y99" s="18">
        <f t="shared" si="220"/>
        <v>-1.1331700419330848</v>
      </c>
      <c r="Z99" s="18">
        <f t="shared" si="220"/>
        <v>4.6076936629212195</v>
      </c>
      <c r="AA99" s="18">
        <f t="shared" si="220"/>
        <v>2.8545290061641415</v>
      </c>
      <c r="AB99" s="18">
        <f t="shared" si="221"/>
        <v>3.1439915124871876</v>
      </c>
      <c r="AD99" s="18">
        <f t="shared" si="222"/>
        <v>3.4356279974176562</v>
      </c>
      <c r="AE99" s="18">
        <f t="shared" si="223"/>
        <v>4.3490965115219771</v>
      </c>
      <c r="AF99" s="18">
        <f t="shared" si="224"/>
        <v>6.4493937728101969</v>
      </c>
      <c r="AH99" t="str">
        <f t="shared" si="257"/>
        <v>61 Caring personal service occupations</v>
      </c>
      <c r="AI99" s="18">
        <f t="shared" si="225"/>
        <v>-0.50052923887531353</v>
      </c>
      <c r="AJ99" s="18">
        <f t="shared" si="225"/>
        <v>-3.4974830589284411</v>
      </c>
      <c r="AK99" s="18">
        <f t="shared" si="225"/>
        <v>2.2896952930185899</v>
      </c>
      <c r="AL99" s="18">
        <f t="shared" si="225"/>
        <v>0.96190691413624574</v>
      </c>
      <c r="AM99" s="18">
        <f t="shared" si="226"/>
        <v>1.0891615631479556</v>
      </c>
      <c r="AO99" s="18">
        <f t="shared" si="227"/>
        <v>1.4025768435055763</v>
      </c>
      <c r="AP99" s="18">
        <f t="shared" si="228"/>
        <v>3.494093913871521</v>
      </c>
      <c r="AQ99" s="18">
        <f t="shared" si="229"/>
        <v>4.3948141084722003</v>
      </c>
      <c r="AS99" t="str">
        <f t="shared" si="258"/>
        <v>61 Caring personal service occupations</v>
      </c>
      <c r="AT99" s="18">
        <f t="shared" si="230"/>
        <v>2.1937257747709271</v>
      </c>
      <c r="AU99" s="18">
        <f t="shared" si="230"/>
        <v>-4.7519750317414733</v>
      </c>
      <c r="AV99" s="18">
        <f t="shared" si="230"/>
        <v>2.5846965442339442</v>
      </c>
      <c r="AW99" s="18">
        <f t="shared" si="230"/>
        <v>1.6060783152888503</v>
      </c>
      <c r="AX99" s="18">
        <f t="shared" si="231"/>
        <v>1.5001327201073167</v>
      </c>
      <c r="AZ99" s="18">
        <f t="shared" si="232"/>
        <v>1.9312426758675949</v>
      </c>
      <c r="BA99" s="18">
        <f t="shared" si="233"/>
        <v>3.6087328866203583</v>
      </c>
      <c r="BB99" s="18">
        <f t="shared" si="234"/>
        <v>4.8480966617081345</v>
      </c>
      <c r="BD99" t="str">
        <f t="shared" si="259"/>
        <v>61 Caring personal service occupations</v>
      </c>
      <c r="BE99" s="18">
        <f t="shared" si="235"/>
        <v>2.9803578018934074</v>
      </c>
      <c r="BF99" s="18">
        <f t="shared" si="235"/>
        <v>0.85704699605866352</v>
      </c>
      <c r="BG99" s="18">
        <f t="shared" si="235"/>
        <v>1.8516227906438809</v>
      </c>
      <c r="BH99" s="18">
        <f t="shared" si="235"/>
        <v>1.2421953961331944</v>
      </c>
      <c r="BI99" s="18">
        <f t="shared" si="236"/>
        <v>1.4080886392902947</v>
      </c>
      <c r="BK99" s="18">
        <f t="shared" si="237"/>
        <v>1.444931613268996</v>
      </c>
      <c r="BL99" s="18">
        <f t="shared" si="238"/>
        <v>3.2718330589947886</v>
      </c>
      <c r="BM99" s="18">
        <f t="shared" si="239"/>
        <v>4.2272807050765637</v>
      </c>
      <c r="BO99" t="str">
        <f t="shared" si="260"/>
        <v>61 Caring personal service occupations</v>
      </c>
      <c r="BP99" s="18">
        <f t="shared" si="240"/>
        <v>-0.66000340193240747</v>
      </c>
      <c r="BQ99" s="18">
        <f t="shared" si="240"/>
        <v>-5.0089024566745355</v>
      </c>
      <c r="BR99" s="18">
        <f t="shared" si="240"/>
        <v>-1.000351144791678</v>
      </c>
      <c r="BS99" s="18">
        <f t="shared" si="240"/>
        <v>-2.4686548991228463</v>
      </c>
      <c r="BT99" s="18">
        <f t="shared" si="241"/>
        <v>-2.1736539849656178</v>
      </c>
      <c r="BV99" s="18">
        <f t="shared" si="242"/>
        <v>-1.9816560708199371</v>
      </c>
      <c r="BW99" s="18">
        <f t="shared" si="243"/>
        <v>2.5371071521460342</v>
      </c>
      <c r="BX99" s="18">
        <f t="shared" si="244"/>
        <v>1.2050363564382938</v>
      </c>
      <c r="BZ99" t="str">
        <f t="shared" si="261"/>
        <v>61 Caring personal service occupations</v>
      </c>
      <c r="CA99" s="18">
        <f t="shared" si="245"/>
        <v>-17.215690800572691</v>
      </c>
      <c r="CB99" s="18">
        <f t="shared" si="245"/>
        <v>-4.8269885851711214</v>
      </c>
      <c r="CC99" s="18">
        <f t="shared" si="245"/>
        <v>-7.626804207303195</v>
      </c>
      <c r="CD99" s="18">
        <f t="shared" si="245"/>
        <v>-3.1196787608088306</v>
      </c>
      <c r="CE99" s="18">
        <f t="shared" si="246"/>
        <v>-4.6572970655715418</v>
      </c>
      <c r="CG99" s="18">
        <f t="shared" si="247"/>
        <v>-4.6459735459964513</v>
      </c>
      <c r="CH99" s="18">
        <f t="shared" si="248"/>
        <v>1.3306332433681733</v>
      </c>
      <c r="CI99" s="18">
        <f t="shared" si="249"/>
        <v>-2.2649522971955105</v>
      </c>
      <c r="CK99" t="str">
        <f t="shared" si="262"/>
        <v>61 Caring personal service occupations</v>
      </c>
      <c r="CL99" s="18">
        <f t="shared" si="250"/>
        <v>-2.0759210689841545</v>
      </c>
      <c r="CM99" s="18">
        <f t="shared" si="250"/>
        <v>-10.715689048309951</v>
      </c>
      <c r="CN99" s="18">
        <f t="shared" si="250"/>
        <v>7.0700754007655409</v>
      </c>
      <c r="CO99" s="18">
        <f t="shared" si="250"/>
        <v>1.0941347358181863</v>
      </c>
      <c r="CP99" s="18">
        <f t="shared" si="251"/>
        <v>2.1288532673901406</v>
      </c>
      <c r="CR99" s="18">
        <f t="shared" si="252"/>
        <v>3.0481048627265084</v>
      </c>
      <c r="CS99" s="18">
        <f t="shared" si="253"/>
        <v>2.3495253842174879</v>
      </c>
      <c r="CT99" s="18">
        <f t="shared" si="254"/>
        <v>4.6791444485222877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16.717446623684374</v>
      </c>
      <c r="C100" s="18">
        <f t="shared" si="210"/>
        <v>-36.618028683294888</v>
      </c>
      <c r="D100" s="18">
        <f t="shared" si="210"/>
        <v>6.6417815757298548</v>
      </c>
      <c r="E100" s="18">
        <f t="shared" si="210"/>
        <v>4.783086949023474</v>
      </c>
      <c r="F100" s="18">
        <f t="shared" si="211"/>
        <v>2.1015092595670248</v>
      </c>
      <c r="H100" s="18">
        <f t="shared" si="212"/>
        <v>5.3990241212376944</v>
      </c>
      <c r="I100" s="18">
        <f t="shared" si="213"/>
        <v>3.9060332301753098</v>
      </c>
      <c r="J100" s="18">
        <f t="shared" si="214"/>
        <v>7.5445607584386787</v>
      </c>
      <c r="L100" t="str">
        <f t="shared" si="255"/>
        <v>62 Leisure, travel and related personal service occupations</v>
      </c>
      <c r="M100" s="18">
        <f t="shared" si="215"/>
        <v>15.734614883089471</v>
      </c>
      <c r="N100" s="18">
        <f t="shared" si="215"/>
        <v>-24.848426386524736</v>
      </c>
      <c r="O100" s="18">
        <f t="shared" si="215"/>
        <v>4.7538822550699633</v>
      </c>
      <c r="P100" s="18">
        <f t="shared" si="215"/>
        <v>3.3646687210307835</v>
      </c>
      <c r="Q100" s="18">
        <f t="shared" si="216"/>
        <v>1.7494025564064541</v>
      </c>
      <c r="S100" s="18">
        <f t="shared" si="217"/>
        <v>3.8256807039710017</v>
      </c>
      <c r="T100" s="18">
        <f t="shared" si="218"/>
        <v>3.4875030967496778</v>
      </c>
      <c r="U100" s="18">
        <f t="shared" si="219"/>
        <v>6.0936293843185219</v>
      </c>
      <c r="W100" t="str">
        <f t="shared" si="256"/>
        <v>62 Leisure, travel and related personal service occupations</v>
      </c>
      <c r="X100" s="18">
        <f t="shared" si="220"/>
        <v>8.5305301489682286</v>
      </c>
      <c r="Y100" s="18">
        <f t="shared" si="220"/>
        <v>-0.80612983111971737</v>
      </c>
      <c r="Z100" s="18">
        <f t="shared" si="220"/>
        <v>4.2963024485998869</v>
      </c>
      <c r="AA100" s="18">
        <f t="shared" si="220"/>
        <v>3.6428954408398662</v>
      </c>
      <c r="AB100" s="18">
        <f t="shared" si="221"/>
        <v>3.5622668288320281</v>
      </c>
      <c r="AD100" s="18">
        <f t="shared" si="222"/>
        <v>3.8602416682752105</v>
      </c>
      <c r="AE100" s="18">
        <f t="shared" si="223"/>
        <v>4.2373951125862286</v>
      </c>
      <c r="AF100" s="18">
        <f t="shared" si="224"/>
        <v>6.655055368881424</v>
      </c>
      <c r="AH100" t="str">
        <f t="shared" si="257"/>
        <v>62 Leisure, travel and related personal service occupations</v>
      </c>
      <c r="AI100" s="18">
        <f t="shared" si="225"/>
        <v>10.062124698957531</v>
      </c>
      <c r="AJ100" s="18">
        <f t="shared" si="225"/>
        <v>-2.6068158354405346</v>
      </c>
      <c r="AK100" s="18">
        <f t="shared" si="225"/>
        <v>2.7316349708499388</v>
      </c>
      <c r="AL100" s="18">
        <f t="shared" si="225"/>
        <v>3.6207828030954348</v>
      </c>
      <c r="AM100" s="18">
        <f t="shared" si="226"/>
        <v>2.9425426081803652</v>
      </c>
      <c r="AO100" s="18">
        <f t="shared" si="227"/>
        <v>3.3235483958706569</v>
      </c>
      <c r="AP100" s="18">
        <f t="shared" si="228"/>
        <v>3.9638366307818584</v>
      </c>
      <c r="AQ100" s="18">
        <f t="shared" si="229"/>
        <v>6.0821972221693388</v>
      </c>
      <c r="AS100" t="str">
        <f t="shared" si="258"/>
        <v>62 Leisure, travel and related personal service occupations</v>
      </c>
      <c r="AT100" s="18">
        <f t="shared" si="230"/>
        <v>10.380312763294096</v>
      </c>
      <c r="AU100" s="18">
        <f t="shared" si="230"/>
        <v>9.569664124761502</v>
      </c>
      <c r="AV100" s="18">
        <f t="shared" si="230"/>
        <v>3.1685886767506499</v>
      </c>
      <c r="AW100" s="18">
        <f t="shared" si="230"/>
        <v>4.0939773264683232</v>
      </c>
      <c r="AX100" s="18">
        <f t="shared" si="231"/>
        <v>4.1370421077145725</v>
      </c>
      <c r="AZ100" s="18">
        <f t="shared" si="232"/>
        <v>3.7845958302144433</v>
      </c>
      <c r="BA100" s="18">
        <f t="shared" si="233"/>
        <v>4.1158061596546558</v>
      </c>
      <c r="BB100" s="18">
        <f t="shared" si="234"/>
        <v>6.5143828651818003</v>
      </c>
      <c r="BD100" t="str">
        <f t="shared" si="259"/>
        <v>62 Leisure, travel and related personal service occupations</v>
      </c>
      <c r="BE100" s="18">
        <f t="shared" si="235"/>
        <v>6.8901373027649315</v>
      </c>
      <c r="BF100" s="18">
        <f t="shared" si="235"/>
        <v>-1.5748367642047345</v>
      </c>
      <c r="BG100" s="18">
        <f t="shared" si="235"/>
        <v>-1.9380652484209171</v>
      </c>
      <c r="BH100" s="18">
        <f t="shared" si="235"/>
        <v>-0.62146517871539686</v>
      </c>
      <c r="BI100" s="18">
        <f t="shared" si="236"/>
        <v>-1.0943969244122553</v>
      </c>
      <c r="BK100" s="18">
        <f t="shared" si="237"/>
        <v>-1.062284344736486</v>
      </c>
      <c r="BL100" s="18">
        <f t="shared" si="238"/>
        <v>2.2859779959400139</v>
      </c>
      <c r="BM100" s="18">
        <f t="shared" si="239"/>
        <v>1.5288423969325615</v>
      </c>
      <c r="BO100" t="str">
        <f t="shared" si="260"/>
        <v>62 Leisure, travel and related personal service occupations</v>
      </c>
      <c r="BP100" s="18">
        <f t="shared" si="240"/>
        <v>5.4800508517288016</v>
      </c>
      <c r="BQ100" s="18">
        <f t="shared" si="240"/>
        <v>-4.8138472483631674</v>
      </c>
      <c r="BR100" s="18">
        <f t="shared" si="240"/>
        <v>-3.7211525754824226</v>
      </c>
      <c r="BS100" s="18">
        <f t="shared" si="240"/>
        <v>-2.371502652440094</v>
      </c>
      <c r="BT100" s="18">
        <f t="shared" si="241"/>
        <v>-2.9490837822976346</v>
      </c>
      <c r="BV100" s="18">
        <f t="shared" si="242"/>
        <v>-2.8234751441305272</v>
      </c>
      <c r="BW100" s="18">
        <f t="shared" si="243"/>
        <v>2.1974517507829194</v>
      </c>
      <c r="BX100" s="18">
        <f t="shared" si="244"/>
        <v>0.23761857114854568</v>
      </c>
      <c r="BZ100" t="str">
        <f t="shared" si="261"/>
        <v>62 Leisure, travel and related personal service occupations</v>
      </c>
      <c r="CA100" s="18">
        <f t="shared" si="245"/>
        <v>2.3529519917989905</v>
      </c>
      <c r="CB100" s="18">
        <f t="shared" si="245"/>
        <v>-2.8412256738040043</v>
      </c>
      <c r="CC100" s="18">
        <f t="shared" si="245"/>
        <v>0.92327031093621947</v>
      </c>
      <c r="CD100" s="18">
        <f t="shared" si="245"/>
        <v>-2.4829627109635211</v>
      </c>
      <c r="CE100" s="18">
        <f t="shared" si="246"/>
        <v>-1.4537224448616271</v>
      </c>
      <c r="CG100" s="18">
        <f t="shared" si="247"/>
        <v>-1.36052081809801</v>
      </c>
      <c r="CH100" s="18">
        <f t="shared" si="248"/>
        <v>2.2672643066108611</v>
      </c>
      <c r="CI100" s="18">
        <f t="shared" si="249"/>
        <v>1.3012208968816052</v>
      </c>
      <c r="CK100" t="str">
        <f t="shared" si="262"/>
        <v>62 Leisure, travel and related personal service occupations</v>
      </c>
      <c r="CL100" s="18">
        <f t="shared" si="250"/>
        <v>-1.1027968881416328E-2</v>
      </c>
      <c r="CM100" s="18">
        <f t="shared" si="250"/>
        <v>-21.277507103209693</v>
      </c>
      <c r="CN100" s="18">
        <f t="shared" si="250"/>
        <v>-2.2810608839155311</v>
      </c>
      <c r="CO100" s="18">
        <f t="shared" si="250"/>
        <v>-5.4271534648361985</v>
      </c>
      <c r="CP100" s="18">
        <f t="shared" si="251"/>
        <v>-5.5442125745891024</v>
      </c>
      <c r="CR100" s="18">
        <f t="shared" si="252"/>
        <v>-4.3898744524714095</v>
      </c>
      <c r="CS100" s="18">
        <f t="shared" si="253"/>
        <v>1.4982253753433428</v>
      </c>
      <c r="CT100" s="18">
        <f t="shared" si="254"/>
        <v>-1.8138886205767202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8.9788096540958549</v>
      </c>
      <c r="C101" s="18">
        <f t="shared" si="210"/>
        <v>-21.164233279927814</v>
      </c>
      <c r="D101" s="18">
        <f t="shared" si="210"/>
        <v>9.0173189701153955</v>
      </c>
      <c r="E101" s="18">
        <f t="shared" si="210"/>
        <v>3.7876643628642848</v>
      </c>
      <c r="F101" s="18">
        <f t="shared" si="211"/>
        <v>3.5985401413958229</v>
      </c>
      <c r="H101" s="18">
        <f t="shared" si="212"/>
        <v>5.5023965287509746</v>
      </c>
      <c r="I101" s="18">
        <f t="shared" si="213"/>
        <v>4.3438521201741409</v>
      </c>
      <c r="J101" s="18">
        <f t="shared" si="214"/>
        <v>7.8935551864218079</v>
      </c>
      <c r="L101" t="str">
        <f t="shared" si="255"/>
        <v>63 Community and civil enforcement occupations</v>
      </c>
      <c r="M101" s="18">
        <f t="shared" si="215"/>
        <v>1.815782071232297</v>
      </c>
      <c r="N101" s="18">
        <f t="shared" si="215"/>
        <v>9.4157230697686565</v>
      </c>
      <c r="O101" s="18">
        <f t="shared" si="215"/>
        <v>2.8119921797835845</v>
      </c>
      <c r="P101" s="18">
        <f t="shared" si="215"/>
        <v>4.1355426154606301</v>
      </c>
      <c r="Q101" s="18">
        <f t="shared" si="216"/>
        <v>4.0412420454935649</v>
      </c>
      <c r="S101" s="18">
        <f t="shared" si="217"/>
        <v>3.6924766960554356</v>
      </c>
      <c r="T101" s="18">
        <f t="shared" si="218"/>
        <v>3.4096064886529165</v>
      </c>
      <c r="U101" s="18">
        <f t="shared" si="219"/>
        <v>5.9398227919520652</v>
      </c>
      <c r="W101" t="str">
        <f t="shared" si="256"/>
        <v>63 Community and civil enforcement occupations</v>
      </c>
      <c r="X101" s="18">
        <f t="shared" si="220"/>
        <v>-1.2310894354175095</v>
      </c>
      <c r="Y101" s="18">
        <f t="shared" si="220"/>
        <v>20.54748680927867</v>
      </c>
      <c r="Z101" s="18">
        <f t="shared" si="220"/>
        <v>1.5528171004062674</v>
      </c>
      <c r="AA101" s="18">
        <f t="shared" si="220"/>
        <v>2.9194281930939203</v>
      </c>
      <c r="AB101" s="18">
        <f t="shared" si="221"/>
        <v>3.5081342055278686</v>
      </c>
      <c r="AD101" s="18">
        <f t="shared" si="222"/>
        <v>2.4618598791951829</v>
      </c>
      <c r="AE101" s="18">
        <f t="shared" si="223"/>
        <v>3.6608100280647538</v>
      </c>
      <c r="AF101" s="18">
        <f t="shared" si="224"/>
        <v>5.2520558315162225</v>
      </c>
      <c r="AH101" t="str">
        <f t="shared" si="257"/>
        <v>63 Community and civil enforcement occupations</v>
      </c>
      <c r="AI101" s="18">
        <f t="shared" si="225"/>
        <v>-3.9821739145739055</v>
      </c>
      <c r="AJ101" s="18">
        <f t="shared" si="225"/>
        <v>44.733723041780692</v>
      </c>
      <c r="AK101" s="18">
        <f t="shared" si="225"/>
        <v>-2.0130061950988432</v>
      </c>
      <c r="AL101" s="18">
        <f t="shared" si="225"/>
        <v>2.9222464991124575</v>
      </c>
      <c r="AM101" s="18">
        <f t="shared" si="226"/>
        <v>3.5366310814145541</v>
      </c>
      <c r="AO101" s="18">
        <f t="shared" si="227"/>
        <v>1.2501439514849055</v>
      </c>
      <c r="AP101" s="18">
        <f t="shared" si="228"/>
        <v>2.957194340524838</v>
      </c>
      <c r="AQ101" s="18">
        <f t="shared" si="229"/>
        <v>3.813638656059859</v>
      </c>
      <c r="AS101" t="str">
        <f t="shared" si="258"/>
        <v>63 Community and civil enforcement occupations</v>
      </c>
      <c r="AT101" s="18">
        <f t="shared" si="230"/>
        <v>-5.8941987038266364</v>
      </c>
      <c r="AU101" s="18">
        <f t="shared" si="230"/>
        <v>33.618123682546596</v>
      </c>
      <c r="AV101" s="18">
        <f t="shared" si="230"/>
        <v>-3.6592128140428448</v>
      </c>
      <c r="AW101" s="18">
        <f t="shared" si="230"/>
        <v>1.4086836041673712</v>
      </c>
      <c r="AX101" s="18">
        <f t="shared" si="231"/>
        <v>1.5323026867960721</v>
      </c>
      <c r="AZ101" s="18">
        <f t="shared" si="232"/>
        <v>-0.30956441340560525</v>
      </c>
      <c r="BA101" s="18">
        <f t="shared" si="233"/>
        <v>2.7152076926426627</v>
      </c>
      <c r="BB101" s="18">
        <f t="shared" si="234"/>
        <v>2.503995751484922</v>
      </c>
      <c r="BD101" t="str">
        <f t="shared" si="259"/>
        <v>63 Community and civil enforcement occupations</v>
      </c>
      <c r="BE101" s="18">
        <f t="shared" si="235"/>
        <v>-6.7323141033418405</v>
      </c>
      <c r="BF101" s="18">
        <f t="shared" si="235"/>
        <v>34.040164179594676</v>
      </c>
      <c r="BG101" s="18">
        <f t="shared" si="235"/>
        <v>-6.5054792125716743</v>
      </c>
      <c r="BH101" s="18">
        <f t="shared" si="235"/>
        <v>1.8931309647843619</v>
      </c>
      <c r="BI101" s="18">
        <f t="shared" si="236"/>
        <v>0.90517189258827457</v>
      </c>
      <c r="BK101" s="18">
        <f t="shared" si="237"/>
        <v>-0.98705194185150225</v>
      </c>
      <c r="BL101" s="18">
        <f t="shared" si="238"/>
        <v>1.6702382229684343</v>
      </c>
      <c r="BM101" s="18">
        <f t="shared" si="239"/>
        <v>0.89976000648135379</v>
      </c>
      <c r="BO101" t="str">
        <f t="shared" si="260"/>
        <v>63 Community and civil enforcement occupations</v>
      </c>
      <c r="BP101" s="18">
        <f t="shared" si="240"/>
        <v>-4.1988328863527098</v>
      </c>
      <c r="BQ101" s="18">
        <f t="shared" si="240"/>
        <v>26.722315452414769</v>
      </c>
      <c r="BR101" s="18">
        <f t="shared" si="240"/>
        <v>-5.6158030675901749</v>
      </c>
      <c r="BS101" s="18">
        <f t="shared" si="240"/>
        <v>0.28118825609200204</v>
      </c>
      <c r="BT101" s="18">
        <f t="shared" si="241"/>
        <v>-0.1503573554443749</v>
      </c>
      <c r="BV101" s="18">
        <f t="shared" si="242"/>
        <v>-1.7243158384543045</v>
      </c>
      <c r="BW101" s="18">
        <f t="shared" si="243"/>
        <v>1.8613402187391381</v>
      </c>
      <c r="BX101" s="18">
        <f t="shared" si="244"/>
        <v>0.570261062355093</v>
      </c>
      <c r="BZ101" t="str">
        <f t="shared" si="261"/>
        <v>63 Community and civil enforcement occupations</v>
      </c>
      <c r="CA101" s="18">
        <f t="shared" si="245"/>
        <v>-6.2145182504282364</v>
      </c>
      <c r="CB101" s="18">
        <f t="shared" si="245"/>
        <v>39.28731460649351</v>
      </c>
      <c r="CC101" s="18">
        <f t="shared" si="245"/>
        <v>-5.3787801138179159</v>
      </c>
      <c r="CD101" s="18">
        <f t="shared" si="245"/>
        <v>-2.2331235762031998</v>
      </c>
      <c r="CE101" s="18">
        <f t="shared" si="246"/>
        <v>-1.0625460672307629</v>
      </c>
      <c r="CG101" s="18">
        <f t="shared" si="247"/>
        <v>-3.2931269380048311</v>
      </c>
      <c r="CH101" s="18">
        <f t="shared" si="248"/>
        <v>1.7096758611106821</v>
      </c>
      <c r="CI101" s="18">
        <f t="shared" si="249"/>
        <v>-0.73915523126995009</v>
      </c>
      <c r="CK101" t="str">
        <f t="shared" si="262"/>
        <v>63 Community and civil enforcement occupations</v>
      </c>
      <c r="CL101" s="18">
        <f t="shared" si="250"/>
        <v>-9.6405566301901331</v>
      </c>
      <c r="CM101" s="18">
        <f t="shared" si="250"/>
        <v>20.251013017793994</v>
      </c>
      <c r="CN101" s="18">
        <f t="shared" si="250"/>
        <v>-8.9608789538077716</v>
      </c>
      <c r="CO101" s="18">
        <f t="shared" si="250"/>
        <v>-2.8264198401120488</v>
      </c>
      <c r="CP101" s="18">
        <f t="shared" si="251"/>
        <v>-3.5100811115196029</v>
      </c>
      <c r="CR101" s="18">
        <f t="shared" si="252"/>
        <v>-4.9158443047973011</v>
      </c>
      <c r="CS101" s="18">
        <f t="shared" si="253"/>
        <v>0.95994366004681364</v>
      </c>
      <c r="CT101" s="18">
        <f t="shared" si="254"/>
        <v>-3.0996044158045355</v>
      </c>
    </row>
    <row r="102" spans="1:98" x14ac:dyDescent="0.2">
      <c r="A102" t="str">
        <f t="shared" si="209"/>
        <v>71 Sales occupations</v>
      </c>
      <c r="B102" s="18">
        <f t="shared" si="210"/>
        <v>6.2512416832498641</v>
      </c>
      <c r="C102" s="18">
        <f t="shared" si="210"/>
        <v>-29.697900842988535</v>
      </c>
      <c r="D102" s="18">
        <f t="shared" si="210"/>
        <v>3.3064933015956699</v>
      </c>
      <c r="E102" s="18">
        <f t="shared" si="210"/>
        <v>2.443375012332849</v>
      </c>
      <c r="F102" s="18">
        <f t="shared" si="211"/>
        <v>0.32353422668605081</v>
      </c>
      <c r="H102" s="18">
        <f t="shared" si="212"/>
        <v>2.7302768643211683</v>
      </c>
      <c r="I102" s="18">
        <f t="shared" si="213"/>
        <v>2.8977056750189467</v>
      </c>
      <c r="J102" s="18">
        <f t="shared" si="214"/>
        <v>4.8430429957412757</v>
      </c>
      <c r="L102" t="str">
        <f t="shared" si="255"/>
        <v>71 Sales occupations</v>
      </c>
      <c r="M102" s="18">
        <f t="shared" si="215"/>
        <v>5.7045789051143991</v>
      </c>
      <c r="N102" s="18">
        <f t="shared" si="215"/>
        <v>-13.613329626014291</v>
      </c>
      <c r="O102" s="18">
        <f t="shared" si="215"/>
        <v>3.8191296951904707</v>
      </c>
      <c r="P102" s="18">
        <f t="shared" si="215"/>
        <v>3.8708192562741717</v>
      </c>
      <c r="Q102" s="18">
        <f t="shared" si="216"/>
        <v>2.6651572208380214</v>
      </c>
      <c r="S102" s="18">
        <f t="shared" si="217"/>
        <v>3.8535865437405281</v>
      </c>
      <c r="T102" s="18">
        <f t="shared" si="218"/>
        <v>3.2093481911118271</v>
      </c>
      <c r="U102" s="18">
        <f t="shared" si="219"/>
        <v>5.9195904718148729</v>
      </c>
      <c r="W102" t="str">
        <f t="shared" si="256"/>
        <v>71 Sales occupations</v>
      </c>
      <c r="X102" s="18">
        <f t="shared" si="220"/>
        <v>-0.33886403705515322</v>
      </c>
      <c r="Y102" s="18">
        <f t="shared" si="220"/>
        <v>6.7887376693316792</v>
      </c>
      <c r="Z102" s="18">
        <f t="shared" si="220"/>
        <v>1.985429437945907</v>
      </c>
      <c r="AA102" s="18">
        <f t="shared" si="220"/>
        <v>3.145477190680146</v>
      </c>
      <c r="AB102" s="18">
        <f t="shared" si="221"/>
        <v>3.0047789589066731</v>
      </c>
      <c r="AD102" s="18">
        <f t="shared" si="222"/>
        <v>2.7573358441451923</v>
      </c>
      <c r="AE102" s="18">
        <f t="shared" si="223"/>
        <v>3.5170232979591765</v>
      </c>
      <c r="AF102" s="18">
        <f t="shared" si="224"/>
        <v>5.3434410305186697</v>
      </c>
      <c r="AH102" t="str">
        <f t="shared" si="257"/>
        <v>71 Sales occupations</v>
      </c>
      <c r="AI102" s="18">
        <f t="shared" si="225"/>
        <v>-0.17135875019808067</v>
      </c>
      <c r="AJ102" s="18">
        <f t="shared" si="225"/>
        <v>2.6094369555134778</v>
      </c>
      <c r="AK102" s="18">
        <f t="shared" si="225"/>
        <v>1.266177750248243</v>
      </c>
      <c r="AL102" s="18">
        <f t="shared" si="225"/>
        <v>3.1140644871706424</v>
      </c>
      <c r="AM102" s="18">
        <f t="shared" si="226"/>
        <v>2.5015725779114817</v>
      </c>
      <c r="AO102" s="18">
        <f t="shared" si="227"/>
        <v>2.4943856523128138</v>
      </c>
      <c r="AP102" s="18">
        <f t="shared" si="228"/>
        <v>3.5487117497906118</v>
      </c>
      <c r="AQ102" s="18">
        <f t="shared" si="229"/>
        <v>5.1842439237964832</v>
      </c>
      <c r="AS102" t="str">
        <f t="shared" si="258"/>
        <v>71 Sales occupations</v>
      </c>
      <c r="AT102" s="18">
        <f t="shared" si="230"/>
        <v>-1.9671168488581858</v>
      </c>
      <c r="AU102" s="18">
        <f t="shared" si="230"/>
        <v>8.4783367274775543</v>
      </c>
      <c r="AV102" s="18">
        <f t="shared" si="230"/>
        <v>-7.4132165441864739E-2</v>
      </c>
      <c r="AW102" s="18">
        <f t="shared" si="230"/>
        <v>2.1656459235687819</v>
      </c>
      <c r="AX102" s="18">
        <f t="shared" si="231"/>
        <v>1.8412789124359286</v>
      </c>
      <c r="AZ102" s="18">
        <f t="shared" si="232"/>
        <v>1.4135299387989519</v>
      </c>
      <c r="BA102" s="18">
        <f t="shared" si="233"/>
        <v>2.7909812594841377</v>
      </c>
      <c r="BB102" s="18">
        <f t="shared" si="234"/>
        <v>3.7836676605360386</v>
      </c>
      <c r="BD102" t="str">
        <f t="shared" si="259"/>
        <v>71 Sales occupations</v>
      </c>
      <c r="BE102" s="18">
        <f t="shared" si="235"/>
        <v>0.12264326593245389</v>
      </c>
      <c r="BF102" s="18">
        <f t="shared" si="235"/>
        <v>-0.58949974718806031</v>
      </c>
      <c r="BG102" s="18">
        <f t="shared" si="235"/>
        <v>-0.91264825503116764</v>
      </c>
      <c r="BH102" s="18">
        <f t="shared" si="235"/>
        <v>0.63504141981578499</v>
      </c>
      <c r="BI102" s="18">
        <f t="shared" si="236"/>
        <v>7.2207251204359224E-2</v>
      </c>
      <c r="BK102" s="18">
        <f t="shared" si="237"/>
        <v>0.11647733320554465</v>
      </c>
      <c r="BL102" s="18">
        <f t="shared" si="238"/>
        <v>2.4948513737452549</v>
      </c>
      <c r="BM102" s="18">
        <f t="shared" si="239"/>
        <v>2.5775508136750558</v>
      </c>
      <c r="BO102" t="str">
        <f t="shared" si="260"/>
        <v>71 Sales occupations</v>
      </c>
      <c r="BP102" s="18">
        <f t="shared" si="240"/>
        <v>-2.7199299549462652</v>
      </c>
      <c r="BQ102" s="18">
        <f t="shared" si="240"/>
        <v>-3.849981389438617</v>
      </c>
      <c r="BR102" s="18">
        <f t="shared" si="240"/>
        <v>-3.295030648165409</v>
      </c>
      <c r="BS102" s="18">
        <f t="shared" si="240"/>
        <v>-2.2956581554867905</v>
      </c>
      <c r="BT102" s="18">
        <f t="shared" si="241"/>
        <v>-2.7066296900105313</v>
      </c>
      <c r="BV102" s="18">
        <f t="shared" si="242"/>
        <v>-2.6299246091782913</v>
      </c>
      <c r="BW102" s="18">
        <f t="shared" si="243"/>
        <v>2.2929970578533077</v>
      </c>
      <c r="BX102" s="18">
        <f t="shared" si="244"/>
        <v>0.48650760106034863</v>
      </c>
      <c r="BZ102" t="str">
        <f t="shared" si="261"/>
        <v>71 Sales occupations</v>
      </c>
      <c r="CA102" s="18">
        <f t="shared" si="245"/>
        <v>-6.4259166832256742</v>
      </c>
      <c r="CB102" s="18">
        <f t="shared" si="245"/>
        <v>-3.7542909080153009</v>
      </c>
      <c r="CC102" s="18">
        <f t="shared" si="245"/>
        <v>-3.7733466324651133</v>
      </c>
      <c r="CD102" s="18">
        <f t="shared" si="245"/>
        <v>-10.187360759594899</v>
      </c>
      <c r="CE102" s="18">
        <f t="shared" si="246"/>
        <v>-7.8326598051743019</v>
      </c>
      <c r="CG102" s="18">
        <f t="shared" si="247"/>
        <v>-8.0983236793364952</v>
      </c>
      <c r="CH102" s="18">
        <f t="shared" si="248"/>
        <v>1.4085224107430516</v>
      </c>
      <c r="CI102" s="18">
        <f t="shared" si="249"/>
        <v>-4.3252837924548926</v>
      </c>
      <c r="CK102" t="str">
        <f t="shared" si="262"/>
        <v>71 Sales occupations</v>
      </c>
      <c r="CL102" s="18">
        <f t="shared" si="250"/>
        <v>-4.619725651847495</v>
      </c>
      <c r="CM102" s="18">
        <f t="shared" si="250"/>
        <v>-20.226236597490377</v>
      </c>
      <c r="CN102" s="18">
        <f t="shared" si="250"/>
        <v>-4.1907903373829436</v>
      </c>
      <c r="CO102" s="18">
        <f t="shared" si="250"/>
        <v>-4.389756699057445</v>
      </c>
      <c r="CP102" s="18">
        <f t="shared" si="251"/>
        <v>-5.4043234444386412</v>
      </c>
      <c r="CR102" s="18">
        <f t="shared" si="252"/>
        <v>-4.3234805311632822</v>
      </c>
      <c r="CS102" s="18">
        <f t="shared" si="253"/>
        <v>1.2041799999508829</v>
      </c>
      <c r="CT102" s="18">
        <f t="shared" si="254"/>
        <v>-2.2390620135852357</v>
      </c>
    </row>
    <row r="103" spans="1:98" x14ac:dyDescent="0.2">
      <c r="A103" t="str">
        <f t="shared" si="209"/>
        <v>72 Customer service occupations</v>
      </c>
      <c r="B103" s="18">
        <f t="shared" si="210"/>
        <v>4.7074975296879096</v>
      </c>
      <c r="C103" s="18">
        <f t="shared" si="210"/>
        <v>-4.3385994761094171</v>
      </c>
      <c r="D103" s="18">
        <f t="shared" si="210"/>
        <v>10.616656393949441</v>
      </c>
      <c r="E103" s="18">
        <f t="shared" si="210"/>
        <v>4.1324753992233898</v>
      </c>
      <c r="F103" s="18">
        <f t="shared" si="211"/>
        <v>5.5556126712237308</v>
      </c>
      <c r="H103" s="18">
        <f t="shared" si="212"/>
        <v>6.250497093974583</v>
      </c>
      <c r="I103" s="18">
        <f t="shared" si="213"/>
        <v>3.8441921091988851</v>
      </c>
      <c r="J103" s="18">
        <f t="shared" si="214"/>
        <v>8.1609488478331382</v>
      </c>
      <c r="L103" t="str">
        <f t="shared" si="255"/>
        <v>72 Customer service occupations</v>
      </c>
      <c r="M103" s="18">
        <f t="shared" si="215"/>
        <v>9.7097247395343089</v>
      </c>
      <c r="N103" s="18">
        <f t="shared" si="215"/>
        <v>-13.173687352950569</v>
      </c>
      <c r="O103" s="18">
        <f t="shared" si="215"/>
        <v>10.512316344522654</v>
      </c>
      <c r="P103" s="18">
        <f t="shared" si="215"/>
        <v>4.2834700271817905</v>
      </c>
      <c r="Q103" s="18">
        <f t="shared" si="216"/>
        <v>4.9823328370840025</v>
      </c>
      <c r="S103" s="18">
        <f t="shared" si="217"/>
        <v>6.3197328110723872</v>
      </c>
      <c r="T103" s="18">
        <f t="shared" si="218"/>
        <v>4.0812855368306478</v>
      </c>
      <c r="U103" s="18">
        <f t="shared" si="219"/>
        <v>8.3490554980686582</v>
      </c>
      <c r="W103" t="str">
        <f t="shared" si="256"/>
        <v>72 Customer service occupations</v>
      </c>
      <c r="X103" s="18">
        <f t="shared" si="220"/>
        <v>2.9277185547382345</v>
      </c>
      <c r="Y103" s="18">
        <f t="shared" si="220"/>
        <v>6.175478492227926</v>
      </c>
      <c r="Z103" s="18">
        <f t="shared" si="220"/>
        <v>7.3896889166256363</v>
      </c>
      <c r="AA103" s="18">
        <f t="shared" si="220"/>
        <v>3.533207764958668</v>
      </c>
      <c r="AB103" s="18">
        <f t="shared" si="221"/>
        <v>4.888316653031155</v>
      </c>
      <c r="AD103" s="18">
        <f t="shared" si="222"/>
        <v>4.8030627853778318</v>
      </c>
      <c r="AE103" s="18">
        <f t="shared" si="223"/>
        <v>4.1664238908389439</v>
      </c>
      <c r="AF103" s="18">
        <f t="shared" si="224"/>
        <v>7.2713336279734975</v>
      </c>
      <c r="AH103" t="str">
        <f t="shared" si="257"/>
        <v>72 Customer service occupations</v>
      </c>
      <c r="AI103" s="18">
        <f t="shared" si="225"/>
        <v>3.8190067778715919</v>
      </c>
      <c r="AJ103" s="18">
        <f t="shared" si="225"/>
        <v>9.2515253175858838</v>
      </c>
      <c r="AK103" s="18">
        <f t="shared" si="225"/>
        <v>7.6092785310062583</v>
      </c>
      <c r="AL103" s="18">
        <f t="shared" si="225"/>
        <v>3.5734182068304365</v>
      </c>
      <c r="AM103" s="18">
        <f t="shared" si="226"/>
        <v>5.1683233177326482</v>
      </c>
      <c r="AO103" s="18">
        <f t="shared" si="227"/>
        <v>4.9016001316061653</v>
      </c>
      <c r="AP103" s="18">
        <f t="shared" si="228"/>
        <v>4.2781645119252643</v>
      </c>
      <c r="AQ103" s="18">
        <f t="shared" si="229"/>
        <v>7.4161848150106735</v>
      </c>
      <c r="AS103" t="str">
        <f t="shared" si="258"/>
        <v>72 Customer service occupations</v>
      </c>
      <c r="AT103" s="18">
        <f t="shared" si="230"/>
        <v>1.3500685558206715</v>
      </c>
      <c r="AU103" s="18">
        <f t="shared" si="230"/>
        <v>10.070052087460436</v>
      </c>
      <c r="AV103" s="18">
        <f t="shared" si="230"/>
        <v>6.6622891682078356</v>
      </c>
      <c r="AW103" s="18">
        <f t="shared" si="230"/>
        <v>2.2625363481444172</v>
      </c>
      <c r="AX103" s="18">
        <f t="shared" si="231"/>
        <v>4.0951701927564699</v>
      </c>
      <c r="AZ103" s="18">
        <f t="shared" si="232"/>
        <v>3.7085765550791017</v>
      </c>
      <c r="BA103" s="18">
        <f t="shared" si="233"/>
        <v>3.6574031157553533</v>
      </c>
      <c r="BB103" s="18">
        <f t="shared" si="234"/>
        <v>6.129023021029445</v>
      </c>
      <c r="BD103" t="str">
        <f t="shared" si="259"/>
        <v>72 Customer service occupations</v>
      </c>
      <c r="BE103" s="18">
        <f t="shared" si="235"/>
        <v>2.3641958575450817</v>
      </c>
      <c r="BF103" s="18">
        <f t="shared" si="235"/>
        <v>6.9692468732702073</v>
      </c>
      <c r="BG103" s="18">
        <f t="shared" si="235"/>
        <v>4.5220034872234471</v>
      </c>
      <c r="BH103" s="18">
        <f t="shared" si="235"/>
        <v>1.4078565874069859</v>
      </c>
      <c r="BI103" s="18">
        <f t="shared" si="236"/>
        <v>2.7131030923698951</v>
      </c>
      <c r="BK103" s="18">
        <f t="shared" si="237"/>
        <v>2.435457348389547</v>
      </c>
      <c r="BL103" s="18">
        <f t="shared" si="238"/>
        <v>3.0485885787572498</v>
      </c>
      <c r="BM103" s="18">
        <f t="shared" si="239"/>
        <v>4.7423415375427158</v>
      </c>
      <c r="BO103" t="str">
        <f t="shared" si="260"/>
        <v>72 Customer service occupations</v>
      </c>
      <c r="BP103" s="18">
        <f t="shared" si="240"/>
        <v>1.286418921132304</v>
      </c>
      <c r="BQ103" s="18">
        <f t="shared" si="240"/>
        <v>1.1235379980433224</v>
      </c>
      <c r="BR103" s="18">
        <f t="shared" si="240"/>
        <v>3.1376266122199903</v>
      </c>
      <c r="BS103" s="18">
        <f t="shared" si="240"/>
        <v>-0.90019070379879773</v>
      </c>
      <c r="BT103" s="18">
        <f t="shared" si="241"/>
        <v>0.47120982470230111</v>
      </c>
      <c r="BV103" s="18">
        <f t="shared" si="242"/>
        <v>0.42787120027985015</v>
      </c>
      <c r="BW103" s="18">
        <f t="shared" si="243"/>
        <v>3.0455670795982881</v>
      </c>
      <c r="BX103" s="18">
        <f t="shared" si="244"/>
        <v>3.3297212312728419</v>
      </c>
      <c r="BZ103" t="str">
        <f t="shared" si="261"/>
        <v>72 Customer service occupations</v>
      </c>
      <c r="CA103" s="18">
        <f t="shared" si="245"/>
        <v>-4.6438194560267103</v>
      </c>
      <c r="CB103" s="18">
        <f t="shared" si="245"/>
        <v>0.36325503735368248</v>
      </c>
      <c r="CC103" s="18">
        <f t="shared" si="245"/>
        <v>0.65169770719637476</v>
      </c>
      <c r="CD103" s="18">
        <f t="shared" si="245"/>
        <v>-3.470564988350755</v>
      </c>
      <c r="CE103" s="18">
        <f t="shared" si="246"/>
        <v>-1.9624681778536712</v>
      </c>
      <c r="CG103" s="18">
        <f t="shared" si="247"/>
        <v>-2.1155861853570435</v>
      </c>
      <c r="CH103" s="18">
        <f t="shared" si="248"/>
        <v>1.816096042202564</v>
      </c>
      <c r="CI103" s="18">
        <f t="shared" si="249"/>
        <v>0.23306167899390662</v>
      </c>
      <c r="CK103" t="str">
        <f t="shared" si="262"/>
        <v>72 Customer service occupations</v>
      </c>
      <c r="CL103" s="18">
        <f t="shared" si="250"/>
        <v>5.0456695911727856</v>
      </c>
      <c r="CM103" s="18">
        <f t="shared" si="250"/>
        <v>-11.258290856185182</v>
      </c>
      <c r="CN103" s="18">
        <f t="shared" si="250"/>
        <v>9.6459647922420455</v>
      </c>
      <c r="CO103" s="18">
        <f t="shared" si="250"/>
        <v>1.0352536840131377</v>
      </c>
      <c r="CP103" s="18">
        <f t="shared" si="251"/>
        <v>2.81376807548821</v>
      </c>
      <c r="CR103" s="18">
        <f t="shared" si="252"/>
        <v>3.8276063678218231</v>
      </c>
      <c r="CS103" s="18">
        <f t="shared" si="253"/>
        <v>2.9594335692842089</v>
      </c>
      <c r="CT103" s="18">
        <f t="shared" si="254"/>
        <v>5.7265223409005639</v>
      </c>
    </row>
    <row r="104" spans="1:98" x14ac:dyDescent="0.2">
      <c r="A104" t="str">
        <f t="shared" si="209"/>
        <v>81 Process, plant and machine operatives</v>
      </c>
      <c r="B104" s="18">
        <f t="shared" si="210"/>
        <v>11.88382326885713</v>
      </c>
      <c r="C104" s="18">
        <f t="shared" si="210"/>
        <v>-27.744255183002753</v>
      </c>
      <c r="D104" s="18">
        <f t="shared" si="210"/>
        <v>8.7424827891867007</v>
      </c>
      <c r="E104" s="18">
        <f t="shared" si="210"/>
        <v>7.4009751424478187</v>
      </c>
      <c r="F104" s="18">
        <f t="shared" si="211"/>
        <v>5.1803055550639687</v>
      </c>
      <c r="H104" s="18">
        <f t="shared" si="212"/>
        <v>7.8462953600780372</v>
      </c>
      <c r="I104" s="18">
        <f t="shared" si="213"/>
        <v>4.7790366287629782</v>
      </c>
      <c r="J104" s="18">
        <f t="shared" si="214"/>
        <v>9.897752366810586</v>
      </c>
      <c r="L104" t="str">
        <f t="shared" si="255"/>
        <v>81 Process, plant and machine operatives</v>
      </c>
      <c r="M104" s="18">
        <f t="shared" si="215"/>
        <v>10.487518590456201</v>
      </c>
      <c r="N104" s="18">
        <f t="shared" si="215"/>
        <v>-24.155951893568062</v>
      </c>
      <c r="O104" s="18">
        <f t="shared" si="215"/>
        <v>12.400238676259058</v>
      </c>
      <c r="P104" s="18">
        <f t="shared" si="215"/>
        <v>7.1509988000501234</v>
      </c>
      <c r="Q104" s="18">
        <f t="shared" si="216"/>
        <v>6.4406441910944912</v>
      </c>
      <c r="S104" s="18">
        <f t="shared" si="217"/>
        <v>8.8729256668693033</v>
      </c>
      <c r="T104" s="18">
        <f t="shared" si="218"/>
        <v>5.1170658332637453</v>
      </c>
      <c r="U104" s="18">
        <f t="shared" si="219"/>
        <v>10.85748973700924</v>
      </c>
      <c r="W104" t="str">
        <f t="shared" si="256"/>
        <v>81 Process, plant and machine operatives</v>
      </c>
      <c r="X104" s="18">
        <f t="shared" si="220"/>
        <v>1.5645125900291657</v>
      </c>
      <c r="Y104" s="18">
        <f t="shared" si="220"/>
        <v>-2.0367836210874235</v>
      </c>
      <c r="Z104" s="18">
        <f t="shared" si="220"/>
        <v>9.6910611573043823</v>
      </c>
      <c r="AA104" s="18">
        <f t="shared" si="220"/>
        <v>6.1270288999802247</v>
      </c>
      <c r="AB104" s="18">
        <f t="shared" si="221"/>
        <v>6.6930684232244575</v>
      </c>
      <c r="AD104" s="18">
        <f t="shared" si="222"/>
        <v>7.3019834786522519</v>
      </c>
      <c r="AE104" s="18">
        <f t="shared" si="223"/>
        <v>4.7870011411796254</v>
      </c>
      <c r="AF104" s="18">
        <f t="shared" si="224"/>
        <v>9.4876535631542183</v>
      </c>
      <c r="AH104" t="str">
        <f t="shared" si="257"/>
        <v>81 Process, plant and machine operatives</v>
      </c>
      <c r="AI104" s="18">
        <f t="shared" si="225"/>
        <v>-0.18411683678905</v>
      </c>
      <c r="AJ104" s="18">
        <f t="shared" si="225"/>
        <v>5.8679986474966972</v>
      </c>
      <c r="AK104" s="18">
        <f t="shared" si="225"/>
        <v>7.9648652835302203</v>
      </c>
      <c r="AL104" s="18">
        <f t="shared" si="225"/>
        <v>3.4800837234901127</v>
      </c>
      <c r="AM104" s="18">
        <f t="shared" si="226"/>
        <v>5.0108178376127022</v>
      </c>
      <c r="AO104" s="18">
        <f t="shared" si="227"/>
        <v>4.9539198416515218</v>
      </c>
      <c r="AP104" s="18">
        <f t="shared" si="228"/>
        <v>3.9235599834653856</v>
      </c>
      <c r="AQ104" s="18">
        <f t="shared" si="229"/>
        <v>7.2228028260530763</v>
      </c>
      <c r="AS104" t="str">
        <f t="shared" si="258"/>
        <v>81 Process, plant and machine operatives</v>
      </c>
      <c r="AT104" s="18">
        <f t="shared" si="230"/>
        <v>-1.9002895706785594</v>
      </c>
      <c r="AU104" s="18">
        <f t="shared" si="230"/>
        <v>9.8349064583124211</v>
      </c>
      <c r="AV104" s="18">
        <f t="shared" si="230"/>
        <v>7.3976318305628341</v>
      </c>
      <c r="AW104" s="18">
        <f t="shared" si="230"/>
        <v>3.4561253188405416</v>
      </c>
      <c r="AX104" s="18">
        <f t="shared" si="231"/>
        <v>5.064198067766057</v>
      </c>
      <c r="AZ104" s="18">
        <f t="shared" si="232"/>
        <v>4.7536202632281199</v>
      </c>
      <c r="BA104" s="18">
        <f t="shared" si="233"/>
        <v>3.8996525690301098</v>
      </c>
      <c r="BB104" s="18">
        <f t="shared" si="234"/>
        <v>7.0591519744582998</v>
      </c>
      <c r="BD104" t="str">
        <f t="shared" si="259"/>
        <v>81 Process, plant and machine operatives</v>
      </c>
      <c r="BE104" s="18">
        <f t="shared" si="235"/>
        <v>1.3542924764746278</v>
      </c>
      <c r="BF104" s="18">
        <f t="shared" si="235"/>
        <v>-11.780387270986392</v>
      </c>
      <c r="BG104" s="18">
        <f t="shared" si="235"/>
        <v>6.3365658702150718</v>
      </c>
      <c r="BH104" s="18">
        <f t="shared" si="235"/>
        <v>1.4837802464183092</v>
      </c>
      <c r="BI104" s="18">
        <f t="shared" si="236"/>
        <v>2.0784440037162177</v>
      </c>
      <c r="BK104" s="18">
        <f t="shared" si="237"/>
        <v>3.0762557455709327</v>
      </c>
      <c r="BL104" s="18">
        <f t="shared" si="238"/>
        <v>2.8537477560407254</v>
      </c>
      <c r="BM104" s="18">
        <f t="shared" si="239"/>
        <v>5.0721894306724247</v>
      </c>
      <c r="BO104" t="str">
        <f t="shared" si="260"/>
        <v>81 Process, plant and machine operatives</v>
      </c>
      <c r="BP104" s="18">
        <f t="shared" si="240"/>
        <v>0.29685001676817979</v>
      </c>
      <c r="BQ104" s="18">
        <f t="shared" si="240"/>
        <v>-13.207956838950031</v>
      </c>
      <c r="BR104" s="18">
        <f t="shared" si="240"/>
        <v>4.1188968241638646</v>
      </c>
      <c r="BS104" s="18">
        <f t="shared" si="240"/>
        <v>-0.58599991091078385</v>
      </c>
      <c r="BT104" s="18">
        <f t="shared" si="241"/>
        <v>8.6809661166586949E-3</v>
      </c>
      <c r="BV104" s="18">
        <f t="shared" si="242"/>
        <v>0.95818905901496887</v>
      </c>
      <c r="BW104" s="18">
        <f t="shared" si="243"/>
        <v>2.6212430085866378</v>
      </c>
      <c r="BX104" s="18">
        <f t="shared" si="244"/>
        <v>3.3023284590862234</v>
      </c>
      <c r="BZ104" t="str">
        <f t="shared" si="261"/>
        <v>81 Process, plant and machine operatives</v>
      </c>
      <c r="CA104" s="18">
        <f t="shared" si="245"/>
        <v>-4.030655762159352</v>
      </c>
      <c r="CB104" s="18">
        <f t="shared" si="245"/>
        <v>-8.2657449990709999</v>
      </c>
      <c r="CC104" s="18">
        <f t="shared" si="245"/>
        <v>0.85802339181313414</v>
      </c>
      <c r="CD104" s="18">
        <f t="shared" si="245"/>
        <v>-7.4515849417708502</v>
      </c>
      <c r="CE104" s="18">
        <f t="shared" si="246"/>
        <v>-4.9836477284350362</v>
      </c>
      <c r="CG104" s="18">
        <f t="shared" si="247"/>
        <v>-4.7607117161520556</v>
      </c>
      <c r="CH104" s="18">
        <f t="shared" si="248"/>
        <v>1.776645129639598</v>
      </c>
      <c r="CI104" s="18">
        <f t="shared" si="249"/>
        <v>-1.6139045478055669</v>
      </c>
      <c r="CK104" t="str">
        <f t="shared" si="262"/>
        <v>81 Process, plant and machine operatives</v>
      </c>
      <c r="CL104" s="18">
        <f t="shared" si="250"/>
        <v>-5.3397628862411501</v>
      </c>
      <c r="CM104" s="18">
        <f t="shared" si="250"/>
        <v>-22.252977872390687</v>
      </c>
      <c r="CN104" s="18">
        <f t="shared" si="250"/>
        <v>-10.549721898004149</v>
      </c>
      <c r="CO104" s="18">
        <f t="shared" si="250"/>
        <v>-7.7633632462565272</v>
      </c>
      <c r="CP104" s="18">
        <f t="shared" si="251"/>
        <v>-9.6138939766127525</v>
      </c>
      <c r="CR104" s="18">
        <f t="shared" si="252"/>
        <v>-8.7016621638198455</v>
      </c>
      <c r="CS104" s="18">
        <f t="shared" si="253"/>
        <v>0.85714593093362268</v>
      </c>
      <c r="CT104" s="18">
        <f t="shared" si="254"/>
        <v>-6.0553151458771488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4.9644840636234866</v>
      </c>
      <c r="C105" s="18">
        <f t="shared" si="210"/>
        <v>4.4243240119540728</v>
      </c>
      <c r="D105" s="18">
        <f t="shared" si="210"/>
        <v>8.6320180650606417</v>
      </c>
      <c r="E105" s="18">
        <f t="shared" si="210"/>
        <v>4.6580268649768719</v>
      </c>
      <c r="F105" s="18">
        <f t="shared" si="211"/>
        <v>5.8692340550169586</v>
      </c>
      <c r="H105" s="18">
        <f t="shared" si="212"/>
        <v>5.9662692168413578</v>
      </c>
      <c r="I105" s="18">
        <f t="shared" si="213"/>
        <v>4.9868216824128675</v>
      </c>
      <c r="J105" s="18">
        <f t="shared" si="214"/>
        <v>8.6274946362222771</v>
      </c>
      <c r="L105" t="str">
        <f t="shared" si="255"/>
        <v>82 Transport and mobile machine drivers and operatives</v>
      </c>
      <c r="M105" s="18">
        <f t="shared" si="215"/>
        <v>5.7499752278012739</v>
      </c>
      <c r="N105" s="18">
        <f t="shared" si="215"/>
        <v>-0.68801349495369868</v>
      </c>
      <c r="O105" s="18">
        <f t="shared" si="215"/>
        <v>5.8369220410145362</v>
      </c>
      <c r="P105" s="18">
        <f t="shared" si="215"/>
        <v>3.826863222332566</v>
      </c>
      <c r="Q105" s="18">
        <f t="shared" si="216"/>
        <v>4.1610413489730158</v>
      </c>
      <c r="S105" s="18">
        <f t="shared" si="217"/>
        <v>4.4926049439784288</v>
      </c>
      <c r="T105" s="18">
        <f t="shared" si="218"/>
        <v>4.3932043344391047</v>
      </c>
      <c r="U105" s="18">
        <f t="shared" si="219"/>
        <v>7.2041497787636022</v>
      </c>
      <c r="W105" t="str">
        <f t="shared" si="256"/>
        <v>82 Transport and mobile machine drivers and operatives</v>
      </c>
      <c r="X105" s="18">
        <f t="shared" si="220"/>
        <v>3.1632975004236563E-2</v>
      </c>
      <c r="Y105" s="18">
        <f t="shared" si="220"/>
        <v>24.007647048062285</v>
      </c>
      <c r="Z105" s="18">
        <f t="shared" si="220"/>
        <v>2.9165585975156949</v>
      </c>
      <c r="AA105" s="18">
        <f t="shared" si="220"/>
        <v>2.7233393172805265</v>
      </c>
      <c r="AB105" s="18">
        <f t="shared" si="221"/>
        <v>4.000487999435598</v>
      </c>
      <c r="AD105" s="18">
        <f t="shared" si="222"/>
        <v>2.7877054040358562</v>
      </c>
      <c r="AE105" s="18">
        <f t="shared" si="223"/>
        <v>4.0835736799909927</v>
      </c>
      <c r="AF105" s="18">
        <f t="shared" si="224"/>
        <v>5.8110242307894966</v>
      </c>
      <c r="AH105" t="str">
        <f t="shared" si="257"/>
        <v>82 Transport and mobile machine drivers and operatives</v>
      </c>
      <c r="AI105" s="18">
        <f t="shared" si="225"/>
        <v>-0.6559772775640127</v>
      </c>
      <c r="AJ105" s="18">
        <f t="shared" si="225"/>
        <v>33.712129702741265</v>
      </c>
      <c r="AK105" s="18">
        <f t="shared" si="225"/>
        <v>3.02295362060232</v>
      </c>
      <c r="AL105" s="18">
        <f t="shared" si="225"/>
        <v>2.8560600938683178</v>
      </c>
      <c r="AM105" s="18">
        <f t="shared" si="226"/>
        <v>4.6095243156360821</v>
      </c>
      <c r="AO105" s="18">
        <f t="shared" si="227"/>
        <v>2.9116612076210302</v>
      </c>
      <c r="AP105" s="18">
        <f t="shared" si="228"/>
        <v>4.0298713001273301</v>
      </c>
      <c r="AQ105" s="18">
        <f t="shared" si="229"/>
        <v>5.851725649154349</v>
      </c>
      <c r="AS105" t="str">
        <f t="shared" si="258"/>
        <v>82 Transport and mobile machine drivers and operatives</v>
      </c>
      <c r="AT105" s="18">
        <f t="shared" si="230"/>
        <v>-1.0344318159808297</v>
      </c>
      <c r="AU105" s="18">
        <f t="shared" si="230"/>
        <v>28.935272351687225</v>
      </c>
      <c r="AV105" s="18">
        <f t="shared" si="230"/>
        <v>3.404444602251</v>
      </c>
      <c r="AW105" s="18">
        <f t="shared" si="230"/>
        <v>2.5970543359907117</v>
      </c>
      <c r="AX105" s="18">
        <f t="shared" si="231"/>
        <v>4.3280387710852297</v>
      </c>
      <c r="AZ105" s="18">
        <f t="shared" si="232"/>
        <v>2.8654815196603289</v>
      </c>
      <c r="BA105" s="18">
        <f t="shared" si="233"/>
        <v>4.127307234762112</v>
      </c>
      <c r="BB105" s="18">
        <f t="shared" si="234"/>
        <v>5.8974691425607295</v>
      </c>
      <c r="BD105" t="str">
        <f t="shared" si="259"/>
        <v>82 Transport and mobile machine drivers and operatives</v>
      </c>
      <c r="BE105" s="18">
        <f t="shared" si="235"/>
        <v>3.6134780923134269</v>
      </c>
      <c r="BF105" s="18">
        <f t="shared" si="235"/>
        <v>-4.9957177500830729</v>
      </c>
      <c r="BG105" s="18">
        <f t="shared" si="235"/>
        <v>3.0474679529632454</v>
      </c>
      <c r="BH105" s="18">
        <f t="shared" si="235"/>
        <v>1.7752835490829844</v>
      </c>
      <c r="BI105" s="18">
        <f t="shared" si="236"/>
        <v>1.7324640204321895</v>
      </c>
      <c r="BK105" s="18">
        <f t="shared" si="237"/>
        <v>2.1975902723291529</v>
      </c>
      <c r="BL105" s="18">
        <f t="shared" si="238"/>
        <v>3.3409821781678728</v>
      </c>
      <c r="BM105" s="18">
        <f t="shared" si="239"/>
        <v>4.8081084573708743</v>
      </c>
      <c r="BO105" t="str">
        <f t="shared" si="260"/>
        <v>82 Transport and mobile machine drivers and operatives</v>
      </c>
      <c r="BP105" s="18">
        <f t="shared" si="240"/>
        <v>2.2274145554536107</v>
      </c>
      <c r="BQ105" s="18">
        <f t="shared" si="240"/>
        <v>-7.8116392391367135</v>
      </c>
      <c r="BR105" s="18">
        <f t="shared" si="240"/>
        <v>1.1360214890152598</v>
      </c>
      <c r="BS105" s="18">
        <f t="shared" si="240"/>
        <v>-1.3316351869774312E-2</v>
      </c>
      <c r="BT105" s="18">
        <f t="shared" si="241"/>
        <v>-0.16353591653396338</v>
      </c>
      <c r="BV105" s="18">
        <f t="shared" si="242"/>
        <v>0.36833761670211906</v>
      </c>
      <c r="BW105" s="18">
        <f t="shared" si="243"/>
        <v>3.0197562404928213</v>
      </c>
      <c r="BX105" s="18">
        <f t="shared" si="244"/>
        <v>3.2648564304365024</v>
      </c>
      <c r="BZ105" t="str">
        <f t="shared" si="261"/>
        <v>82 Transport and mobile machine drivers and operatives</v>
      </c>
      <c r="CA105" s="18">
        <f t="shared" si="245"/>
        <v>-2.4311303906059734</v>
      </c>
      <c r="CB105" s="18">
        <f t="shared" si="245"/>
        <v>1.0329053470358396</v>
      </c>
      <c r="CC105" s="18">
        <f t="shared" si="245"/>
        <v>-2.9943971579754702</v>
      </c>
      <c r="CD105" s="18">
        <f t="shared" si="245"/>
        <v>-3.2321251638558368</v>
      </c>
      <c r="CE105" s="18">
        <f t="shared" si="246"/>
        <v>-2.8964884258079304</v>
      </c>
      <c r="CG105" s="18">
        <f t="shared" si="247"/>
        <v>-3.1529472981843276</v>
      </c>
      <c r="CH105" s="18">
        <f t="shared" si="248"/>
        <v>2.2245449798196759</v>
      </c>
      <c r="CI105" s="18">
        <f t="shared" si="249"/>
        <v>6.2658193442244325E-2</v>
      </c>
      <c r="CK105" t="str">
        <f t="shared" si="262"/>
        <v>82 Transport and mobile machine drivers and operatives</v>
      </c>
      <c r="CL105" s="18">
        <f t="shared" si="250"/>
        <v>1.275808596300898</v>
      </c>
      <c r="CM105" s="18">
        <f t="shared" si="250"/>
        <v>-9.8430434901061297</v>
      </c>
      <c r="CN105" s="18">
        <f t="shared" si="250"/>
        <v>0.91327973595707324</v>
      </c>
      <c r="CO105" s="18">
        <f t="shared" si="250"/>
        <v>-5.7008623980500994</v>
      </c>
      <c r="CP105" s="18">
        <f t="shared" si="251"/>
        <v>-3.9519330692038279</v>
      </c>
      <c r="CR105" s="18">
        <f t="shared" si="252"/>
        <v>-3.5457753279506066</v>
      </c>
      <c r="CS105" s="18">
        <f t="shared" si="253"/>
        <v>1.9824017777575031</v>
      </c>
      <c r="CT105" s="18">
        <f t="shared" si="254"/>
        <v>-0.52377549325849371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2.2642869815914901</v>
      </c>
      <c r="C106" s="18">
        <f t="shared" si="210"/>
        <v>-11.834795891760431</v>
      </c>
      <c r="D106" s="18">
        <f t="shared" si="210"/>
        <v>-0.95105941986379783</v>
      </c>
      <c r="E106" s="18">
        <f t="shared" si="210"/>
        <v>3.015158959781572</v>
      </c>
      <c r="F106" s="18">
        <f t="shared" si="211"/>
        <v>0.77373612530653446</v>
      </c>
      <c r="H106" s="18">
        <f t="shared" si="212"/>
        <v>1.6757464813871747</v>
      </c>
      <c r="I106" s="18">
        <f t="shared" si="213"/>
        <v>3.1813474810592268</v>
      </c>
      <c r="J106" s="18">
        <f t="shared" si="214"/>
        <v>4.3083590523345316</v>
      </c>
      <c r="L106" t="str">
        <f t="shared" si="255"/>
        <v>91 Elementary trades and related occupations</v>
      </c>
      <c r="M106" s="18">
        <f t="shared" si="215"/>
        <v>4.7210979577682055</v>
      </c>
      <c r="N106" s="18">
        <f t="shared" si="215"/>
        <v>-14.845254281749664</v>
      </c>
      <c r="O106" s="18">
        <f t="shared" si="215"/>
        <v>3.3196167198137561</v>
      </c>
      <c r="P106" s="18">
        <f t="shared" si="215"/>
        <v>3.4479191132835485</v>
      </c>
      <c r="Q106" s="18">
        <f t="shared" si="216"/>
        <v>2.1577393222257601</v>
      </c>
      <c r="S106" s="18">
        <f t="shared" si="217"/>
        <v>3.4051339556649518</v>
      </c>
      <c r="T106" s="18">
        <f t="shared" si="218"/>
        <v>3.3340992955928961</v>
      </c>
      <c r="U106" s="18">
        <f t="shared" si="219"/>
        <v>5.6728600969190968</v>
      </c>
      <c r="W106" t="str">
        <f t="shared" si="256"/>
        <v>91 Elementary trades and related occupations</v>
      </c>
      <c r="X106" s="18">
        <f t="shared" si="220"/>
        <v>1.3716795347166633</v>
      </c>
      <c r="Y106" s="18">
        <f t="shared" si="220"/>
        <v>4.9382657753304748</v>
      </c>
      <c r="Z106" s="18">
        <f t="shared" si="220"/>
        <v>-0.19824765296341251</v>
      </c>
      <c r="AA106" s="18">
        <f t="shared" si="220"/>
        <v>1.9832283320280863</v>
      </c>
      <c r="AB106" s="18">
        <f t="shared" si="221"/>
        <v>1.477443381752197</v>
      </c>
      <c r="AD106" s="18">
        <f t="shared" si="222"/>
        <v>1.2508223924617479</v>
      </c>
      <c r="AE106" s="18">
        <f t="shared" si="223"/>
        <v>3.3917692001974808</v>
      </c>
      <c r="AF106" s="18">
        <f t="shared" si="224"/>
        <v>4.202392211185213</v>
      </c>
      <c r="AH106" t="str">
        <f t="shared" si="257"/>
        <v>91 Elementary trades and related occupations</v>
      </c>
      <c r="AI106" s="18">
        <f t="shared" si="225"/>
        <v>1.3206272222405113</v>
      </c>
      <c r="AJ106" s="18">
        <f t="shared" si="225"/>
        <v>-3.761114020566303</v>
      </c>
      <c r="AK106" s="18">
        <f t="shared" si="225"/>
        <v>-0.99853279372180692</v>
      </c>
      <c r="AL106" s="18">
        <f t="shared" si="225"/>
        <v>2.3114359651779548</v>
      </c>
      <c r="AM106" s="18">
        <f t="shared" si="226"/>
        <v>0.87882937861287758</v>
      </c>
      <c r="AO106" s="18">
        <f t="shared" si="227"/>
        <v>1.195996275985256</v>
      </c>
      <c r="AP106" s="18">
        <f t="shared" si="228"/>
        <v>3.3286539489571165</v>
      </c>
      <c r="AQ106" s="18">
        <f t="shared" si="229"/>
        <v>4.1089419168789165</v>
      </c>
      <c r="AS106" t="str">
        <f t="shared" si="258"/>
        <v>91 Elementary trades and related occupations</v>
      </c>
      <c r="AT106" s="18">
        <f t="shared" si="230"/>
        <v>-1.4880044865242636</v>
      </c>
      <c r="AU106" s="18">
        <f t="shared" si="230"/>
        <v>17.996484432294537</v>
      </c>
      <c r="AV106" s="18">
        <f t="shared" si="230"/>
        <v>-0.5400651017539837</v>
      </c>
      <c r="AW106" s="18">
        <f t="shared" si="230"/>
        <v>1.6235790580453324</v>
      </c>
      <c r="AX106" s="18">
        <f t="shared" si="231"/>
        <v>1.8892637237605925</v>
      </c>
      <c r="AZ106" s="18">
        <f t="shared" si="232"/>
        <v>0.89718451823883605</v>
      </c>
      <c r="BA106" s="18">
        <f t="shared" si="233"/>
        <v>2.9499712653990651</v>
      </c>
      <c r="BB106" s="18">
        <f t="shared" si="234"/>
        <v>3.5601871033924093</v>
      </c>
      <c r="BD106" t="str">
        <f t="shared" si="259"/>
        <v>91 Elementary trades and related occupations</v>
      </c>
      <c r="BE106" s="18">
        <f t="shared" si="235"/>
        <v>-1.3700897934535883</v>
      </c>
      <c r="BF106" s="18">
        <f t="shared" si="235"/>
        <v>-9.9389745412224002</v>
      </c>
      <c r="BG106" s="18">
        <f t="shared" si="235"/>
        <v>-1.8750156419017117</v>
      </c>
      <c r="BH106" s="18">
        <f t="shared" si="235"/>
        <v>1.2912607032614432</v>
      </c>
      <c r="BI106" s="18">
        <f t="shared" si="236"/>
        <v>-0.44291640799729581</v>
      </c>
      <c r="BK106" s="18">
        <f t="shared" si="237"/>
        <v>0.22464297572166725</v>
      </c>
      <c r="BL106" s="18">
        <f t="shared" si="238"/>
        <v>2.0134253703105065</v>
      </c>
      <c r="BM106" s="18">
        <f t="shared" si="239"/>
        <v>2.184049511100894</v>
      </c>
      <c r="BO106" t="str">
        <f t="shared" si="260"/>
        <v>91 Elementary trades and related occupations</v>
      </c>
      <c r="BP106" s="18">
        <f t="shared" si="240"/>
        <v>-3.414685975452636</v>
      </c>
      <c r="BQ106" s="18">
        <f t="shared" si="240"/>
        <v>-8.469451778969983</v>
      </c>
      <c r="BR106" s="18">
        <f t="shared" si="240"/>
        <v>-4.709563421307239</v>
      </c>
      <c r="BS106" s="18">
        <f t="shared" si="240"/>
        <v>-1.4691136752189582</v>
      </c>
      <c r="BT106" s="18">
        <f t="shared" si="241"/>
        <v>-2.941509236893336</v>
      </c>
      <c r="BV106" s="18">
        <f t="shared" si="242"/>
        <v>-2.5613260001392413</v>
      </c>
      <c r="BW106" s="18">
        <f t="shared" si="243"/>
        <v>1.740589474099874</v>
      </c>
      <c r="BX106" s="18">
        <f t="shared" si="244"/>
        <v>-0.18213846127934641</v>
      </c>
      <c r="BZ106" t="str">
        <f t="shared" si="261"/>
        <v>91 Elementary trades and related occupations</v>
      </c>
      <c r="CA106" s="18">
        <f t="shared" si="245"/>
        <v>-4.7616637941851341</v>
      </c>
      <c r="CB106" s="18">
        <f t="shared" si="245"/>
        <v>-6.0051469007074809</v>
      </c>
      <c r="CC106" s="18">
        <f t="shared" si="245"/>
        <v>-5.7367016034692959</v>
      </c>
      <c r="CD106" s="18">
        <f t="shared" si="245"/>
        <v>-2.6156886407106117</v>
      </c>
      <c r="CE106" s="18">
        <f t="shared" si="246"/>
        <v>-3.8151436688662277</v>
      </c>
      <c r="CG106" s="18">
        <f t="shared" si="247"/>
        <v>-3.6673422256667476</v>
      </c>
      <c r="CH106" s="18">
        <f t="shared" si="248"/>
        <v>1.7053880562744039</v>
      </c>
      <c r="CI106" s="18">
        <f t="shared" si="249"/>
        <v>-1.0029104093760677</v>
      </c>
      <c r="CK106" t="str">
        <f t="shared" si="262"/>
        <v>91 Elementary trades and related occupations</v>
      </c>
      <c r="CL106" s="18">
        <f t="shared" si="250"/>
        <v>-2.8937332399643911</v>
      </c>
      <c r="CM106" s="18">
        <f t="shared" si="250"/>
        <v>-16.903689480267015</v>
      </c>
      <c r="CN106" s="18">
        <f t="shared" si="250"/>
        <v>-0.94062614035055336</v>
      </c>
      <c r="CO106" s="18">
        <f t="shared" si="250"/>
        <v>-1.949949797641648</v>
      </c>
      <c r="CP106" s="18">
        <f t="shared" si="251"/>
        <v>-2.6477227633170397</v>
      </c>
      <c r="CR106" s="18">
        <f t="shared" si="252"/>
        <v>-1.614656459332775</v>
      </c>
      <c r="CS106" s="18">
        <f t="shared" si="253"/>
        <v>1.6230033156071189</v>
      </c>
      <c r="CT106" s="18">
        <f t="shared" si="254"/>
        <v>0.3671003863633171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6.6663181900426638</v>
      </c>
      <c r="C107" s="18">
        <f t="shared" si="210"/>
        <v>-13.088497683690004</v>
      </c>
      <c r="D107" s="18">
        <f t="shared" si="210"/>
        <v>6.730252800003278</v>
      </c>
      <c r="E107" s="18">
        <f t="shared" si="210"/>
        <v>4.1637734514833324</v>
      </c>
      <c r="F107" s="18">
        <f t="shared" si="211"/>
        <v>3.7779588186310997</v>
      </c>
      <c r="H107" s="18">
        <f t="shared" si="212"/>
        <v>5.0123350590108195</v>
      </c>
      <c r="I107" s="18">
        <f t="shared" si="213"/>
        <v>4.0043042603876255</v>
      </c>
      <c r="J107" s="18">
        <f t="shared" si="214"/>
        <v>7.3180912720330893</v>
      </c>
      <c r="L107" t="str">
        <f t="shared" ref="L107" si="263">A107</f>
        <v>92 Elementary administration and service occupations</v>
      </c>
      <c r="M107" s="18">
        <f t="shared" si="215"/>
        <v>7.6683186074866683</v>
      </c>
      <c r="N107" s="18">
        <f t="shared" si="215"/>
        <v>-14.657159335941872</v>
      </c>
      <c r="O107" s="18">
        <f t="shared" si="215"/>
        <v>6.7760754983979155</v>
      </c>
      <c r="P107" s="18">
        <f t="shared" si="215"/>
        <v>4.4536095087754912</v>
      </c>
      <c r="Q107" s="18">
        <f t="shared" si="216"/>
        <v>3.8539960408320972</v>
      </c>
      <c r="S107" s="18">
        <f t="shared" si="217"/>
        <v>5.2220970458222382</v>
      </c>
      <c r="T107" s="18">
        <f t="shared" si="218"/>
        <v>4.0465065074067663</v>
      </c>
      <c r="U107" s="18">
        <f t="shared" si="219"/>
        <v>7.5001418080729465</v>
      </c>
      <c r="W107" t="str">
        <f t="shared" ref="W107" si="264">A107</f>
        <v>92 Elementary administration and service occupations</v>
      </c>
      <c r="X107" s="18">
        <f t="shared" si="220"/>
        <v>2.733446056824107</v>
      </c>
      <c r="Y107" s="18">
        <f t="shared" si="220"/>
        <v>1.9553735314254084</v>
      </c>
      <c r="Z107" s="18">
        <f t="shared" si="220"/>
        <v>4.0210906804211355</v>
      </c>
      <c r="AA107" s="18">
        <f t="shared" si="220"/>
        <v>3.174762029620104</v>
      </c>
      <c r="AB107" s="18">
        <f t="shared" si="221"/>
        <v>3.3616642525136298</v>
      </c>
      <c r="AD107" s="18">
        <f t="shared" si="222"/>
        <v>3.456103707162228</v>
      </c>
      <c r="AE107" s="18">
        <f t="shared" si="223"/>
        <v>4.0925800731667517</v>
      </c>
      <c r="AF107" s="18">
        <f t="shared" si="224"/>
        <v>6.2702513806477622</v>
      </c>
      <c r="AH107" t="str">
        <f t="shared" ref="AH107" si="265">L107</f>
        <v>92 Elementary administration and service occupations</v>
      </c>
      <c r="AI107" s="18">
        <f t="shared" si="225"/>
        <v>2.6976134284035558</v>
      </c>
      <c r="AJ107" s="18">
        <f t="shared" si="225"/>
        <v>2.9551071454914535</v>
      </c>
      <c r="AK107" s="18">
        <f t="shared" si="225"/>
        <v>3.7488125995962518</v>
      </c>
      <c r="AL107" s="18">
        <f t="shared" si="225"/>
        <v>3.3170647346055571</v>
      </c>
      <c r="AM107" s="18">
        <f t="shared" si="226"/>
        <v>3.4291034518248775</v>
      </c>
      <c r="AO107" s="18">
        <f t="shared" si="227"/>
        <v>3.4607806853593992</v>
      </c>
      <c r="AP107" s="18">
        <f t="shared" si="228"/>
        <v>3.9156508044906557</v>
      </c>
      <c r="AQ107" s="18">
        <f t="shared" si="229"/>
        <v>6.1415352197700113</v>
      </c>
      <c r="AS107" t="str">
        <f t="shared" ref="AS107" si="266">W107</f>
        <v>92 Elementary administration and service occupations</v>
      </c>
      <c r="AT107" s="18">
        <f t="shared" si="230"/>
        <v>1.5011245884963165</v>
      </c>
      <c r="AU107" s="18">
        <f t="shared" si="230"/>
        <v>6.2726274822442418</v>
      </c>
      <c r="AV107" s="18">
        <f t="shared" si="230"/>
        <v>3.0637518791929219</v>
      </c>
      <c r="AW107" s="18">
        <f t="shared" si="230"/>
        <v>2.9688213969365274</v>
      </c>
      <c r="AX107" s="18">
        <f t="shared" si="231"/>
        <v>3.2019815321237433</v>
      </c>
      <c r="AZ107" s="18">
        <f t="shared" si="232"/>
        <v>3.0004551715927308</v>
      </c>
      <c r="BA107" s="18">
        <f t="shared" si="233"/>
        <v>3.7740716185497236</v>
      </c>
      <c r="BB107" s="18">
        <f t="shared" si="234"/>
        <v>5.7135007700059637</v>
      </c>
      <c r="BD107" t="str">
        <f t="shared" ref="BD107" si="267">AH107</f>
        <v>92 Elementary administration and service occupations</v>
      </c>
      <c r="BE107" s="18">
        <f t="shared" si="235"/>
        <v>0.55952535931389491</v>
      </c>
      <c r="BF107" s="18">
        <f t="shared" si="235"/>
        <v>-6.6304271689605843</v>
      </c>
      <c r="BG107" s="18">
        <f t="shared" si="235"/>
        <v>-6.7551787896014126E-2</v>
      </c>
      <c r="BH107" s="18">
        <f t="shared" si="235"/>
        <v>0.37846741809812734</v>
      </c>
      <c r="BI107" s="18">
        <f t="shared" si="236"/>
        <v>-0.21357219701335639</v>
      </c>
      <c r="BK107" s="18">
        <f t="shared" si="237"/>
        <v>0.22957360082129785</v>
      </c>
      <c r="BL107" s="18">
        <f t="shared" si="238"/>
        <v>2.6013148812394249</v>
      </c>
      <c r="BM107" s="18">
        <f t="shared" si="239"/>
        <v>2.7623775809038964</v>
      </c>
      <c r="BO107" t="str">
        <f t="shared" ref="BO107" si="268">AS107</f>
        <v>92 Elementary administration and service occupations</v>
      </c>
      <c r="BP107" s="18">
        <f t="shared" si="240"/>
        <v>0.90262213189469254</v>
      </c>
      <c r="BQ107" s="18">
        <f t="shared" si="240"/>
        <v>-9.4835091307590265</v>
      </c>
      <c r="BR107" s="18">
        <f t="shared" si="240"/>
        <v>-0.33147147771865892</v>
      </c>
      <c r="BS107" s="18">
        <f t="shared" si="240"/>
        <v>-1.0876955036463132</v>
      </c>
      <c r="BT107" s="18">
        <f t="shared" si="241"/>
        <v>-1.4001347195063074</v>
      </c>
      <c r="BV107" s="18">
        <f t="shared" si="242"/>
        <v>-0.83626051740954832</v>
      </c>
      <c r="BW107" s="18">
        <f t="shared" si="243"/>
        <v>2.5313846886016789</v>
      </c>
      <c r="BX107" s="18">
        <f t="shared" si="244"/>
        <v>1.9530646381763717</v>
      </c>
      <c r="BZ107" t="str">
        <f t="shared" ref="BZ107" si="269">BD107</f>
        <v>92 Elementary administration and service occupations</v>
      </c>
      <c r="CA107" s="18">
        <f t="shared" si="245"/>
        <v>-3.3548338786017484</v>
      </c>
      <c r="CB107" s="18">
        <f t="shared" si="245"/>
        <v>-3.8610785758982691</v>
      </c>
      <c r="CC107" s="18">
        <f t="shared" si="245"/>
        <v>-0.80459526455783914</v>
      </c>
      <c r="CD107" s="18">
        <f t="shared" si="245"/>
        <v>-4.223550538434262</v>
      </c>
      <c r="CE107" s="18">
        <f t="shared" si="246"/>
        <v>-3.1451168155881892</v>
      </c>
      <c r="CG107" s="18">
        <f t="shared" si="247"/>
        <v>-3.0971968912514081</v>
      </c>
      <c r="CH107" s="18">
        <f t="shared" si="248"/>
        <v>1.9549873021188269</v>
      </c>
      <c r="CI107" s="18">
        <f t="shared" si="249"/>
        <v>-0.26633228597336966</v>
      </c>
      <c r="CK107" t="str">
        <f t="shared" ref="CK107" si="270">BO107</f>
        <v>92 Elementary administration and service occupations</v>
      </c>
      <c r="CL107" s="18">
        <f t="shared" si="250"/>
        <v>-5.4123447462122165</v>
      </c>
      <c r="CM107" s="18">
        <f t="shared" si="250"/>
        <v>-25.476344463715527</v>
      </c>
      <c r="CN107" s="18">
        <f t="shared" si="250"/>
        <v>-4.9882410749671919</v>
      </c>
      <c r="CO107" s="18">
        <f t="shared" si="250"/>
        <v>-4.8771989628675687</v>
      </c>
      <c r="CP107" s="18">
        <f t="shared" si="251"/>
        <v>-6.3513108523010953</v>
      </c>
      <c r="CR107" s="18">
        <f t="shared" si="252"/>
        <v>-4.9142274124270973</v>
      </c>
      <c r="CS107" s="18">
        <f t="shared" si="253"/>
        <v>1.198900737199593</v>
      </c>
      <c r="CT107" s="18">
        <f t="shared" si="254"/>
        <v>-2.6797614974598094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6.9274142064015054</v>
      </c>
      <c r="C109" s="26">
        <f>IF(AND(D$6-C$6 &lt;&gt; 0,C35&lt;&gt;0,D35&lt;&gt;0),(EXP(LN(D35/C35)/(D$6-C$6))-1)*100,0)</f>
        <v>-5.0638748169218983</v>
      </c>
      <c r="D109" s="26">
        <f>IF(AND(E$6-D$6 &lt;&gt; 0,D35&lt;&gt;0,E35&lt;&gt;0),(EXP(LN(E35/D35)/(E$6-D$6))-1)*100,0)</f>
        <v>3.8714198797825228</v>
      </c>
      <c r="E109" s="26">
        <f>IF(AND(F$6-E$6 &lt;&gt; 0,E35&lt;&gt;0,F35&lt;&gt;0),(EXP(LN(F35/E35)/(F$6-E$6))-1)*100,0)</f>
        <v>2.6582754398692732</v>
      </c>
      <c r="F109" s="26">
        <f>IF(AND(F$6-C$6 &lt;&gt; 0,C35&lt;&gt;0,F35&lt;&gt;0),(EXP(LN(F35/C35)/(F$6-C$6))-1)*100,0)</f>
        <v>2.5334847786239401</v>
      </c>
      <c r="H109" s="26">
        <f t="shared" ref="H109" si="271">IF($F$6-$D$6 &lt;&gt; 0,(EXP(LN(1+(H72/100))/($F$6-$D$6))-1)*100,0)</f>
        <v>3.0610743956817954</v>
      </c>
      <c r="I109" s="26">
        <f t="shared" ref="I109" si="272">IF(D35&gt;0,((1+(I35/D35))^(1/($F$6-$D$6))-1)*100,0)</f>
        <v>3.1471488933636715</v>
      </c>
      <c r="J109" s="26">
        <f t="shared" ref="J109" si="273">IF($F$6-$D$6 &lt;&gt; 0,(EXP(LN(1+(J72/100))/($F$6-$D$6))-1)*100,0)</f>
        <v>5.2797283435344289</v>
      </c>
      <c r="L109" s="24" t="str">
        <f>L35</f>
        <v>All occupations</v>
      </c>
      <c r="M109" s="26">
        <f>IF(AND(N$6-M$6 &lt;&gt; 0,M35&lt;&gt;0,N35&lt;&gt;0),(EXP(LN(N35/M35)/(N$6-M$6))-1)*100,0)</f>
        <v>8.0598578437798061</v>
      </c>
      <c r="N109" s="26">
        <f>IF(AND(O$6-N$6 &lt;&gt; 0,N35&lt;&gt;0,O35&lt;&gt;0),(EXP(LN(O35/N35)/(O$6-N$6))-1)*100,0)</f>
        <v>-6.7339693584991149</v>
      </c>
      <c r="O109" s="26">
        <f>IF(AND(P$6-O$6 &lt;&gt; 0,O35&lt;&gt;0,P35&lt;&gt;0),(EXP(LN(P35/O35)/(P$6-O$6))-1)*100,0)</f>
        <v>3.8066494924807293</v>
      </c>
      <c r="P109" s="26">
        <f>IF(AND(Q$6-P$6 &lt;&gt; 0,P35&lt;&gt;0,Q35&lt;&gt;0),(EXP(LN(Q35/P35)/(Q$6-P$6))-1)*100,0)</f>
        <v>2.7715591063743217</v>
      </c>
      <c r="Q109" s="26">
        <f>IF(AND(Q$6-N$6 &lt;&gt; 0,N35&lt;&gt;0,Q35&lt;&gt;0),(EXP(LN(Q35/N35)/(Q$6-N$6))-1)*100,0)</f>
        <v>2.4704576523420396</v>
      </c>
      <c r="S109" s="26">
        <f t="shared" ref="S109" si="274">IF($F$6-$D$6 &lt;&gt; 0,(EXP(LN(1+(S72/100))/($F$6-$D$6))-1)*100,0)</f>
        <v>3.1154373199048457</v>
      </c>
      <c r="T109" s="26">
        <f t="shared" ref="T109" si="275">IF(O35&gt;0,((1+(T35/O35))^(1/($F$6-$D$6))-1)*100,0)</f>
        <v>3.2449338336933531</v>
      </c>
      <c r="U109" s="26">
        <f t="shared" ref="U109" si="276">IF($F$6-$D$6 &lt;&gt; 0,(EXP(LN(1+(U72/100))/($F$6-$D$6))-1)*100,0)</f>
        <v>5.3932771761057374</v>
      </c>
      <c r="W109" s="24" t="str">
        <f>W35</f>
        <v>All occupations</v>
      </c>
      <c r="X109" s="26">
        <f>IF(AND(Y$6-X$6 &lt;&gt; 0,X35&lt;&gt;0,Y35&lt;&gt;0),(EXP(LN(Y35/X35)/(Y$6-X$6))-1)*100,0)</f>
        <v>1.269823276248605</v>
      </c>
      <c r="Y109" s="26">
        <f>IF(AND(Z$6-Y$6 &lt;&gt; 0,Y35&lt;&gt;0,Z35&lt;&gt;0),(EXP(LN(Z35/Y35)/(Z$6-Y$6))-1)*100,0)</f>
        <v>11.201443546661217</v>
      </c>
      <c r="Z109" s="26">
        <f>IF(AND(AA$6-Z$6 &lt;&gt; 0,Z35&lt;&gt;0,AA35&lt;&gt;0),(EXP(LN(AA35/Z35)/(AA$6-Z$6))-1)*100,0)</f>
        <v>1.827971236180681</v>
      </c>
      <c r="AA109" s="26">
        <f>IF(AND(AB$6-AA$6 &lt;&gt; 0,AA35&lt;&gt;0,AB35&lt;&gt;0),(EXP(LN(AB35/AA35)/(AB$6-AA$6))-1)*100,0)</f>
        <v>2.014338434690055</v>
      </c>
      <c r="AB109" s="26">
        <f>IF(AND(AB$6-Y$6 &lt;&gt; 0,Y35&lt;&gt;0,AB35&lt;&gt;0),(EXP(LN(AB35/Y35)/(AB$6-Y$6))-1)*100,0)</f>
        <v>2.5070247812427393</v>
      </c>
      <c r="AD109" s="26">
        <f t="shared" ref="AD109" si="277">IF($F$6-$D$6 &lt;&gt; 0,(EXP(LN(1+(AD72/100))/($F$6-$D$6))-1)*100,0)</f>
        <v>1.9521781668424998</v>
      </c>
      <c r="AE109" s="26">
        <f t="shared" ref="AE109" si="278">IF(Z35&gt;0,((1+(AE35/Z35))^(1/($F$6-$D$6))-1)*100,0)</f>
        <v>3.3825392547275346</v>
      </c>
      <c r="AF109" s="26">
        <f t="shared" ref="AF109" si="279">IF($F$6-$D$6 &lt;&gt; 0,(EXP(LN(1+(AF72/100))/($F$6-$D$6))-1)*100,0)</f>
        <v>4.6715483415061154</v>
      </c>
      <c r="AH109" s="24" t="str">
        <f>AH35</f>
        <v>All occupations</v>
      </c>
      <c r="AI109" s="26">
        <f>IF(AND(AJ$6-AI$6 &lt;&gt; 0,AI35&lt;&gt;0,AJ35&lt;&gt;0),(EXP(LN(AJ35/AI35)/(AJ$6-AI$6))-1)*100,0)</f>
        <v>-0.6939542349921779</v>
      </c>
      <c r="AJ109" s="26">
        <f>IF(AND(AK$6-AJ$6 &lt;&gt; 0,AJ35&lt;&gt;0,AK35&lt;&gt;0),(EXP(LN(AK35/AJ35)/(AK$6-AJ$6))-1)*100,0)</f>
        <v>5.8360484579745631</v>
      </c>
      <c r="AK109" s="26">
        <f>IF(AND(AL$6-AK$6 &lt;&gt; 0,AK35&lt;&gt;0,AL35&lt;&gt;0),(EXP(LN(AL35/AK35)/(AL$6-AK$6))-1)*100,0)</f>
        <v>0.40876178604905</v>
      </c>
      <c r="AL109" s="26">
        <f>IF(AND(AM$6-AL$6 &lt;&gt; 0,AL35&lt;&gt;0,AM35&lt;&gt;0),(EXP(LN(AM35/AL35)/(AM$6-AL$6))-1)*100,0)</f>
        <v>1.4292138826831557</v>
      </c>
      <c r="AM109" s="26">
        <f>IF(AND(AM$6-AJ$6 &lt;&gt; 0,AJ35&lt;&gt;0,AM35&lt;&gt;0),(EXP(LN(AM35/AJ35)/(AM$6-AJ$6))-1)*100,0)</f>
        <v>1.3783321015445882</v>
      </c>
      <c r="AO109" s="26">
        <f t="shared" ref="AO109" si="280">IF($F$6-$D$6 &lt;&gt; 0,(EXP(LN(1+(AO72/100))/($F$6-$D$6))-1)*100,0)</f>
        <v>1.0879160432657686</v>
      </c>
      <c r="AP109" s="26">
        <f t="shared" ref="AP109" si="281">IF(AK35&gt;0,((1+(AP35/AK35))^(1/($F$6-$D$6))-1)*100,0)</f>
        <v>3.0825982183843026</v>
      </c>
      <c r="AQ109" s="26">
        <f t="shared" ref="AQ109" si="282">IF($F$6-$D$6 &lt;&gt; 0,(EXP(LN(1+(AQ72/100))/($F$6-$D$6))-1)*100,0)</f>
        <v>3.8132258341625924</v>
      </c>
      <c r="AS109" s="24" t="str">
        <f>AS35</f>
        <v>All occupations</v>
      </c>
      <c r="AT109" s="26">
        <f>IF(AND(AU$6-AT$6 &lt;&gt; 0,AT35&lt;&gt;0,AU35&lt;&gt;0),(EXP(LN(AU35/AT35)/(AU$6-AT$6))-1)*100,0)</f>
        <v>-0.2020896157583052</v>
      </c>
      <c r="AU109" s="26">
        <f>IF(AND(AV$6-AU$6 &lt;&gt; 0,AU35&lt;&gt;0,AV35&lt;&gt;0),(EXP(LN(AV35/AU35)/(AV$6-AU$6))-1)*100,0)</f>
        <v>13.462860176885826</v>
      </c>
      <c r="AV109" s="26">
        <f>IF(AND(AW$6-AV$6 &lt;&gt; 0,AV35&lt;&gt;0,AW35&lt;&gt;0),(EXP(LN(AW35/AV35)/(AW$6-AV$6))-1)*100,0)</f>
        <v>1.0486688313073422</v>
      </c>
      <c r="AW109" s="26">
        <f>IF(AND(AX$6-AW$6 &lt;&gt; 0,AW35&lt;&gt;0,AX35&lt;&gt;0),(EXP(LN(AX35/AW35)/(AX$6-AW$6))-1)*100,0)</f>
        <v>1.8067392181438269</v>
      </c>
      <c r="AX109" s="26">
        <f>IF(AND(AX$6-AU$6 &lt;&gt; 0,AU35&lt;&gt;0,AX35&lt;&gt;0),(EXP(LN(AX35/AU35)/(AX$6-AU$6))-1)*100,0)</f>
        <v>2.2596964338247538</v>
      </c>
      <c r="AZ109" s="26">
        <f t="shared" ref="AZ109" si="283">IF($F$6-$D$6 &lt;&gt; 0,(EXP(LN(1+(AZ72/100))/($F$6-$D$6))-1)*100,0)</f>
        <v>1.5534192904056221</v>
      </c>
      <c r="BA109" s="26">
        <f t="shared" ref="BA109" si="284">IF(AV35&gt;0,((1+(BA35/AV35))^(1/($F$6-$D$6))-1)*100,0)</f>
        <v>3.096147862071752</v>
      </c>
      <c r="BB109" s="26">
        <f t="shared" ref="BB109" si="285">IF($F$6-$D$6 &lt;&gt; 0,(EXP(LN(1+(BB72/100))/($F$6-$D$6))-1)*100,0)</f>
        <v>4.1491010475763535</v>
      </c>
      <c r="BD109" s="24" t="str">
        <f>BD35</f>
        <v>All occupations</v>
      </c>
      <c r="BE109" s="26">
        <f>IF(AND(BF$6-BE$6 &lt;&gt; 0,BE35&lt;&gt;0,BF35&lt;&gt;0),(EXP(LN(BF35/BE35)/(BF$6-BE$6))-1)*100,0)</f>
        <v>2.1764019031485615</v>
      </c>
      <c r="BF109" s="26">
        <f>IF(AND(BG$6-BF$6 &lt;&gt; 0,BF35&lt;&gt;0,BG35&lt;&gt;0),(EXP(LN(BG35/BF35)/(BG$6-BF$6))-1)*100,0)</f>
        <v>-1.1382385330972355</v>
      </c>
      <c r="BG109" s="26">
        <f>IF(AND(BH$6-BG$6 &lt;&gt; 0,BG35&lt;&gt;0,BH35&lt;&gt;0),(EXP(LN(BH35/BG35)/(BH$6-BG$6))-1)*100,0)</f>
        <v>0.31262130049627412</v>
      </c>
      <c r="BH109" s="26">
        <f>IF(AND(BI$6-BH$6 &lt;&gt; 0,BH35&lt;&gt;0,BI35&lt;&gt;0),(EXP(LN(BI35/BH35)/(BI$6-BH$6))-1)*100,0)</f>
        <v>0.48247350079857476</v>
      </c>
      <c r="BI109" s="26">
        <f>IF(AND(BI$6-BF$6 &lt;&gt; 0,BF35&lt;&gt;0,BI35&lt;&gt;0),(EXP(LN(BI35/BF35)/(BI$6-BF$6))-1)*100,0)</f>
        <v>0.32734934087330636</v>
      </c>
      <c r="BK109" s="26">
        <f t="shared" ref="BK109" si="286">IF($F$6-$D$6 &lt;&gt; 0,(EXP(LN(1+(BK72/100))/($F$6-$D$6))-1)*100,0)</f>
        <v>0.42582416932144262</v>
      </c>
      <c r="BL109" s="26">
        <f t="shared" ref="BL109" si="287">IF(BG35&gt;0,((1+(BL35/BG35))^(1/($F$6-$D$6))-1)*100,0)</f>
        <v>2.5704162464232239</v>
      </c>
      <c r="BM109" s="26">
        <f t="shared" ref="BM109" si="288">IF($F$6-$D$6 &lt;&gt; 0,(EXP(LN(1+(BM72/100))/($F$6-$D$6))-1)*100,0)</f>
        <v>2.871689463876792</v>
      </c>
      <c r="BO109" s="24" t="str">
        <f>BO35</f>
        <v>All occupations</v>
      </c>
      <c r="BP109" s="26">
        <f>IF(AND(BQ$6-BP$6 &lt;&gt; 0,BP35&lt;&gt;0,BQ35&lt;&gt;0),(EXP(LN(BQ35/BP35)/(BQ$6-BP$6))-1)*100,0)</f>
        <v>0.1486516578970587</v>
      </c>
      <c r="BQ109" s="26">
        <f>IF(AND(BR$6-BQ$6 &lt;&gt; 0,BQ35&lt;&gt;0,BR35&lt;&gt;0),(EXP(LN(BR35/BQ35)/(BR$6-BQ$6))-1)*100,0)</f>
        <v>-4.0760272271272662</v>
      </c>
      <c r="BR109" s="26">
        <f>IF(AND(BS$6-BR$6 &lt;&gt; 0,BR35&lt;&gt;0,BS35&lt;&gt;0),(EXP(LN(BS35/BR35)/(BS$6-BR$6))-1)*100,0)</f>
        <v>-1.5033158594518925</v>
      </c>
      <c r="BS109" s="26">
        <f>IF(AND(BT$6-BS$6 &lt;&gt; 0,BS35&lt;&gt;0,BT35&lt;&gt;0),(EXP(LN(BT35/BS35)/(BT$6-BS$6))-1)*100,0)</f>
        <v>-1.773613416652664</v>
      </c>
      <c r="BT109" s="26">
        <f>IF(AND(BT$6-BQ$6 &lt;&gt; 0,BQ35&lt;&gt;0,BT35&lt;&gt;0),(EXP(LN(BT35/BQ35)/(BT$6-BQ$6))-1)*100,0)</f>
        <v>-1.8348565343336842</v>
      </c>
      <c r="BV109" s="26">
        <f t="shared" ref="BV109" si="289">IF($F$6-$D$6 &lt;&gt; 0,(EXP(LN(1+(BV72/100))/($F$6-$D$6))-1)*100,0)</f>
        <v>-1.6835967492315862</v>
      </c>
      <c r="BW109" s="26">
        <f t="shared" ref="BW109" si="290">IF(BR35&gt;0,((1+(BW35/BR35))^(1/($F$6-$D$6))-1)*100,0)</f>
        <v>2.313249576248344</v>
      </c>
      <c r="BX109" s="26">
        <f t="shared" ref="BX109" si="291">IF($F$6-$D$6 &lt;&gt; 0,(EXP(LN(1+(BX72/100))/($F$6-$D$6))-1)*100,0)</f>
        <v>1.1344889902611843</v>
      </c>
      <c r="BZ109" s="24" t="str">
        <f>BZ35</f>
        <v>All occupations</v>
      </c>
      <c r="CA109" s="26">
        <f>IF(AND(CB$6-CA$6 &lt;&gt; 0,CA35&lt;&gt;0,CB35&lt;&gt;0),(EXP(LN(CB35/CA35)/(CB$6-CA$6))-1)*100,0)</f>
        <v>-4.167102610295581</v>
      </c>
      <c r="CB109" s="26">
        <f>IF(AND(CC$6-CB$6 &lt;&gt; 0,CB35&lt;&gt;0,CC35&lt;&gt;0),(EXP(LN(CC35/CB35)/(CC$6-CB$6))-1)*100,0)</f>
        <v>-0.42472540277430637</v>
      </c>
      <c r="CC109" s="26">
        <f>IF(AND(CD$6-CC$6 &lt;&gt; 0,CC35&lt;&gt;0,CD35&lt;&gt;0),(EXP(LN(CD35/CC35)/(CD$6-CC$6))-1)*100,0)</f>
        <v>-2.4993722234461946</v>
      </c>
      <c r="CD109" s="26">
        <f>IF(AND(CE$6-CD$6 &lt;&gt; 0,CD35&lt;&gt;0,CE35&lt;&gt;0),(EXP(LN(CE35/CD35)/(CE$6-CD$6))-1)*100,0)</f>
        <v>-4.5603407106953426</v>
      </c>
      <c r="CE109" s="26">
        <f>IF(AND(CE$6-CB$6 &lt;&gt; 0,CB35&lt;&gt;0,CE35&lt;&gt;0),(EXP(LN(CE35/CB35)/(CE$6-CB$6))-1)*100,0)</f>
        <v>-3.6659462223534223</v>
      </c>
      <c r="CG109" s="26">
        <f t="shared" ref="CG109" si="292">IF($F$6-$D$6 &lt;&gt; 0,(EXP(LN(1+(CG72/100))/($F$6-$D$6))-1)*100,0)</f>
        <v>-3.8782377873554985</v>
      </c>
      <c r="CH109" s="26">
        <f t="shared" ref="CH109" si="293">IF(CC35&gt;0,((1+(CH35/CC35))^(1/($F$6-$D$6))-1)*100,0)</f>
        <v>1.8274991038086164</v>
      </c>
      <c r="CI109" s="26">
        <f t="shared" ref="CI109" si="294">IF($F$6-$D$6 &lt;&gt; 0,(EXP(LN(1+(CI72/100))/($F$6-$D$6))-1)*100,0)</f>
        <v>-0.96508293578442261</v>
      </c>
      <c r="CK109" s="24" t="str">
        <f>CK35</f>
        <v>All occupations</v>
      </c>
      <c r="CL109" s="26">
        <f>IF(AND(CM$6-CL$6 &lt;&gt; 0,CL35&lt;&gt;0,CM35&lt;&gt;0),(EXP(LN(CM35/CL35)/(CM$6-CL$6))-1)*100,0)</f>
        <v>-2.1426115028476578</v>
      </c>
      <c r="CM109" s="26">
        <f>IF(AND(CN$6-CM$6 &lt;&gt; 0,CM35&lt;&gt;0,CN35&lt;&gt;0),(EXP(LN(CN35/CM35)/(CN$6-CM$6))-1)*100,0)</f>
        <v>-15.70576146747319</v>
      </c>
      <c r="CN109" s="26">
        <f>IF(AND(CO$6-CN$6 &lt;&gt; 0,CN35&lt;&gt;0,CO35&lt;&gt;0),(EXP(LN(CO35/CN35)/(CO$6-CN$6))-1)*100,0)</f>
        <v>-1.2031930723846451</v>
      </c>
      <c r="CO109" s="26">
        <f>IF(AND(CP$6-CO$6 &lt;&gt; 0,CO35&lt;&gt;0,CP35&lt;&gt;0),(EXP(LN(CP35/CO35)/(CP$6-CO$6))-1)*100,0)</f>
        <v>-3.2421414231911694</v>
      </c>
      <c r="CP109" s="26">
        <f>IF(AND(CP$6-CM$6 &lt;&gt; 0,CM35&lt;&gt;0,CP35&lt;&gt;0),(EXP(LN(CP35/CM35)/(CP$6-CM$6))-1)*100,0)</f>
        <v>-3.4452970169727037</v>
      </c>
      <c r="CR109" s="26">
        <f t="shared" ref="CR109" si="295">IF($F$6-$D$6 &lt;&gt; 0,(EXP(LN(1+(CR72/100))/($F$6-$D$6))-1)*100,0)</f>
        <v>-2.5672108705659724</v>
      </c>
      <c r="CS109" s="26">
        <f t="shared" ref="CS109" si="296">IF(CN35&gt;0,((1+(CS35/CN35))^(1/($F$6-$D$6))-1)*100,0)</f>
        <v>1.6758787111927687</v>
      </c>
      <c r="CT109" s="26">
        <f t="shared" ref="CT109" si="297">IF($F$6-$D$6 &lt;&gt; 0,(EXP(LN(1+(CT72/100))/($F$6-$D$6))-1)*100,0)</f>
        <v>-0.27103569981722364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Lincolnshire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Lincolnshire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Lincolnshire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Lincolnshire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Lincolnshire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Lincolnshire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Lincolnshire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Lincolnshire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Lincolnshire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9.4169914176678582E-2</v>
      </c>
      <c r="C119" s="27">
        <f t="shared" si="299"/>
        <v>7.0136985959805553E-3</v>
      </c>
      <c r="D119" s="27">
        <f t="shared" si="299"/>
        <v>4.8657401712794923E-2</v>
      </c>
      <c r="E119" s="27">
        <f t="shared" si="299"/>
        <v>0.1535609260190996</v>
      </c>
      <c r="F119" s="27">
        <f t="shared" ref="F119:F144" si="300">F8-D8</f>
        <v>0.20221832773189452</v>
      </c>
      <c r="L119" t="str">
        <f>A119</f>
        <v>11 Corporate managers and directors</v>
      </c>
      <c r="M119" s="27">
        <f t="shared" ref="M119:P144" si="301">N8-M8</f>
        <v>1.210688523439571</v>
      </c>
      <c r="N119" s="27">
        <f t="shared" si="301"/>
        <v>-0.27913911875200936</v>
      </c>
      <c r="O119" s="27">
        <f t="shared" si="301"/>
        <v>0.33775367392790567</v>
      </c>
      <c r="P119" s="27">
        <f t="shared" si="301"/>
        <v>1.2569497657155804</v>
      </c>
      <c r="Q119" s="27">
        <f t="shared" ref="Q119:Q144" si="302">Q8-O8</f>
        <v>1.594703439643486</v>
      </c>
      <c r="W119" t="str">
        <f>A119</f>
        <v>11 Corporate managers and directors</v>
      </c>
      <c r="X119" s="27">
        <f t="shared" ref="X119:AA144" si="303">Y8-X8</f>
        <v>0.97039022127113661</v>
      </c>
      <c r="Y119" s="27">
        <f t="shared" si="303"/>
        <v>1.2011816007642082</v>
      </c>
      <c r="Z119" s="27">
        <f t="shared" si="303"/>
        <v>-0.18870199260599563</v>
      </c>
      <c r="AA119" s="27">
        <f t="shared" si="303"/>
        <v>2.1204179169361428</v>
      </c>
      <c r="AB119" s="27">
        <f t="shared" ref="AB119:AB144" si="304">AB8-Z8</f>
        <v>1.9317159243301472</v>
      </c>
      <c r="AH119" t="str">
        <f>L119</f>
        <v>11 Corporate managers and directors</v>
      </c>
      <c r="AI119" s="27">
        <f t="shared" ref="AI119:AL144" si="305">AJ8-AI8</f>
        <v>0.12802433087531262</v>
      </c>
      <c r="AJ119" s="27">
        <f t="shared" si="305"/>
        <v>0.20821370192825417</v>
      </c>
      <c r="AK119" s="27">
        <f t="shared" si="305"/>
        <v>-0.13180167030429923</v>
      </c>
      <c r="AL119" s="27">
        <f t="shared" si="305"/>
        <v>0.23760625545928904</v>
      </c>
      <c r="AM119" s="27">
        <f t="shared" ref="AM119:AM144" si="306">AM8-AK8</f>
        <v>0.10580458515498981</v>
      </c>
      <c r="AS119" t="str">
        <f>W119</f>
        <v>11 Corporate managers and directors</v>
      </c>
      <c r="AT119" s="27">
        <f t="shared" ref="AT119:AW144" si="307">AU8-AT8</f>
        <v>6.7992989043069496E-2</v>
      </c>
      <c r="AU119" s="27">
        <f t="shared" si="307"/>
        <v>0.49779868667546845</v>
      </c>
      <c r="AV119" s="27">
        <f t="shared" si="307"/>
        <v>-0.27587053802593564</v>
      </c>
      <c r="AW119" s="27">
        <f t="shared" si="307"/>
        <v>0.40574109583509976</v>
      </c>
      <c r="AX119" s="27">
        <f t="shared" ref="AX119:AX144" si="308">AX8-AV8</f>
        <v>0.12987055780916412</v>
      </c>
      <c r="BD119" t="str">
        <f>AH119</f>
        <v>11 Corporate managers and directors</v>
      </c>
      <c r="BE119" s="27">
        <f t="shared" ref="BE119:BH144" si="309">BF8-BE8</f>
        <v>1.6357649419554807</v>
      </c>
      <c r="BF119" s="27">
        <f t="shared" si="309"/>
        <v>4.0930407122843349E-2</v>
      </c>
      <c r="BG119" s="27">
        <f t="shared" si="309"/>
        <v>-0.85873246139988968</v>
      </c>
      <c r="BH119" s="27">
        <f t="shared" si="309"/>
        <v>0.67550102823428482</v>
      </c>
      <c r="BI119" s="27">
        <f t="shared" ref="BI119:BI144" si="310">BI8-BG8</f>
        <v>-0.18323143316560486</v>
      </c>
      <c r="BO119" t="str">
        <f>AS119</f>
        <v>11 Corporate managers and directors</v>
      </c>
      <c r="BP119" s="27">
        <f t="shared" ref="BP119:BS144" si="311">BQ8-BP8</f>
        <v>0.71568838497549603</v>
      </c>
      <c r="BQ119" s="27">
        <f t="shared" si="311"/>
        <v>-7.2810416051665605E-2</v>
      </c>
      <c r="BR119" s="27">
        <f t="shared" si="311"/>
        <v>-1.2194464479910581</v>
      </c>
      <c r="BS119" s="27">
        <f t="shared" si="311"/>
        <v>-0.96305979126408392</v>
      </c>
      <c r="BT119" s="27">
        <f t="shared" ref="BT119:BT144" si="312">BT8-BR8</f>
        <v>-2.182506239255142</v>
      </c>
      <c r="BZ119" t="str">
        <f>BD119</f>
        <v>11 Corporate managers and directors</v>
      </c>
      <c r="CA119" s="68">
        <f t="shared" ref="CA119:CD144" si="313">CB8-CA8</f>
        <v>0.19839343137144638</v>
      </c>
      <c r="CB119" s="68">
        <f t="shared" si="313"/>
        <v>0.2560390500286096</v>
      </c>
      <c r="CC119" s="68">
        <f t="shared" si="313"/>
        <v>-0.62209846667463298</v>
      </c>
      <c r="CD119" s="68">
        <f t="shared" si="313"/>
        <v>-0.87763952436954407</v>
      </c>
      <c r="CE119" s="68">
        <f t="shared" ref="CE119:CE144" si="314">CE8-CC8</f>
        <v>-1.499737991044177</v>
      </c>
      <c r="CK119" t="str">
        <f>BO119</f>
        <v>11 Corporate managers and directors</v>
      </c>
      <c r="CL119" s="68">
        <f t="shared" ref="CL119:CO144" si="315">CM8-CL8</f>
        <v>0.16649280298508917</v>
      </c>
      <c r="CM119" s="68">
        <f t="shared" si="315"/>
        <v>-0.11506156182238603</v>
      </c>
      <c r="CN119" s="68">
        <f t="shared" si="315"/>
        <v>-5.9227632080836035E-2</v>
      </c>
      <c r="CO119" s="68">
        <f t="shared" si="315"/>
        <v>-5.9451133800312084E-2</v>
      </c>
      <c r="CP119" s="68">
        <f t="shared" ref="CP119:CP144" si="316">CP8-CN8</f>
        <v>-0.11867876588114812</v>
      </c>
    </row>
    <row r="120" spans="1:94" x14ac:dyDescent="0.2">
      <c r="A120" t="str">
        <f t="shared" si="298"/>
        <v>12 Other managers and proprietors</v>
      </c>
      <c r="B120" s="27">
        <f t="shared" si="299"/>
        <v>4.4852525882995736E-2</v>
      </c>
      <c r="C120" s="27">
        <f t="shared" si="299"/>
        <v>-2.1615343979909385E-2</v>
      </c>
      <c r="D120" s="27">
        <f t="shared" si="299"/>
        <v>8.2258242016906791E-2</v>
      </c>
      <c r="E120" s="27">
        <f t="shared" si="299"/>
        <v>0.1131696090306408</v>
      </c>
      <c r="F120" s="27">
        <f t="shared" si="300"/>
        <v>0.19542785104754759</v>
      </c>
      <c r="L120" t="str">
        <f t="shared" ref="L120:L143" si="317">A120</f>
        <v>12 Other managers and proprietors</v>
      </c>
      <c r="M120" s="27">
        <f t="shared" si="301"/>
        <v>0.42912089431143841</v>
      </c>
      <c r="N120" s="27">
        <f t="shared" si="301"/>
        <v>-0.12162097742240086</v>
      </c>
      <c r="O120" s="27">
        <f t="shared" si="301"/>
        <v>0.68062964243782864</v>
      </c>
      <c r="P120" s="27">
        <f t="shared" si="301"/>
        <v>1.0325252431956522</v>
      </c>
      <c r="Q120" s="27">
        <f t="shared" si="302"/>
        <v>1.7131548856334808</v>
      </c>
      <c r="W120" t="str">
        <f t="shared" ref="W120:W143" si="318">A120</f>
        <v>12 Other managers and proprietors</v>
      </c>
      <c r="X120" s="27">
        <f t="shared" si="303"/>
        <v>0.17364625835980618</v>
      </c>
      <c r="Y120" s="27">
        <f t="shared" si="303"/>
        <v>0.41203268340210153</v>
      </c>
      <c r="Z120" s="27">
        <f t="shared" si="303"/>
        <v>1.2004196463096424</v>
      </c>
      <c r="AA120" s="27">
        <f t="shared" si="303"/>
        <v>1.584984573391548</v>
      </c>
      <c r="AB120" s="27">
        <f t="shared" si="304"/>
        <v>2.7854042197011903</v>
      </c>
      <c r="AH120" t="str">
        <f t="shared" ref="AH120:AH143" si="319">L120</f>
        <v>12 Other managers and proprietors</v>
      </c>
      <c r="AI120" s="27">
        <f t="shared" si="305"/>
        <v>4.5951623274005371E-2</v>
      </c>
      <c r="AJ120" s="27">
        <f t="shared" si="305"/>
        <v>0.14180146582770492</v>
      </c>
      <c r="AK120" s="27">
        <f t="shared" si="305"/>
        <v>0.23189700744001107</v>
      </c>
      <c r="AL120" s="27">
        <f t="shared" si="305"/>
        <v>0.35380321821694882</v>
      </c>
      <c r="AM120" s="27">
        <f t="shared" si="306"/>
        <v>0.58570022565695989</v>
      </c>
      <c r="AS120" t="str">
        <f t="shared" ref="AS120:AS143" si="320">W120</f>
        <v>12 Other managers and proprietors</v>
      </c>
      <c r="AT120" s="27">
        <f t="shared" si="307"/>
        <v>9.4566363869437176E-3</v>
      </c>
      <c r="AU120" s="27">
        <f t="shared" si="307"/>
        <v>0.171768795860745</v>
      </c>
      <c r="AV120" s="27">
        <f t="shared" si="307"/>
        <v>0.31789204763941425</v>
      </c>
      <c r="AW120" s="27">
        <f t="shared" si="307"/>
        <v>0.38080958265166243</v>
      </c>
      <c r="AX120" s="27">
        <f t="shared" si="308"/>
        <v>0.69870163029107668</v>
      </c>
      <c r="BD120" t="str">
        <f t="shared" ref="BD120:BD143" si="321">AH120</f>
        <v>12 Other managers and proprietors</v>
      </c>
      <c r="BE120" s="27">
        <f t="shared" si="309"/>
        <v>0.25520596768467607</v>
      </c>
      <c r="BF120" s="27">
        <f t="shared" si="309"/>
        <v>0.26527428301059253</v>
      </c>
      <c r="BG120" s="27">
        <f t="shared" si="309"/>
        <v>0.67233554851853894</v>
      </c>
      <c r="BH120" s="27">
        <f t="shared" si="309"/>
        <v>0.60440667722742081</v>
      </c>
      <c r="BI120" s="27">
        <f t="shared" si="310"/>
        <v>1.2767422257459597</v>
      </c>
      <c r="BO120" t="str">
        <f t="shared" ref="BO120:BO143" si="322">AS120</f>
        <v>12 Other managers and proprietors</v>
      </c>
      <c r="BP120" s="27">
        <f t="shared" si="311"/>
        <v>0.3708147769819008</v>
      </c>
      <c r="BQ120" s="27">
        <f t="shared" si="311"/>
        <v>-7.5042778566254409E-2</v>
      </c>
      <c r="BR120" s="27">
        <f t="shared" si="311"/>
        <v>0.39380565944252366</v>
      </c>
      <c r="BS120" s="27">
        <f t="shared" si="311"/>
        <v>-0.3466866732991174</v>
      </c>
      <c r="BT120" s="27">
        <f t="shared" si="312"/>
        <v>4.7118986143406261E-2</v>
      </c>
      <c r="BZ120" t="str">
        <f t="shared" ref="BZ120:BZ143" si="323">BD120</f>
        <v>12 Other managers and proprietors</v>
      </c>
      <c r="CA120" s="68">
        <f t="shared" si="313"/>
        <v>-0.13253637433476761</v>
      </c>
      <c r="CB120" s="68">
        <f t="shared" si="313"/>
        <v>0.12934163895424788</v>
      </c>
      <c r="CC120" s="68">
        <f t="shared" si="313"/>
        <v>9.9678793189798665E-2</v>
      </c>
      <c r="CD120" s="68">
        <f t="shared" si="313"/>
        <v>-0.65652718481249406</v>
      </c>
      <c r="CE120" s="68">
        <f t="shared" si="314"/>
        <v>-0.55684839162269539</v>
      </c>
      <c r="CK120" t="str">
        <f t="shared" ref="CK120:CK143" si="324">BO120</f>
        <v>12 Other managers and proprietors</v>
      </c>
      <c r="CL120" s="68">
        <f t="shared" si="315"/>
        <v>0.10200127980540097</v>
      </c>
      <c r="CM120" s="68">
        <f t="shared" si="315"/>
        <v>-9.5205336315975941E-2</v>
      </c>
      <c r="CN120" s="68">
        <f t="shared" si="315"/>
        <v>0.32672280985437196</v>
      </c>
      <c r="CO120" s="68">
        <f t="shared" si="315"/>
        <v>0.12711302155842952</v>
      </c>
      <c r="CP120" s="68">
        <f t="shared" si="316"/>
        <v>0.45383583141280148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0.32806581889238362</v>
      </c>
      <c r="C121" s="27">
        <f t="shared" si="299"/>
        <v>-2.8975101853404128E-2</v>
      </c>
      <c r="D121" s="27">
        <f t="shared" si="299"/>
        <v>0.26830797639356208</v>
      </c>
      <c r="E121" s="27">
        <f t="shared" si="299"/>
        <v>0.46363345915978971</v>
      </c>
      <c r="F121" s="27">
        <f t="shared" si="300"/>
        <v>0.73194143555335178</v>
      </c>
      <c r="L121" t="str">
        <f t="shared" si="317"/>
        <v>21 Science, research, engineering and technology professionals</v>
      </c>
      <c r="M121" s="27">
        <f t="shared" si="301"/>
        <v>1.2122579564162232</v>
      </c>
      <c r="N121" s="27">
        <f t="shared" si="301"/>
        <v>-5.9815078555438994E-2</v>
      </c>
      <c r="O121" s="27">
        <f t="shared" si="301"/>
        <v>1.1624672081794341</v>
      </c>
      <c r="P121" s="27">
        <f t="shared" si="301"/>
        <v>1.9105934416184498</v>
      </c>
      <c r="Q121" s="27">
        <f t="shared" si="302"/>
        <v>3.0730606497978838</v>
      </c>
      <c r="W121" t="str">
        <f t="shared" si="318"/>
        <v>21 Science, research, engineering and technology professionals</v>
      </c>
      <c r="X121" s="27">
        <f t="shared" si="303"/>
        <v>0.10808851242741557</v>
      </c>
      <c r="Y121" s="27">
        <f t="shared" si="303"/>
        <v>1.0923071382727132</v>
      </c>
      <c r="Z121" s="27">
        <f t="shared" si="303"/>
        <v>0.32421123149172537</v>
      </c>
      <c r="AA121" s="27">
        <f t="shared" si="303"/>
        <v>1.0051850293535374</v>
      </c>
      <c r="AB121" s="27">
        <f t="shared" si="304"/>
        <v>1.3293962608452627</v>
      </c>
      <c r="AH121" t="str">
        <f t="shared" si="319"/>
        <v>21 Science, research, engineering and technology professionals</v>
      </c>
      <c r="AI121" s="27">
        <f t="shared" si="305"/>
        <v>-1.2041645740469398E-2</v>
      </c>
      <c r="AJ121" s="27">
        <f t="shared" si="305"/>
        <v>0.17032214098680398</v>
      </c>
      <c r="AK121" s="27">
        <f t="shared" si="305"/>
        <v>3.138918310925165E-2</v>
      </c>
      <c r="AL121" s="27">
        <f t="shared" si="305"/>
        <v>0.18334531560747802</v>
      </c>
      <c r="AM121" s="27">
        <f t="shared" si="306"/>
        <v>0.21473449871672967</v>
      </c>
      <c r="AS121" t="str">
        <f t="shared" si="320"/>
        <v>21 Science, research, engineering and technology professionals</v>
      </c>
      <c r="AT121" s="27">
        <f t="shared" si="307"/>
        <v>-0.19323628930895476</v>
      </c>
      <c r="AU121" s="27">
        <f t="shared" si="307"/>
        <v>0.51824600114980823</v>
      </c>
      <c r="AV121" s="27">
        <f t="shared" si="307"/>
        <v>-9.1997754166210033E-2</v>
      </c>
      <c r="AW121" s="27">
        <f t="shared" si="307"/>
        <v>0.21095350100254651</v>
      </c>
      <c r="AX121" s="27">
        <f t="shared" si="308"/>
        <v>0.11895574683633647</v>
      </c>
      <c r="BD121" t="str">
        <f t="shared" si="321"/>
        <v>21 Science, research, engineering and technology professionals</v>
      </c>
      <c r="BE121" s="27">
        <f t="shared" si="309"/>
        <v>1.0600402927277672</v>
      </c>
      <c r="BF121" s="27">
        <f t="shared" si="309"/>
        <v>5.4361615285587916E-2</v>
      </c>
      <c r="BG121" s="27">
        <f t="shared" si="309"/>
        <v>0.10761927555645201</v>
      </c>
      <c r="BH121" s="27">
        <f t="shared" si="309"/>
        <v>0.49176826351069725</v>
      </c>
      <c r="BI121" s="27">
        <f t="shared" si="310"/>
        <v>0.59938753906714926</v>
      </c>
      <c r="BO121" t="str">
        <f t="shared" si="322"/>
        <v>21 Science, research, engineering and technology professionals</v>
      </c>
      <c r="BP121" s="27">
        <f t="shared" si="311"/>
        <v>0.2769954842829887</v>
      </c>
      <c r="BQ121" s="27">
        <f t="shared" si="311"/>
        <v>6.2926139014682025E-2</v>
      </c>
      <c r="BR121" s="27">
        <f t="shared" si="311"/>
        <v>-0.27588789741348529</v>
      </c>
      <c r="BS121" s="27">
        <f t="shared" si="311"/>
        <v>-0.32744814614241324</v>
      </c>
      <c r="BT121" s="27">
        <f t="shared" si="312"/>
        <v>-0.60333604355589854</v>
      </c>
      <c r="BZ121" t="str">
        <f t="shared" si="323"/>
        <v>21 Science, research, engineering and technology professionals</v>
      </c>
      <c r="CA121" s="68">
        <f t="shared" si="313"/>
        <v>8.0588674698671481E-2</v>
      </c>
      <c r="CB121" s="68">
        <f t="shared" si="313"/>
        <v>0.11055949526108266</v>
      </c>
      <c r="CC121" s="68">
        <f t="shared" si="313"/>
        <v>-0.21732138315561289</v>
      </c>
      <c r="CD121" s="68">
        <f t="shared" si="313"/>
        <v>-0.46399204959388674</v>
      </c>
      <c r="CE121" s="68">
        <f t="shared" si="314"/>
        <v>-0.68131343274949963</v>
      </c>
      <c r="CK121" t="str">
        <f t="shared" si="324"/>
        <v>21 Science, research, engineering and technology professionals</v>
      </c>
      <c r="CL121" s="68">
        <f t="shared" si="315"/>
        <v>7.4845435610433053E-2</v>
      </c>
      <c r="CM121" s="68">
        <f t="shared" si="315"/>
        <v>-1.7284016982814676E-2</v>
      </c>
      <c r="CN121" s="68">
        <f t="shared" si="315"/>
        <v>0.10631930416461555</v>
      </c>
      <c r="CO121" s="68">
        <f t="shared" si="315"/>
        <v>-4.066746792502679E-2</v>
      </c>
      <c r="CP121" s="68">
        <f t="shared" si="316"/>
        <v>6.5651836239588757E-2</v>
      </c>
    </row>
    <row r="122" spans="1:94" x14ac:dyDescent="0.2">
      <c r="A122" t="str">
        <f t="shared" si="298"/>
        <v>22 Health professionals</v>
      </c>
      <c r="B122" s="27">
        <f t="shared" si="299"/>
        <v>0.43468938057580164</v>
      </c>
      <c r="C122" s="27">
        <f t="shared" si="299"/>
        <v>-0.13088929907999058</v>
      </c>
      <c r="D122" s="27">
        <f t="shared" si="299"/>
        <v>0.33619419158628094</v>
      </c>
      <c r="E122" s="27">
        <f t="shared" si="299"/>
        <v>0.47175159188617855</v>
      </c>
      <c r="F122" s="27">
        <f t="shared" si="300"/>
        <v>0.80794578347245949</v>
      </c>
      <c r="L122" t="str">
        <f t="shared" si="317"/>
        <v>22 Health professionals</v>
      </c>
      <c r="M122" s="27">
        <f t="shared" si="301"/>
        <v>1.4142339645074169</v>
      </c>
      <c r="N122" s="27">
        <f t="shared" si="301"/>
        <v>-0.5549248555147468</v>
      </c>
      <c r="O122" s="27">
        <f t="shared" si="301"/>
        <v>0.80666978661930155</v>
      </c>
      <c r="P122" s="27">
        <f t="shared" si="301"/>
        <v>1.1424949559289965</v>
      </c>
      <c r="Q122" s="27">
        <f t="shared" si="302"/>
        <v>1.9491647425482981</v>
      </c>
      <c r="W122" t="str">
        <f t="shared" si="318"/>
        <v>22 Health professionals</v>
      </c>
      <c r="X122" s="27">
        <f t="shared" si="303"/>
        <v>1.0596283559513919</v>
      </c>
      <c r="Y122" s="27">
        <f t="shared" si="303"/>
        <v>0.55227317705863932</v>
      </c>
      <c r="Z122" s="27">
        <f t="shared" si="303"/>
        <v>1.1782879068011081</v>
      </c>
      <c r="AA122" s="27">
        <f t="shared" si="303"/>
        <v>1.8141151161374509</v>
      </c>
      <c r="AB122" s="27">
        <f t="shared" si="304"/>
        <v>2.992403022938559</v>
      </c>
      <c r="AH122" t="str">
        <f t="shared" si="319"/>
        <v>22 Health professionals</v>
      </c>
      <c r="AI122" s="27">
        <f t="shared" si="305"/>
        <v>-0.79046012556100997</v>
      </c>
      <c r="AJ122" s="27">
        <f t="shared" si="305"/>
        <v>-7.2242962937228761E-2</v>
      </c>
      <c r="AK122" s="27">
        <f t="shared" si="305"/>
        <v>-1.0554727223511948</v>
      </c>
      <c r="AL122" s="27">
        <f t="shared" si="305"/>
        <v>-0.98702319799092597</v>
      </c>
      <c r="AM122" s="27">
        <f t="shared" si="306"/>
        <v>-2.0424959203421209</v>
      </c>
      <c r="AS122" t="str">
        <f t="shared" si="320"/>
        <v>22 Health professionals</v>
      </c>
      <c r="AT122" s="27">
        <f t="shared" si="307"/>
        <v>8.3109524450851902E-2</v>
      </c>
      <c r="AU122" s="27">
        <f t="shared" si="307"/>
        <v>8.3328593380248006E-2</v>
      </c>
      <c r="AV122" s="27">
        <f t="shared" si="307"/>
        <v>3.8522725303390293E-2</v>
      </c>
      <c r="AW122" s="27">
        <f t="shared" si="307"/>
        <v>0.10379422549033324</v>
      </c>
      <c r="AX122" s="27">
        <f t="shared" si="308"/>
        <v>0.14231695079372353</v>
      </c>
      <c r="BD122" t="str">
        <f t="shared" si="321"/>
        <v>22 Health professionals</v>
      </c>
      <c r="BE122" s="27">
        <f t="shared" si="309"/>
        <v>0.43287238410252304</v>
      </c>
      <c r="BF122" s="27">
        <f t="shared" si="309"/>
        <v>0.19687229053134558</v>
      </c>
      <c r="BG122" s="27">
        <f t="shared" si="309"/>
        <v>0.11612831779672561</v>
      </c>
      <c r="BH122" s="27">
        <f t="shared" si="309"/>
        <v>0.13759352093898292</v>
      </c>
      <c r="BI122" s="27">
        <f t="shared" si="310"/>
        <v>0.25372183873570853</v>
      </c>
      <c r="BO122" t="str">
        <f t="shared" si="322"/>
        <v>22 Health professionals</v>
      </c>
      <c r="BP122" s="27">
        <f t="shared" si="311"/>
        <v>0.22785255162474582</v>
      </c>
      <c r="BQ122" s="27">
        <f t="shared" si="311"/>
        <v>9.9933587712601968E-2</v>
      </c>
      <c r="BR122" s="27">
        <f t="shared" si="311"/>
        <v>-0.13535394016782987</v>
      </c>
      <c r="BS122" s="27">
        <f t="shared" si="311"/>
        <v>-0.33881262460131079</v>
      </c>
      <c r="BT122" s="27">
        <f t="shared" si="312"/>
        <v>-0.47416656476914065</v>
      </c>
      <c r="BZ122" t="str">
        <f t="shared" si="323"/>
        <v>22 Health professionals</v>
      </c>
      <c r="CA122" s="68">
        <f t="shared" si="313"/>
        <v>-4.2546473678063967E-2</v>
      </c>
      <c r="CB122" s="68">
        <f t="shared" si="313"/>
        <v>8.3448603219933304E-3</v>
      </c>
      <c r="CC122" s="68">
        <f t="shared" si="313"/>
        <v>0.12145227889419785</v>
      </c>
      <c r="CD122" s="68">
        <f t="shared" si="313"/>
        <v>-0.35045600742475302</v>
      </c>
      <c r="CE122" s="68">
        <f t="shared" si="314"/>
        <v>-0.22900372853055517</v>
      </c>
      <c r="CK122" t="str">
        <f t="shared" si="324"/>
        <v>22 Health professionals</v>
      </c>
      <c r="CL122" s="68">
        <f t="shared" si="315"/>
        <v>2.7244486611665272E-2</v>
      </c>
      <c r="CM122" s="68">
        <f t="shared" si="315"/>
        <v>-7.2564051746863839E-3</v>
      </c>
      <c r="CN122" s="68">
        <f t="shared" si="315"/>
        <v>3.713852014757589E-2</v>
      </c>
      <c r="CO122" s="68">
        <f t="shared" si="315"/>
        <v>5.9141973335420372E-3</v>
      </c>
      <c r="CP122" s="68">
        <f t="shared" si="316"/>
        <v>4.3052717481117928E-2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0.20009953827439708</v>
      </c>
      <c r="C123" s="27">
        <f t="shared" si="299"/>
        <v>-3.7965636037056161E-2</v>
      </c>
      <c r="D123" s="27">
        <f t="shared" si="299"/>
        <v>0.16945384857823798</v>
      </c>
      <c r="E123" s="27">
        <f t="shared" si="299"/>
        <v>0.26219441406803146</v>
      </c>
      <c r="F123" s="27">
        <f t="shared" si="300"/>
        <v>0.43164826264626943</v>
      </c>
      <c r="L123" t="str">
        <f t="shared" si="317"/>
        <v>23 Teaching and other educational professionals</v>
      </c>
      <c r="M123" s="27">
        <f t="shared" si="301"/>
        <v>1.5520701079035533</v>
      </c>
      <c r="N123" s="27">
        <f t="shared" si="301"/>
        <v>-0.34729983636711914</v>
      </c>
      <c r="O123" s="27">
        <f t="shared" si="301"/>
        <v>0.83128284138593145</v>
      </c>
      <c r="P123" s="27">
        <f t="shared" si="301"/>
        <v>1.4144721422469662</v>
      </c>
      <c r="Q123" s="27">
        <f t="shared" si="302"/>
        <v>2.2457549836328976</v>
      </c>
      <c r="W123" t="str">
        <f t="shared" si="318"/>
        <v>23 Teaching and other educational professionals</v>
      </c>
      <c r="X123" s="27">
        <f t="shared" si="303"/>
        <v>-1.0334066144061334</v>
      </c>
      <c r="Y123" s="27">
        <f t="shared" si="303"/>
        <v>0.78603309173035907</v>
      </c>
      <c r="Z123" s="27">
        <f t="shared" si="303"/>
        <v>-0.83963905311882847</v>
      </c>
      <c r="AA123" s="27">
        <f t="shared" si="303"/>
        <v>-0.73102825290304541</v>
      </c>
      <c r="AB123" s="27">
        <f t="shared" si="304"/>
        <v>-1.5706673060218739</v>
      </c>
      <c r="AH123" t="str">
        <f t="shared" si="319"/>
        <v>23 Teaching and other educational professionals</v>
      </c>
      <c r="AI123" s="27">
        <f t="shared" si="305"/>
        <v>-0.38118685865166085</v>
      </c>
      <c r="AJ123" s="27">
        <f t="shared" si="305"/>
        <v>6.1895188249558308E-3</v>
      </c>
      <c r="AK123" s="27">
        <f t="shared" si="305"/>
        <v>-0.17231975864610499</v>
      </c>
      <c r="AL123" s="27">
        <f t="shared" si="305"/>
        <v>7.1096614941967284E-3</v>
      </c>
      <c r="AM123" s="27">
        <f t="shared" si="306"/>
        <v>-0.16521009715190826</v>
      </c>
      <c r="AS123" t="str">
        <f t="shared" si="320"/>
        <v>23 Teaching and other educational professionals</v>
      </c>
      <c r="AT123" s="27">
        <f t="shared" si="307"/>
        <v>-3.3419729165722362E-2</v>
      </c>
      <c r="AU123" s="27">
        <f t="shared" si="307"/>
        <v>5.3987835977341719E-2</v>
      </c>
      <c r="AV123" s="27">
        <f t="shared" si="307"/>
        <v>-4.0126906856289196E-2</v>
      </c>
      <c r="AW123" s="27">
        <f t="shared" si="307"/>
        <v>-1.2923461434418249E-2</v>
      </c>
      <c r="AX123" s="27">
        <f t="shared" si="308"/>
        <v>-5.3050368290707445E-2</v>
      </c>
      <c r="BD123" t="str">
        <f t="shared" si="321"/>
        <v>23 Teaching and other educational professionals</v>
      </c>
      <c r="BE123" s="27">
        <f t="shared" si="309"/>
        <v>7.9941302978665418E-2</v>
      </c>
      <c r="BF123" s="27">
        <f t="shared" si="309"/>
        <v>0.13870574733640828</v>
      </c>
      <c r="BG123" s="27">
        <f t="shared" si="309"/>
        <v>-1.0090990788915288E-2</v>
      </c>
      <c r="BH123" s="27">
        <f t="shared" si="309"/>
        <v>0.17176308909407112</v>
      </c>
      <c r="BI123" s="27">
        <f t="shared" si="310"/>
        <v>0.16167209830515583</v>
      </c>
      <c r="BO123" t="str">
        <f t="shared" si="322"/>
        <v>23 Teaching and other educational professionals</v>
      </c>
      <c r="BP123" s="27">
        <f t="shared" si="311"/>
        <v>-1.9102934557961526E-2</v>
      </c>
      <c r="BQ123" s="27">
        <f t="shared" si="311"/>
        <v>9.2861247435874983E-2</v>
      </c>
      <c r="BR123" s="27">
        <f t="shared" si="311"/>
        <v>-0.1085226149753693</v>
      </c>
      <c r="BS123" s="27">
        <f t="shared" si="311"/>
        <v>-0.12216996894471388</v>
      </c>
      <c r="BT123" s="27">
        <f t="shared" si="312"/>
        <v>-0.23069258392008318</v>
      </c>
      <c r="BZ123" t="str">
        <f t="shared" si="323"/>
        <v>23 Teaching and other educational professionals</v>
      </c>
      <c r="CA123" s="68">
        <f t="shared" si="313"/>
        <v>-7.8156504275893046E-2</v>
      </c>
      <c r="CB123" s="68">
        <f t="shared" si="313"/>
        <v>8.8994193507665464E-2</v>
      </c>
      <c r="CC123" s="68">
        <f t="shared" si="313"/>
        <v>-2.2812357976626951E-2</v>
      </c>
      <c r="CD123" s="68">
        <f t="shared" si="313"/>
        <v>-0.1314443954224489</v>
      </c>
      <c r="CE123" s="68">
        <f t="shared" si="314"/>
        <v>-0.15425675339907585</v>
      </c>
      <c r="CK123" t="str">
        <f t="shared" si="324"/>
        <v>23 Teaching and other educational professionals</v>
      </c>
      <c r="CL123" s="68">
        <f t="shared" si="315"/>
        <v>3.0198132646586898E-2</v>
      </c>
      <c r="CM123" s="68">
        <f t="shared" si="315"/>
        <v>2.0913610470570276E-2</v>
      </c>
      <c r="CN123" s="68">
        <f t="shared" si="315"/>
        <v>4.8270427578223918E-2</v>
      </c>
      <c r="CO123" s="68">
        <f t="shared" si="315"/>
        <v>-1.0878918856218694E-2</v>
      </c>
      <c r="CP123" s="68">
        <f t="shared" si="316"/>
        <v>3.7391508722005223E-2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0.12153796809208095</v>
      </c>
      <c r="C124" s="27">
        <f t="shared" si="299"/>
        <v>8.0581979455701114E-3</v>
      </c>
      <c r="D124" s="27">
        <f t="shared" si="299"/>
        <v>0.14323469978324915</v>
      </c>
      <c r="E124" s="27">
        <f t="shared" si="299"/>
        <v>0.22494026582444904</v>
      </c>
      <c r="F124" s="27">
        <f t="shared" si="300"/>
        <v>0.36817496560769819</v>
      </c>
      <c r="L124" t="str">
        <f t="shared" si="317"/>
        <v>24 Business, media and public service professionals</v>
      </c>
      <c r="M124" s="27">
        <f t="shared" si="301"/>
        <v>1.857038565629046</v>
      </c>
      <c r="N124" s="27">
        <f t="shared" si="301"/>
        <v>4.5575578378179493E-2</v>
      </c>
      <c r="O124" s="27">
        <f t="shared" si="301"/>
        <v>1.42069511047172</v>
      </c>
      <c r="P124" s="27">
        <f t="shared" si="301"/>
        <v>2.2424230033921733</v>
      </c>
      <c r="Q124" s="27">
        <f t="shared" si="302"/>
        <v>3.6631181138638933</v>
      </c>
      <c r="W124" t="str">
        <f t="shared" si="318"/>
        <v>24 Business, media and public service professionals</v>
      </c>
      <c r="X124" s="27">
        <f t="shared" si="303"/>
        <v>0.58700923656399695</v>
      </c>
      <c r="Y124" s="27">
        <f t="shared" si="303"/>
        <v>2.1144773767326495</v>
      </c>
      <c r="Z124" s="27">
        <f t="shared" si="303"/>
        <v>1.225523602472526</v>
      </c>
      <c r="AA124" s="27">
        <f t="shared" si="303"/>
        <v>2.0531594313936381</v>
      </c>
      <c r="AB124" s="27">
        <f t="shared" si="304"/>
        <v>3.2786830338661641</v>
      </c>
      <c r="AH124" t="str">
        <f t="shared" si="319"/>
        <v>24 Business, media and public service professionals</v>
      </c>
      <c r="AI124" s="27">
        <f t="shared" si="305"/>
        <v>-0.10159186021227373</v>
      </c>
      <c r="AJ124" s="27">
        <f t="shared" si="305"/>
        <v>0.18340361527385907</v>
      </c>
      <c r="AK124" s="27">
        <f t="shared" si="305"/>
        <v>-1.6172926514947061E-2</v>
      </c>
      <c r="AL124" s="27">
        <f t="shared" si="305"/>
        <v>0.16018022831474443</v>
      </c>
      <c r="AM124" s="27">
        <f t="shared" si="306"/>
        <v>0.14400730179979737</v>
      </c>
      <c r="AS124" t="str">
        <f t="shared" si="320"/>
        <v>24 Business, media and public service professionals</v>
      </c>
      <c r="AT124" s="27">
        <f t="shared" si="307"/>
        <v>-4.2612869105598694E-2</v>
      </c>
      <c r="AU124" s="27">
        <f t="shared" si="307"/>
        <v>0.42549766137538203</v>
      </c>
      <c r="AV124" s="27">
        <f t="shared" si="307"/>
        <v>0.15048374817826971</v>
      </c>
      <c r="AW124" s="27">
        <f t="shared" si="307"/>
        <v>0.36373805745376009</v>
      </c>
      <c r="AX124" s="27">
        <f t="shared" si="308"/>
        <v>0.51422180563202979</v>
      </c>
      <c r="BD124" t="str">
        <f t="shared" si="321"/>
        <v>24 Business, media and public service professionals</v>
      </c>
      <c r="BE124" s="27">
        <f t="shared" si="309"/>
        <v>0.87466734065429108</v>
      </c>
      <c r="BF124" s="27">
        <f t="shared" si="309"/>
        <v>0.38918055846523369</v>
      </c>
      <c r="BG124" s="27">
        <f t="shared" si="309"/>
        <v>0.39449153408537452</v>
      </c>
      <c r="BH124" s="27">
        <f t="shared" si="309"/>
        <v>0.60539941184752077</v>
      </c>
      <c r="BI124" s="27">
        <f t="shared" si="310"/>
        <v>0.99989094593289529</v>
      </c>
      <c r="BO124" t="str">
        <f t="shared" si="322"/>
        <v>24 Business, media and public service professionals</v>
      </c>
      <c r="BP124" s="27">
        <f t="shared" si="311"/>
        <v>0.24921499288410942</v>
      </c>
      <c r="BQ124" s="27">
        <f t="shared" si="311"/>
        <v>0.30034825631180961</v>
      </c>
      <c r="BR124" s="27">
        <f t="shared" si="311"/>
        <v>-0.22137614183026066</v>
      </c>
      <c r="BS124" s="27">
        <f t="shared" si="311"/>
        <v>-0.48050634234502843</v>
      </c>
      <c r="BT124" s="27">
        <f t="shared" si="312"/>
        <v>-0.70188248417528909</v>
      </c>
      <c r="BZ124" t="str">
        <f t="shared" si="323"/>
        <v>24 Business, media and public service professionals</v>
      </c>
      <c r="CA124" s="68">
        <f t="shared" si="313"/>
        <v>5.6543169430841811E-2</v>
      </c>
      <c r="CB124" s="68">
        <f t="shared" si="313"/>
        <v>0.32433510528198783</v>
      </c>
      <c r="CC124" s="68">
        <f t="shared" si="313"/>
        <v>-5.1719586007425988E-3</v>
      </c>
      <c r="CD124" s="68">
        <f t="shared" si="313"/>
        <v>-0.61774796419306544</v>
      </c>
      <c r="CE124" s="68">
        <f t="shared" si="314"/>
        <v>-0.62291992279380803</v>
      </c>
      <c r="CK124" t="str">
        <f t="shared" si="324"/>
        <v>24 Business, media and public service professionals</v>
      </c>
      <c r="CL124" s="68">
        <f t="shared" si="315"/>
        <v>9.3471098303013922E-2</v>
      </c>
      <c r="CM124" s="68">
        <f t="shared" si="315"/>
        <v>-4.953952785614224E-3</v>
      </c>
      <c r="CN124" s="68">
        <f t="shared" si="315"/>
        <v>7.7310915206981801E-2</v>
      </c>
      <c r="CO124" s="68">
        <f t="shared" si="315"/>
        <v>-5.8582593573239028E-2</v>
      </c>
      <c r="CP124" s="68">
        <f t="shared" si="316"/>
        <v>1.8728321633742773E-2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4.8096245185566766E-2</v>
      </c>
      <c r="C125" s="27">
        <f t="shared" si="299"/>
        <v>2.7538457754403278E-3</v>
      </c>
      <c r="D125" s="27">
        <f t="shared" si="299"/>
        <v>2.0345411034481564E-2</v>
      </c>
      <c r="E125" s="27">
        <f t="shared" si="299"/>
        <v>7.7321637268939619E-2</v>
      </c>
      <c r="F125" s="27">
        <f t="shared" si="300"/>
        <v>9.7667048303421183E-2</v>
      </c>
      <c r="L125" t="str">
        <f t="shared" si="317"/>
        <v>31 Science, engineering and technology associate professionals</v>
      </c>
      <c r="M125" s="27">
        <f t="shared" si="301"/>
        <v>0.25068584651785386</v>
      </c>
      <c r="N125" s="27">
        <f t="shared" si="301"/>
        <v>2.3563504030417515E-2</v>
      </c>
      <c r="O125" s="27">
        <f t="shared" si="301"/>
        <v>6.1559271561290707E-2</v>
      </c>
      <c r="P125" s="27">
        <f t="shared" si="301"/>
        <v>0.35435328676037503</v>
      </c>
      <c r="Q125" s="27">
        <f t="shared" si="302"/>
        <v>0.41591255832166574</v>
      </c>
      <c r="W125" t="str">
        <f t="shared" si="318"/>
        <v>31 Science, engineering and technology associate professionals</v>
      </c>
      <c r="X125" s="27">
        <f t="shared" si="303"/>
        <v>0.16593609264675591</v>
      </c>
      <c r="Y125" s="27">
        <f t="shared" si="303"/>
        <v>0.34266735236325929</v>
      </c>
      <c r="Z125" s="27">
        <f t="shared" si="303"/>
        <v>-0.18269445928604577</v>
      </c>
      <c r="AA125" s="27">
        <f t="shared" si="303"/>
        <v>0.27628993342092878</v>
      </c>
      <c r="AB125" s="27">
        <f t="shared" si="304"/>
        <v>9.3595474134883005E-2</v>
      </c>
      <c r="AH125" t="str">
        <f t="shared" si="319"/>
        <v>31 Science, engineering and technology associate professionals</v>
      </c>
      <c r="AI125" s="27">
        <f t="shared" si="305"/>
        <v>7.3375807758453426E-3</v>
      </c>
      <c r="AJ125" s="27">
        <f t="shared" si="305"/>
        <v>8.019305245688696E-2</v>
      </c>
      <c r="AK125" s="27">
        <f t="shared" si="305"/>
        <v>-1.424343681860174E-3</v>
      </c>
      <c r="AL125" s="27">
        <f t="shared" si="305"/>
        <v>0.13132575482093695</v>
      </c>
      <c r="AM125" s="27">
        <f t="shared" si="306"/>
        <v>0.12990141113907677</v>
      </c>
      <c r="AS125" t="str">
        <f t="shared" si="320"/>
        <v>31 Science, engineering and technology associate professionals</v>
      </c>
      <c r="AT125" s="27">
        <f t="shared" si="307"/>
        <v>-7.4603691135846417E-2</v>
      </c>
      <c r="AU125" s="27">
        <f t="shared" si="307"/>
        <v>0.20879620221554673</v>
      </c>
      <c r="AV125" s="27">
        <f t="shared" si="307"/>
        <v>-0.21416245672679113</v>
      </c>
      <c r="AW125" s="27">
        <f t="shared" si="307"/>
        <v>4.42142790590212E-2</v>
      </c>
      <c r="AX125" s="27">
        <f t="shared" si="308"/>
        <v>-0.16994817766776993</v>
      </c>
      <c r="BD125" t="str">
        <f t="shared" si="321"/>
        <v>31 Science, engineering and technology associate professionals</v>
      </c>
      <c r="BE125" s="27">
        <f t="shared" si="309"/>
        <v>0.40626356827250443</v>
      </c>
      <c r="BF125" s="27">
        <f t="shared" si="309"/>
        <v>0.17418604713444186</v>
      </c>
      <c r="BG125" s="27">
        <f t="shared" si="309"/>
        <v>-0.46211459748481953</v>
      </c>
      <c r="BH125" s="27">
        <f t="shared" si="309"/>
        <v>-7.9828938962063667E-2</v>
      </c>
      <c r="BI125" s="27">
        <f t="shared" si="310"/>
        <v>-0.5419435364468832</v>
      </c>
      <c r="BO125" t="str">
        <f t="shared" si="322"/>
        <v>31 Science, engineering and technology associate professionals</v>
      </c>
      <c r="BP125" s="27">
        <f t="shared" si="311"/>
        <v>0.21300793826472919</v>
      </c>
      <c r="BQ125" s="27">
        <f t="shared" si="311"/>
        <v>0.12471882165667947</v>
      </c>
      <c r="BR125" s="27">
        <f t="shared" si="311"/>
        <v>-0.36090933692344973</v>
      </c>
      <c r="BS125" s="27">
        <f t="shared" si="311"/>
        <v>-0.10153790707606625</v>
      </c>
      <c r="BT125" s="27">
        <f t="shared" si="312"/>
        <v>-0.46244724399951598</v>
      </c>
      <c r="BZ125" t="str">
        <f t="shared" si="323"/>
        <v>31 Science, engineering and technology associate professionals</v>
      </c>
      <c r="CA125" s="68">
        <f t="shared" si="313"/>
        <v>0.10999674665749204</v>
      </c>
      <c r="CB125" s="68">
        <f t="shared" si="313"/>
        <v>0.216583379424091</v>
      </c>
      <c r="CC125" s="68">
        <f t="shared" si="313"/>
        <v>-0.33872241089122945</v>
      </c>
      <c r="CD125" s="68">
        <f t="shared" si="313"/>
        <v>-0.19730884939693216</v>
      </c>
      <c r="CE125" s="68">
        <f t="shared" si="314"/>
        <v>-0.53603126028816162</v>
      </c>
      <c r="CK125" t="str">
        <f t="shared" si="324"/>
        <v>31 Science, engineering and technology associate professionals</v>
      </c>
      <c r="CL125" s="68">
        <f t="shared" si="315"/>
        <v>5.8474260815328249E-2</v>
      </c>
      <c r="CM125" s="68">
        <f t="shared" si="315"/>
        <v>2.83238685438153E-2</v>
      </c>
      <c r="CN125" s="68">
        <f t="shared" si="315"/>
        <v>3.2988027084613875E-2</v>
      </c>
      <c r="CO125" s="68">
        <f t="shared" si="315"/>
        <v>1.0237369860905954E-3</v>
      </c>
      <c r="CP125" s="68">
        <f t="shared" si="316"/>
        <v>3.401176407070447E-2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2.0939911619333181E-2</v>
      </c>
      <c r="C126" s="27">
        <f t="shared" si="299"/>
        <v>-1.4780313185811828E-2</v>
      </c>
      <c r="D126" s="27">
        <f t="shared" si="299"/>
        <v>1.182808551217171E-2</v>
      </c>
      <c r="E126" s="27">
        <f t="shared" si="299"/>
        <v>2.3829336119240915E-2</v>
      </c>
      <c r="F126" s="27">
        <f t="shared" si="300"/>
        <v>3.5657421631412625E-2</v>
      </c>
      <c r="L126" t="str">
        <f t="shared" si="317"/>
        <v>32 Health and social care associate professionals</v>
      </c>
      <c r="M126" s="27">
        <f t="shared" si="301"/>
        <v>0.40727752933254702</v>
      </c>
      <c r="N126" s="27">
        <f t="shared" si="301"/>
        <v>-0.14302101114082455</v>
      </c>
      <c r="O126" s="27">
        <f t="shared" si="301"/>
        <v>0.21410537110367511</v>
      </c>
      <c r="P126" s="27">
        <f t="shared" si="301"/>
        <v>0.44935726288136491</v>
      </c>
      <c r="Q126" s="27">
        <f t="shared" si="302"/>
        <v>0.66346263398504002</v>
      </c>
      <c r="W126" t="str">
        <f t="shared" si="318"/>
        <v>32 Health and social care associate professionals</v>
      </c>
      <c r="X126" s="27">
        <f t="shared" si="303"/>
        <v>0.45717657430975889</v>
      </c>
      <c r="Y126" s="27">
        <f t="shared" si="303"/>
        <v>0.12016877361667611</v>
      </c>
      <c r="Z126" s="27">
        <f t="shared" si="303"/>
        <v>0.4341270952819003</v>
      </c>
      <c r="AA126" s="27">
        <f t="shared" si="303"/>
        <v>0.99987147920426533</v>
      </c>
      <c r="AB126" s="27">
        <f t="shared" si="304"/>
        <v>1.4339985744861656</v>
      </c>
      <c r="AH126" t="str">
        <f t="shared" si="319"/>
        <v>32 Health and social care associate professionals</v>
      </c>
      <c r="AI126" s="27">
        <f t="shared" si="305"/>
        <v>-0.20685272767999208</v>
      </c>
      <c r="AJ126" s="27">
        <f t="shared" si="305"/>
        <v>1.5658482142870689E-3</v>
      </c>
      <c r="AK126" s="27">
        <f t="shared" si="305"/>
        <v>-0.34610466486864766</v>
      </c>
      <c r="AL126" s="27">
        <f t="shared" si="305"/>
        <v>-0.43502366317682006</v>
      </c>
      <c r="AM126" s="27">
        <f t="shared" si="306"/>
        <v>-0.78112832804546772</v>
      </c>
      <c r="AS126" t="str">
        <f t="shared" si="320"/>
        <v>32 Health and social care associate professionals</v>
      </c>
      <c r="AT126" s="27">
        <f t="shared" si="307"/>
        <v>6.2210046632749705E-2</v>
      </c>
      <c r="AU126" s="27">
        <f t="shared" si="307"/>
        <v>4.7950894112342268E-2</v>
      </c>
      <c r="AV126" s="27">
        <f t="shared" si="307"/>
        <v>-1.0186782798202565E-2</v>
      </c>
      <c r="AW126" s="27">
        <f t="shared" si="307"/>
        <v>7.1230133238333437E-2</v>
      </c>
      <c r="AX126" s="27">
        <f t="shared" si="308"/>
        <v>6.1043350440130872E-2</v>
      </c>
      <c r="BD126" t="str">
        <f t="shared" si="321"/>
        <v>32 Health and social care associate professionals</v>
      </c>
      <c r="BE126" s="27">
        <f t="shared" si="309"/>
        <v>0.36679043397451916</v>
      </c>
      <c r="BF126" s="27">
        <f t="shared" si="309"/>
        <v>0.18124120462920668</v>
      </c>
      <c r="BG126" s="27">
        <f t="shared" si="309"/>
        <v>-3.2494159638102982E-2</v>
      </c>
      <c r="BH126" s="27">
        <f t="shared" si="309"/>
        <v>0.22704150916709187</v>
      </c>
      <c r="BI126" s="27">
        <f t="shared" si="310"/>
        <v>0.19454734952898889</v>
      </c>
      <c r="BO126" t="str">
        <f t="shared" si="322"/>
        <v>32 Health and social care associate professionals</v>
      </c>
      <c r="BP126" s="27">
        <f t="shared" si="311"/>
        <v>0.16835394218047273</v>
      </c>
      <c r="BQ126" s="27">
        <f t="shared" si="311"/>
        <v>4.4146643085192894E-2</v>
      </c>
      <c r="BR126" s="27">
        <f t="shared" si="311"/>
        <v>-0.21922146151652688</v>
      </c>
      <c r="BS126" s="27">
        <f t="shared" si="311"/>
        <v>-0.29966786058757577</v>
      </c>
      <c r="BT126" s="27">
        <f t="shared" si="312"/>
        <v>-0.51888932210410266</v>
      </c>
      <c r="BZ126" t="str">
        <f t="shared" si="323"/>
        <v>32 Health and social care associate professionals</v>
      </c>
      <c r="CA126" s="68">
        <f t="shared" si="313"/>
        <v>-0.14084222615279318</v>
      </c>
      <c r="CB126" s="68">
        <f t="shared" si="313"/>
        <v>4.3875503107420055E-3</v>
      </c>
      <c r="CC126" s="68">
        <f t="shared" si="313"/>
        <v>-2.5639464176146654E-2</v>
      </c>
      <c r="CD126" s="68">
        <f t="shared" si="313"/>
        <v>-0.1488859444783146</v>
      </c>
      <c r="CE126" s="68">
        <f t="shared" si="314"/>
        <v>-0.17452540865446126</v>
      </c>
      <c r="CK126" t="str">
        <f t="shared" si="324"/>
        <v>32 Health and social care associate professionals</v>
      </c>
      <c r="CL126" s="68">
        <f t="shared" si="315"/>
        <v>6.3575079383034819E-3</v>
      </c>
      <c r="CM126" s="68">
        <f t="shared" si="315"/>
        <v>-1.7349011679046872E-3</v>
      </c>
      <c r="CN126" s="68">
        <f t="shared" si="315"/>
        <v>1.5059617665519595E-2</v>
      </c>
      <c r="CO126" s="68">
        <f t="shared" si="315"/>
        <v>1.0456240705726941E-2</v>
      </c>
      <c r="CP126" s="68">
        <f t="shared" si="316"/>
        <v>2.5515858371246536E-2</v>
      </c>
    </row>
    <row r="127" spans="1:94" x14ac:dyDescent="0.2">
      <c r="A127" t="str">
        <f t="shared" si="298"/>
        <v>33 Protective service occupations</v>
      </c>
      <c r="B127" s="27">
        <f t="shared" si="299"/>
        <v>5.5123036971000145E-3</v>
      </c>
      <c r="C127" s="27">
        <f t="shared" si="299"/>
        <v>-1.1929229378055718E-3</v>
      </c>
      <c r="D127" s="27">
        <f t="shared" si="299"/>
        <v>1.105759309571365E-2</v>
      </c>
      <c r="E127" s="27">
        <f t="shared" si="299"/>
        <v>2.0743687203628711E-2</v>
      </c>
      <c r="F127" s="27">
        <f t="shared" si="300"/>
        <v>3.1801280299342358E-2</v>
      </c>
      <c r="L127" t="str">
        <f t="shared" si="317"/>
        <v>33 Protective service occupations</v>
      </c>
      <c r="M127" s="27">
        <f t="shared" si="301"/>
        <v>5.4679181304892382E-2</v>
      </c>
      <c r="N127" s="27">
        <f t="shared" si="301"/>
        <v>4.1871044339597541E-3</v>
      </c>
      <c r="O127" s="27">
        <f t="shared" si="301"/>
        <v>0.14285412298749484</v>
      </c>
      <c r="P127" s="27">
        <f t="shared" si="301"/>
        <v>0.25820958882310074</v>
      </c>
      <c r="Q127" s="27">
        <f t="shared" si="302"/>
        <v>0.40106371181059558</v>
      </c>
      <c r="W127" t="str">
        <f t="shared" si="318"/>
        <v>33 Protective service occupations</v>
      </c>
      <c r="X127" s="27">
        <f t="shared" si="303"/>
        <v>2.4020256088275849E-2</v>
      </c>
      <c r="Y127" s="27">
        <f t="shared" si="303"/>
        <v>0.23041181726920157</v>
      </c>
      <c r="Z127" s="27">
        <f t="shared" si="303"/>
        <v>0.39673854873175651</v>
      </c>
      <c r="AA127" s="27">
        <f t="shared" si="303"/>
        <v>0.7717528401546403</v>
      </c>
      <c r="AB127" s="27">
        <f t="shared" si="304"/>
        <v>1.1684913888863968</v>
      </c>
      <c r="AH127" t="str">
        <f t="shared" si="319"/>
        <v>33 Protective service occupations</v>
      </c>
      <c r="AI127" s="27">
        <f t="shared" si="305"/>
        <v>-4.5507943551394425E-3</v>
      </c>
      <c r="AJ127" s="27">
        <f t="shared" si="305"/>
        <v>7.6249403924308512E-2</v>
      </c>
      <c r="AK127" s="27">
        <f t="shared" si="305"/>
        <v>9.3058065010621194E-2</v>
      </c>
      <c r="AL127" s="27">
        <f t="shared" si="305"/>
        <v>0.17008948082709957</v>
      </c>
      <c r="AM127" s="27">
        <f t="shared" si="306"/>
        <v>0.26314754583772076</v>
      </c>
      <c r="AS127" t="str">
        <f t="shared" si="320"/>
        <v>33 Protective service occupations</v>
      </c>
      <c r="AT127" s="27">
        <f t="shared" si="307"/>
        <v>-4.9322374370423194E-2</v>
      </c>
      <c r="AU127" s="27">
        <f t="shared" si="307"/>
        <v>4.1301487777257506E-2</v>
      </c>
      <c r="AV127" s="27">
        <f t="shared" si="307"/>
        <v>2.0351207136077742E-2</v>
      </c>
      <c r="AW127" s="27">
        <f t="shared" si="307"/>
        <v>5.249508022476701E-2</v>
      </c>
      <c r="AX127" s="27">
        <f t="shared" si="308"/>
        <v>7.2846287360844753E-2</v>
      </c>
      <c r="BD127" t="str">
        <f t="shared" si="321"/>
        <v>33 Protective service occupations</v>
      </c>
      <c r="BE127" s="27">
        <f t="shared" si="309"/>
        <v>5.2248607170361838E-2</v>
      </c>
      <c r="BF127" s="27">
        <f t="shared" si="309"/>
        <v>-4.5606145067944581E-2</v>
      </c>
      <c r="BG127" s="27">
        <f t="shared" si="309"/>
        <v>0.2457426913853582</v>
      </c>
      <c r="BH127" s="27">
        <f t="shared" si="309"/>
        <v>0.11748995028472864</v>
      </c>
      <c r="BI127" s="27">
        <f t="shared" si="310"/>
        <v>0.36323264167008684</v>
      </c>
      <c r="BO127" t="str">
        <f t="shared" si="322"/>
        <v>33 Protective service occupations</v>
      </c>
      <c r="BP127" s="27">
        <f t="shared" si="311"/>
        <v>2.0702534889801782E-2</v>
      </c>
      <c r="BQ127" s="27">
        <f t="shared" si="311"/>
        <v>-4.0702728246810427E-2</v>
      </c>
      <c r="BR127" s="27">
        <f t="shared" si="311"/>
        <v>5.0871017839694277E-2</v>
      </c>
      <c r="BS127" s="27">
        <f t="shared" si="311"/>
        <v>-0.20751321601063588</v>
      </c>
      <c r="BT127" s="27">
        <f t="shared" si="312"/>
        <v>-0.1566421981709416</v>
      </c>
      <c r="BZ127" t="str">
        <f t="shared" si="323"/>
        <v>33 Protective service occupations</v>
      </c>
      <c r="CA127" s="68">
        <f t="shared" si="313"/>
        <v>-9.8808019575414852E-2</v>
      </c>
      <c r="CB127" s="68">
        <f t="shared" si="313"/>
        <v>4.3463460853175651E-2</v>
      </c>
      <c r="CC127" s="68">
        <f t="shared" si="313"/>
        <v>3.1668513294145773E-2</v>
      </c>
      <c r="CD127" s="68">
        <f t="shared" si="313"/>
        <v>-0.24117544270177677</v>
      </c>
      <c r="CE127" s="68">
        <f t="shared" si="314"/>
        <v>-0.20950692940763099</v>
      </c>
      <c r="CK127" t="str">
        <f t="shared" si="324"/>
        <v>33 Protective service occupations</v>
      </c>
      <c r="CL127" s="68">
        <f t="shared" si="315"/>
        <v>-1.7270476924995337E-2</v>
      </c>
      <c r="CM127" s="68">
        <f t="shared" si="315"/>
        <v>-1.2320002057797708E-2</v>
      </c>
      <c r="CN127" s="68">
        <f t="shared" si="315"/>
        <v>-3.3134040532658282E-3</v>
      </c>
      <c r="CO127" s="68">
        <f t="shared" si="315"/>
        <v>-4.6863729461911426E-2</v>
      </c>
      <c r="CP127" s="68">
        <f t="shared" si="316"/>
        <v>-5.0177133515177254E-2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3.0102446515894138E-2</v>
      </c>
      <c r="C128" s="27">
        <f t="shared" si="299"/>
        <v>4.609494632801317E-3</v>
      </c>
      <c r="D128" s="27">
        <f t="shared" si="299"/>
        <v>7.6065311481208764E-3</v>
      </c>
      <c r="E128" s="27">
        <f t="shared" si="299"/>
        <v>3.0350721013447005E-2</v>
      </c>
      <c r="F128" s="27">
        <f t="shared" si="300"/>
        <v>3.7957252161567881E-2</v>
      </c>
      <c r="L128" t="str">
        <f t="shared" si="317"/>
        <v>34 Culture, media and sports occupations</v>
      </c>
      <c r="M128" s="27">
        <f t="shared" si="301"/>
        <v>0.35848608960523709</v>
      </c>
      <c r="N128" s="27">
        <f t="shared" si="301"/>
        <v>-0.10299462870455267</v>
      </c>
      <c r="O128" s="27">
        <f t="shared" si="301"/>
        <v>6.2509998389566279E-2</v>
      </c>
      <c r="P128" s="27">
        <f t="shared" si="301"/>
        <v>0.34144015887421997</v>
      </c>
      <c r="Q128" s="27">
        <f t="shared" si="302"/>
        <v>0.40395015726378625</v>
      </c>
      <c r="W128" t="str">
        <f t="shared" si="318"/>
        <v>34 Culture, media and sports occupations</v>
      </c>
      <c r="X128" s="27">
        <f t="shared" si="303"/>
        <v>-0.17579386444244305</v>
      </c>
      <c r="Y128" s="27">
        <f t="shared" si="303"/>
        <v>0.26563130148544944</v>
      </c>
      <c r="Z128" s="27">
        <f t="shared" si="303"/>
        <v>-0.16455857200491275</v>
      </c>
      <c r="AA128" s="27">
        <f t="shared" si="303"/>
        <v>0.22148751234808284</v>
      </c>
      <c r="AB128" s="27">
        <f t="shared" si="304"/>
        <v>5.6928940343170087E-2</v>
      </c>
      <c r="AH128" t="str">
        <f t="shared" si="319"/>
        <v>34 Culture, media and sports occupations</v>
      </c>
      <c r="AI128" s="27">
        <f t="shared" si="305"/>
        <v>4.0835710823419191E-3</v>
      </c>
      <c r="AJ128" s="27">
        <f t="shared" si="305"/>
        <v>6.2246905380547668E-2</v>
      </c>
      <c r="AK128" s="27">
        <f t="shared" si="305"/>
        <v>-2.3438395024678704E-2</v>
      </c>
      <c r="AL128" s="27">
        <f t="shared" si="305"/>
        <v>9.1267936904292413E-2</v>
      </c>
      <c r="AM128" s="27">
        <f t="shared" si="306"/>
        <v>6.7829541879613708E-2</v>
      </c>
      <c r="AS128" t="str">
        <f t="shared" si="320"/>
        <v>34 Culture, media and sports occupations</v>
      </c>
      <c r="AT128" s="27">
        <f t="shared" si="307"/>
        <v>-3.6138093208343103E-2</v>
      </c>
      <c r="AU128" s="27">
        <f t="shared" si="307"/>
        <v>3.8026774827117582E-2</v>
      </c>
      <c r="AV128" s="27">
        <f t="shared" si="307"/>
        <v>-4.9161051093038588E-2</v>
      </c>
      <c r="AW128" s="27">
        <f t="shared" si="307"/>
        <v>1.5926518103154097E-2</v>
      </c>
      <c r="AX128" s="27">
        <f t="shared" si="308"/>
        <v>-3.3234532989884491E-2</v>
      </c>
      <c r="BD128" t="str">
        <f t="shared" si="321"/>
        <v>34 Culture, media and sports occupations</v>
      </c>
      <c r="BE128" s="27">
        <f t="shared" si="309"/>
        <v>3.4362323836201414E-2</v>
      </c>
      <c r="BF128" s="27">
        <f t="shared" si="309"/>
        <v>-3.956198280961809E-2</v>
      </c>
      <c r="BG128" s="27">
        <f t="shared" si="309"/>
        <v>-0.17813622202861656</v>
      </c>
      <c r="BH128" s="27">
        <f t="shared" si="309"/>
        <v>4.5942535963243158E-2</v>
      </c>
      <c r="BI128" s="27">
        <f t="shared" si="310"/>
        <v>-0.13219368606537341</v>
      </c>
      <c r="BO128" t="str">
        <f t="shared" si="322"/>
        <v>34 Culture, media and sports occupations</v>
      </c>
      <c r="BP128" s="27">
        <f t="shared" si="311"/>
        <v>-0.1056129940160172</v>
      </c>
      <c r="BQ128" s="27">
        <f t="shared" si="311"/>
        <v>-3.2957693880894479E-2</v>
      </c>
      <c r="BR128" s="27">
        <f t="shared" si="311"/>
        <v>-0.15326694936430696</v>
      </c>
      <c r="BS128" s="27">
        <f t="shared" si="311"/>
        <v>-0.12591287317075991</v>
      </c>
      <c r="BT128" s="27">
        <f t="shared" si="312"/>
        <v>-0.2791798225350669</v>
      </c>
      <c r="BZ128" t="str">
        <f t="shared" si="323"/>
        <v>34 Culture, media and sports occupations</v>
      </c>
      <c r="CA128" s="68">
        <f t="shared" si="313"/>
        <v>-7.5360364611874509E-2</v>
      </c>
      <c r="CB128" s="68">
        <f t="shared" si="313"/>
        <v>4.4076940486011407E-3</v>
      </c>
      <c r="CC128" s="68">
        <f t="shared" si="313"/>
        <v>-7.1017418220751249E-2</v>
      </c>
      <c r="CD128" s="68">
        <f t="shared" si="313"/>
        <v>-0.11387026380961568</v>
      </c>
      <c r="CE128" s="68">
        <f t="shared" si="314"/>
        <v>-0.18488768203036693</v>
      </c>
      <c r="CK128" t="str">
        <f t="shared" si="324"/>
        <v>34 Culture, media and sports occupations</v>
      </c>
      <c r="CL128" s="68">
        <f t="shared" si="315"/>
        <v>3.4668807039778399E-2</v>
      </c>
      <c r="CM128" s="68">
        <f t="shared" si="315"/>
        <v>-1.2455896119971693E-2</v>
      </c>
      <c r="CN128" s="68">
        <f t="shared" si="315"/>
        <v>7.2053787330377539E-3</v>
      </c>
      <c r="CO128" s="68">
        <f t="shared" si="315"/>
        <v>-2.2220985679757166E-2</v>
      </c>
      <c r="CP128" s="68">
        <f t="shared" si="316"/>
        <v>-1.5015606946719412E-2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6.0027868887645497E-2</v>
      </c>
      <c r="C129" s="27">
        <f t="shared" si="299"/>
        <v>-9.8084919086562916E-3</v>
      </c>
      <c r="D129" s="27">
        <f t="shared" si="299"/>
        <v>5.4790200154826552E-2</v>
      </c>
      <c r="E129" s="27">
        <f t="shared" si="299"/>
        <v>0.12626907386971775</v>
      </c>
      <c r="F129" s="27">
        <f t="shared" si="300"/>
        <v>0.1810592740245443</v>
      </c>
      <c r="L129" t="str">
        <f t="shared" si="317"/>
        <v>35 Business and public service associate professionals</v>
      </c>
      <c r="M129" s="27">
        <f t="shared" si="301"/>
        <v>0.91499221633866457</v>
      </c>
      <c r="N129" s="27">
        <f t="shared" si="301"/>
        <v>-0.17391649488943051</v>
      </c>
      <c r="O129" s="27">
        <f t="shared" si="301"/>
        <v>0.4755475984891504</v>
      </c>
      <c r="P129" s="27">
        <f t="shared" si="301"/>
        <v>1.0574309746851562</v>
      </c>
      <c r="Q129" s="27">
        <f t="shared" si="302"/>
        <v>1.5329785731743066</v>
      </c>
      <c r="W129" t="str">
        <f t="shared" si="318"/>
        <v>35 Business and public service associate professionals</v>
      </c>
      <c r="X129" s="27">
        <f t="shared" si="303"/>
        <v>6.4631235899782702E-2</v>
      </c>
      <c r="Y129" s="27">
        <f t="shared" si="303"/>
        <v>0.80076708121353501</v>
      </c>
      <c r="Z129" s="27">
        <f t="shared" si="303"/>
        <v>-9.4672930453398862E-5</v>
      </c>
      <c r="AA129" s="27">
        <f t="shared" si="303"/>
        <v>0.85305150852813316</v>
      </c>
      <c r="AB129" s="27">
        <f t="shared" si="304"/>
        <v>0.85295683559767976</v>
      </c>
      <c r="AH129" t="str">
        <f t="shared" si="319"/>
        <v>35 Business and public service associate professionals</v>
      </c>
      <c r="AI129" s="27">
        <f t="shared" si="305"/>
        <v>1.2625710220559139E-2</v>
      </c>
      <c r="AJ129" s="27">
        <f t="shared" si="305"/>
        <v>0.33605367562581412</v>
      </c>
      <c r="AK129" s="27">
        <f t="shared" si="305"/>
        <v>3.529468186361262E-2</v>
      </c>
      <c r="AL129" s="27">
        <f t="shared" si="305"/>
        <v>0.4277519649216921</v>
      </c>
      <c r="AM129" s="27">
        <f t="shared" si="306"/>
        <v>0.46304664678530472</v>
      </c>
      <c r="AS129" t="str">
        <f t="shared" si="320"/>
        <v>35 Business and public service associate professionals</v>
      </c>
      <c r="AT129" s="27">
        <f t="shared" si="307"/>
        <v>-7.1498968691153575E-2</v>
      </c>
      <c r="AU129" s="27">
        <f t="shared" si="307"/>
        <v>0.30987325087754414</v>
      </c>
      <c r="AV129" s="27">
        <f t="shared" si="307"/>
        <v>-4.0214783498437434E-2</v>
      </c>
      <c r="AW129" s="27">
        <f t="shared" si="307"/>
        <v>0.30415707508370748</v>
      </c>
      <c r="AX129" s="27">
        <f t="shared" si="308"/>
        <v>0.26394229158527005</v>
      </c>
      <c r="BD129" t="str">
        <f t="shared" si="321"/>
        <v>35 Business and public service associate professionals</v>
      </c>
      <c r="BE129" s="27">
        <f t="shared" si="309"/>
        <v>0.56057273783711281</v>
      </c>
      <c r="BF129" s="27">
        <f t="shared" si="309"/>
        <v>0.32618479858677052</v>
      </c>
      <c r="BG129" s="27">
        <f t="shared" si="309"/>
        <v>-0.54621736981543911</v>
      </c>
      <c r="BH129" s="27">
        <f t="shared" si="309"/>
        <v>-5.8183315713526085E-2</v>
      </c>
      <c r="BI129" s="27">
        <f t="shared" si="310"/>
        <v>-0.6044006855289652</v>
      </c>
      <c r="BO129" t="str">
        <f t="shared" si="322"/>
        <v>35 Business and public service associate professionals</v>
      </c>
      <c r="BP129" s="27">
        <f t="shared" si="311"/>
        <v>9.5978926230200656E-2</v>
      </c>
      <c r="BQ129" s="27">
        <f t="shared" si="311"/>
        <v>0.16903203245919318</v>
      </c>
      <c r="BR129" s="27">
        <f t="shared" si="311"/>
        <v>-0.84172107889765702</v>
      </c>
      <c r="BS129" s="27">
        <f t="shared" si="311"/>
        <v>-0.79149338053590235</v>
      </c>
      <c r="BT129" s="27">
        <f t="shared" si="312"/>
        <v>-1.6332144594335594</v>
      </c>
      <c r="BZ129" t="str">
        <f t="shared" si="323"/>
        <v>35 Business and public service associate professionals</v>
      </c>
      <c r="CA129" s="68">
        <f t="shared" si="313"/>
        <v>-0.22500056887565156</v>
      </c>
      <c r="CB129" s="68">
        <f t="shared" si="313"/>
        <v>9.8323140659709818E-2</v>
      </c>
      <c r="CC129" s="68">
        <f t="shared" si="313"/>
        <v>-0.51482132600412145</v>
      </c>
      <c r="CD129" s="68">
        <f t="shared" si="313"/>
        <v>-0.86173371413948052</v>
      </c>
      <c r="CE129" s="68">
        <f t="shared" si="314"/>
        <v>-1.376555040143602</v>
      </c>
      <c r="CK129" t="str">
        <f t="shared" si="324"/>
        <v>35 Business and public service associate professionals</v>
      </c>
      <c r="CL129" s="68">
        <f t="shared" si="315"/>
        <v>6.9867303079865328E-2</v>
      </c>
      <c r="CM129" s="68">
        <f t="shared" si="315"/>
        <v>-6.181125837730006E-2</v>
      </c>
      <c r="CN129" s="68">
        <f t="shared" si="315"/>
        <v>-5.1230742831813336E-2</v>
      </c>
      <c r="CO129" s="68">
        <f t="shared" si="315"/>
        <v>-4.74365814697702E-2</v>
      </c>
      <c r="CP129" s="68">
        <f t="shared" si="316"/>
        <v>-9.8667324301583537E-2</v>
      </c>
    </row>
    <row r="130" spans="1:94" x14ac:dyDescent="0.2">
      <c r="A130" t="str">
        <f t="shared" si="298"/>
        <v>41 Administrative occupations</v>
      </c>
      <c r="B130" s="27">
        <f t="shared" si="299"/>
        <v>5.448068519978963E-2</v>
      </c>
      <c r="C130" s="27">
        <f t="shared" si="299"/>
        <v>-2.1904721679845529E-2</v>
      </c>
      <c r="D130" s="27">
        <f t="shared" si="299"/>
        <v>3.5471071156920692E-2</v>
      </c>
      <c r="E130" s="27">
        <f t="shared" si="299"/>
        <v>8.5741683156349446E-2</v>
      </c>
      <c r="F130" s="27">
        <f t="shared" si="300"/>
        <v>0.12121275431327014</v>
      </c>
      <c r="L130" t="str">
        <f t="shared" si="317"/>
        <v>41 Administrative occupations</v>
      </c>
      <c r="M130" s="27">
        <f t="shared" si="301"/>
        <v>0.76060916401331768</v>
      </c>
      <c r="N130" s="27">
        <f t="shared" si="301"/>
        <v>-0.25924530198065288</v>
      </c>
      <c r="O130" s="27">
        <f t="shared" si="301"/>
        <v>0.44034571862844629</v>
      </c>
      <c r="P130" s="27">
        <f t="shared" si="301"/>
        <v>0.95278051625249338</v>
      </c>
      <c r="Q130" s="27">
        <f t="shared" si="302"/>
        <v>1.3931262348809397</v>
      </c>
      <c r="W130" t="str">
        <f t="shared" si="318"/>
        <v>41 Administrative occupations</v>
      </c>
      <c r="X130" s="27">
        <f t="shared" si="303"/>
        <v>0.34828515015908756</v>
      </c>
      <c r="Y130" s="27">
        <f t="shared" si="303"/>
        <v>0.54842791777499311</v>
      </c>
      <c r="Z130" s="27">
        <f t="shared" si="303"/>
        <v>0.39884907041551365</v>
      </c>
      <c r="AA130" s="27">
        <f t="shared" si="303"/>
        <v>1.5053808282432737</v>
      </c>
      <c r="AB130" s="27">
        <f t="shared" si="304"/>
        <v>1.9042298986587873</v>
      </c>
      <c r="AH130" t="str">
        <f t="shared" si="319"/>
        <v>41 Administrative occupations</v>
      </c>
      <c r="AI130" s="27">
        <f t="shared" si="305"/>
        <v>0.20174682964186408</v>
      </c>
      <c r="AJ130" s="27">
        <f t="shared" si="305"/>
        <v>0.14239760921615829</v>
      </c>
      <c r="AK130" s="27">
        <f t="shared" si="305"/>
        <v>0.13998132232283611</v>
      </c>
      <c r="AL130" s="27">
        <f t="shared" si="305"/>
        <v>0.60171177521937214</v>
      </c>
      <c r="AM130" s="27">
        <f t="shared" si="306"/>
        <v>0.74169309754220825</v>
      </c>
      <c r="AS130" t="str">
        <f t="shared" si="320"/>
        <v>41 Administrative occupations</v>
      </c>
      <c r="AT130" s="27">
        <f t="shared" si="307"/>
        <v>0.12151043626852287</v>
      </c>
      <c r="AU130" s="27">
        <f t="shared" si="307"/>
        <v>0.15126547140277813</v>
      </c>
      <c r="AV130" s="27">
        <f t="shared" si="307"/>
        <v>1.9042026635438525E-2</v>
      </c>
      <c r="AW130" s="27">
        <f t="shared" si="307"/>
        <v>0.50371625097274197</v>
      </c>
      <c r="AX130" s="27">
        <f t="shared" si="308"/>
        <v>0.5227582776081805</v>
      </c>
      <c r="BD130" t="str">
        <f t="shared" si="321"/>
        <v>41 Administrative occupations</v>
      </c>
      <c r="BE130" s="27">
        <f t="shared" si="309"/>
        <v>0.15752090882235947</v>
      </c>
      <c r="BF130" s="27">
        <f t="shared" si="309"/>
        <v>0.81243379430446261</v>
      </c>
      <c r="BG130" s="27">
        <f t="shared" si="309"/>
        <v>-1.1613648273302353</v>
      </c>
      <c r="BH130" s="27">
        <f t="shared" si="309"/>
        <v>-0.80510106709436968</v>
      </c>
      <c r="BI130" s="27">
        <f t="shared" si="310"/>
        <v>-1.966465894424605</v>
      </c>
      <c r="BO130" t="str">
        <f t="shared" si="322"/>
        <v>41 Administrative occupations</v>
      </c>
      <c r="BP130" s="27">
        <f t="shared" si="311"/>
        <v>-0.75052461570298767</v>
      </c>
      <c r="BQ130" s="27">
        <f t="shared" si="311"/>
        <v>0.54684410995140631</v>
      </c>
      <c r="BR130" s="27">
        <f t="shared" si="311"/>
        <v>-2.2213085787325006</v>
      </c>
      <c r="BS130" s="27">
        <f t="shared" si="311"/>
        <v>-2.593486645236605</v>
      </c>
      <c r="BT130" s="27">
        <f t="shared" si="312"/>
        <v>-4.8147952239691056</v>
      </c>
      <c r="BZ130" t="str">
        <f t="shared" si="323"/>
        <v>41 Administrative occupations</v>
      </c>
      <c r="CA130" s="68">
        <f t="shared" si="313"/>
        <v>-1.9302530673110141</v>
      </c>
      <c r="CB130" s="68">
        <f t="shared" si="313"/>
        <v>0.11116367803582605</v>
      </c>
      <c r="CC130" s="68">
        <f t="shared" si="313"/>
        <v>-1.2993979695870039</v>
      </c>
      <c r="CD130" s="68">
        <f t="shared" si="313"/>
        <v>-1.992069201265565</v>
      </c>
      <c r="CE130" s="68">
        <f t="shared" si="314"/>
        <v>-3.2914671708525689</v>
      </c>
      <c r="CK130" t="str">
        <f t="shared" si="324"/>
        <v>41 Administrative occupations</v>
      </c>
      <c r="CL130" s="68">
        <f t="shared" si="315"/>
        <v>-8.5014110984353186E-2</v>
      </c>
      <c r="CM130" s="68">
        <f t="shared" si="315"/>
        <v>-0.1563644469531531</v>
      </c>
      <c r="CN130" s="68">
        <f t="shared" si="315"/>
        <v>-0.12574488875635004</v>
      </c>
      <c r="CO130" s="68">
        <f t="shared" si="315"/>
        <v>-0.26792982216349803</v>
      </c>
      <c r="CP130" s="68">
        <f t="shared" si="316"/>
        <v>-0.39367471091984807</v>
      </c>
    </row>
    <row r="131" spans="1:94" x14ac:dyDescent="0.2">
      <c r="A131" t="str">
        <f t="shared" si="298"/>
        <v>42 Secretarial and related occupations</v>
      </c>
      <c r="B131" s="27">
        <f t="shared" si="299"/>
        <v>7.7858727161937199E-3</v>
      </c>
      <c r="C131" s="27">
        <f t="shared" si="299"/>
        <v>-2.5524290762919399E-3</v>
      </c>
      <c r="D131" s="27">
        <f t="shared" si="299"/>
        <v>1.1338942734002679E-2</v>
      </c>
      <c r="E131" s="27">
        <f t="shared" si="299"/>
        <v>1.9216806238992471E-2</v>
      </c>
      <c r="F131" s="27">
        <f t="shared" si="300"/>
        <v>3.055574897299515E-2</v>
      </c>
      <c r="L131" t="str">
        <f t="shared" si="317"/>
        <v>42 Secretarial and related occupations</v>
      </c>
      <c r="M131" s="27">
        <f t="shared" si="301"/>
        <v>0.12787333356835412</v>
      </c>
      <c r="N131" s="27">
        <f t="shared" si="301"/>
        <v>-7.8833984620222897E-2</v>
      </c>
      <c r="O131" s="27">
        <f t="shared" si="301"/>
        <v>0.23322519042239426</v>
      </c>
      <c r="P131" s="27">
        <f t="shared" si="301"/>
        <v>0.18951627878238153</v>
      </c>
      <c r="Q131" s="27">
        <f t="shared" si="302"/>
        <v>0.42274146920477579</v>
      </c>
      <c r="W131" t="str">
        <f t="shared" si="318"/>
        <v>42 Secretarial and related occupations</v>
      </c>
      <c r="X131" s="27">
        <f t="shared" si="303"/>
        <v>9.9713834240880095E-2</v>
      </c>
      <c r="Y131" s="27">
        <f t="shared" si="303"/>
        <v>2.0612467953140534E-3</v>
      </c>
      <c r="Z131" s="27">
        <f t="shared" si="303"/>
        <v>0.62290025404090166</v>
      </c>
      <c r="AA131" s="27">
        <f t="shared" si="303"/>
        <v>0.74239825296815609</v>
      </c>
      <c r="AB131" s="27">
        <f t="shared" si="304"/>
        <v>1.3652985070090577</v>
      </c>
      <c r="AH131" t="str">
        <f t="shared" si="319"/>
        <v>42 Secretarial and related occupations</v>
      </c>
      <c r="AI131" s="27">
        <f t="shared" si="305"/>
        <v>3.1313455648915078E-2</v>
      </c>
      <c r="AJ131" s="27">
        <f t="shared" si="305"/>
        <v>1.3529678761126318E-2</v>
      </c>
      <c r="AK131" s="27">
        <f t="shared" si="305"/>
        <v>0.22670293132046981</v>
      </c>
      <c r="AL131" s="27">
        <f t="shared" si="305"/>
        <v>9.2544226937439023E-2</v>
      </c>
      <c r="AM131" s="27">
        <f t="shared" si="306"/>
        <v>0.31924715825790884</v>
      </c>
      <c r="AS131" t="str">
        <f t="shared" si="320"/>
        <v>42 Secretarial and related occupations</v>
      </c>
      <c r="AT131" s="27">
        <f t="shared" si="307"/>
        <v>6.9279474424820964E-3</v>
      </c>
      <c r="AU131" s="27">
        <f t="shared" si="307"/>
        <v>7.7349731703468261E-3</v>
      </c>
      <c r="AV131" s="27">
        <f t="shared" si="307"/>
        <v>0.1344307673344754</v>
      </c>
      <c r="AW131" s="27">
        <f t="shared" si="307"/>
        <v>-4.1189783294451998E-2</v>
      </c>
      <c r="AX131" s="27">
        <f t="shared" si="308"/>
        <v>9.32409840400234E-2</v>
      </c>
      <c r="BD131" t="str">
        <f t="shared" si="321"/>
        <v>42 Secretarial and related occupations</v>
      </c>
      <c r="BE131" s="27">
        <f t="shared" si="309"/>
        <v>-3.5886628080534777E-2</v>
      </c>
      <c r="BF131" s="27">
        <f t="shared" si="309"/>
        <v>-1.7621706719070929E-3</v>
      </c>
      <c r="BG131" s="27">
        <f t="shared" si="309"/>
        <v>0.13432846797463305</v>
      </c>
      <c r="BH131" s="27">
        <f t="shared" si="309"/>
        <v>-1.0954441159871551</v>
      </c>
      <c r="BI131" s="27">
        <f t="shared" si="310"/>
        <v>-0.96111564801252203</v>
      </c>
      <c r="BO131" t="str">
        <f t="shared" si="322"/>
        <v>42 Secretarial and related occupations</v>
      </c>
      <c r="BP131" s="27">
        <f t="shared" si="311"/>
        <v>-0.33648827831351147</v>
      </c>
      <c r="BQ131" s="27">
        <f t="shared" si="311"/>
        <v>-1.9517752659111487E-2</v>
      </c>
      <c r="BR131" s="27">
        <f t="shared" si="311"/>
        <v>-0.31604228344902419</v>
      </c>
      <c r="BS131" s="27">
        <f t="shared" si="311"/>
        <v>-1.1644551225350073</v>
      </c>
      <c r="BT131" s="27">
        <f t="shared" si="312"/>
        <v>-1.4804974059840315</v>
      </c>
      <c r="BZ131" t="str">
        <f t="shared" si="323"/>
        <v>42 Secretarial and related occupations</v>
      </c>
      <c r="CA131" s="68">
        <f t="shared" si="313"/>
        <v>-0.6187310360293341</v>
      </c>
      <c r="CB131" s="68">
        <f t="shared" si="313"/>
        <v>-4.5208677945320019E-2</v>
      </c>
      <c r="CC131" s="68">
        <f t="shared" si="313"/>
        <v>-0.66583110778258514</v>
      </c>
      <c r="CD131" s="68">
        <f t="shared" si="313"/>
        <v>-0.71648388507312111</v>
      </c>
      <c r="CE131" s="68">
        <f t="shared" si="314"/>
        <v>-1.3823149928557061</v>
      </c>
      <c r="CK131" t="str">
        <f t="shared" si="324"/>
        <v>42 Secretarial and related occupations</v>
      </c>
      <c r="CL131" s="68">
        <f t="shared" si="315"/>
        <v>1.8650032205866529E-2</v>
      </c>
      <c r="CM131" s="68">
        <f t="shared" si="315"/>
        <v>-3.3920409765895221E-2</v>
      </c>
      <c r="CN131" s="68">
        <f t="shared" si="315"/>
        <v>7.0456963078844026E-2</v>
      </c>
      <c r="CO131" s="68">
        <f t="shared" si="315"/>
        <v>-3.7030351022517949E-2</v>
      </c>
      <c r="CP131" s="68">
        <f t="shared" si="316"/>
        <v>3.3426612056326077E-2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3.0679030181697375E-2</v>
      </c>
      <c r="C132" s="27">
        <f t="shared" si="299"/>
        <v>-2.9675970531018423E-2</v>
      </c>
      <c r="D132" s="27">
        <f t="shared" si="299"/>
        <v>3.2268875126336936E-3</v>
      </c>
      <c r="E132" s="27">
        <f t="shared" si="299"/>
        <v>5.952112554454634E-3</v>
      </c>
      <c r="F132" s="27">
        <f t="shared" si="300"/>
        <v>9.1790000670883276E-3</v>
      </c>
      <c r="L132" t="str">
        <f t="shared" si="317"/>
        <v>51 Skilled agricultural and related trades</v>
      </c>
      <c r="M132" s="27">
        <f t="shared" si="301"/>
        <v>1.4987710643187394E-2</v>
      </c>
      <c r="N132" s="27">
        <f t="shared" si="301"/>
        <v>-2.2992006428866715E-2</v>
      </c>
      <c r="O132" s="27">
        <f t="shared" si="301"/>
        <v>6.9209675365884682E-4</v>
      </c>
      <c r="P132" s="27">
        <f t="shared" si="301"/>
        <v>3.8960084243265747E-2</v>
      </c>
      <c r="Q132" s="27">
        <f t="shared" si="302"/>
        <v>3.9652180996924594E-2</v>
      </c>
      <c r="W132" t="str">
        <f t="shared" si="318"/>
        <v>51 Skilled agricultural and related trades</v>
      </c>
      <c r="X132" s="27">
        <f t="shared" si="303"/>
        <v>0.13714426932287926</v>
      </c>
      <c r="Y132" s="27">
        <f t="shared" si="303"/>
        <v>0.3995349251452267</v>
      </c>
      <c r="Z132" s="27">
        <f t="shared" si="303"/>
        <v>0.17158481747101217</v>
      </c>
      <c r="AA132" s="27">
        <f t="shared" si="303"/>
        <v>0.64543913597875613</v>
      </c>
      <c r="AB132" s="27">
        <f t="shared" si="304"/>
        <v>0.8170239534497683</v>
      </c>
      <c r="AH132" t="str">
        <f t="shared" si="319"/>
        <v>51 Skilled agricultural and related trades</v>
      </c>
      <c r="AI132" s="27">
        <f t="shared" si="305"/>
        <v>4.3024531677775757E-2</v>
      </c>
      <c r="AJ132" s="27">
        <f t="shared" si="305"/>
        <v>3.4067259432304375E-2</v>
      </c>
      <c r="AK132" s="27">
        <f t="shared" si="305"/>
        <v>1.9714206445433646E-2</v>
      </c>
      <c r="AL132" s="27">
        <f t="shared" si="305"/>
        <v>0.12638825280220622</v>
      </c>
      <c r="AM132" s="27">
        <f t="shared" si="306"/>
        <v>0.14610245924763987</v>
      </c>
      <c r="AS132" t="str">
        <f t="shared" si="320"/>
        <v>51 Skilled agricultural and related trades</v>
      </c>
      <c r="AT132" s="27">
        <f t="shared" si="307"/>
        <v>-9.6841851776070742E-2</v>
      </c>
      <c r="AU132" s="27">
        <f t="shared" si="307"/>
        <v>0.24741590224173193</v>
      </c>
      <c r="AV132" s="27">
        <f t="shared" si="307"/>
        <v>1.4136595620023118E-2</v>
      </c>
      <c r="AW132" s="27">
        <f t="shared" si="307"/>
        <v>0.23868790387689098</v>
      </c>
      <c r="AX132" s="27">
        <f t="shared" si="308"/>
        <v>0.2528244994969141</v>
      </c>
      <c r="BD132" t="str">
        <f t="shared" si="321"/>
        <v>51 Skilled agricultural and related trades</v>
      </c>
      <c r="BE132" s="27">
        <f t="shared" si="309"/>
        <v>4.5276745360967041E-3</v>
      </c>
      <c r="BF132" s="27">
        <f t="shared" si="309"/>
        <v>0.17771513134445271</v>
      </c>
      <c r="BG132" s="27">
        <f t="shared" si="309"/>
        <v>-0.1482434100275456</v>
      </c>
      <c r="BH132" s="27">
        <f t="shared" si="309"/>
        <v>-5.850028866865653E-2</v>
      </c>
      <c r="BI132" s="27">
        <f t="shared" si="310"/>
        <v>-0.20674369869620213</v>
      </c>
      <c r="BO132" t="str">
        <f t="shared" si="322"/>
        <v>51 Skilled agricultural and related trades</v>
      </c>
      <c r="BP132" s="27">
        <f t="shared" si="311"/>
        <v>0.1071555843273595</v>
      </c>
      <c r="BQ132" s="27">
        <f t="shared" si="311"/>
        <v>0.18017624392433396</v>
      </c>
      <c r="BR132" s="27">
        <f t="shared" si="311"/>
        <v>-0.21488044414760976</v>
      </c>
      <c r="BS132" s="27">
        <f t="shared" si="311"/>
        <v>-0.17024638008468607</v>
      </c>
      <c r="BT132" s="27">
        <f t="shared" si="312"/>
        <v>-0.38512682423229583</v>
      </c>
      <c r="BZ132" t="str">
        <f t="shared" si="323"/>
        <v>51 Skilled agricultural and related trades</v>
      </c>
      <c r="CA132" s="68">
        <f t="shared" si="313"/>
        <v>-0.37603010012110816</v>
      </c>
      <c r="CB132" s="68">
        <f t="shared" si="313"/>
        <v>0.24555710040111189</v>
      </c>
      <c r="CC132" s="68">
        <f t="shared" si="313"/>
        <v>-0.42146063426296787</v>
      </c>
      <c r="CD132" s="68">
        <f t="shared" si="313"/>
        <v>-0.47249466729315936</v>
      </c>
      <c r="CE132" s="68">
        <f t="shared" si="314"/>
        <v>-0.89395530155612724</v>
      </c>
      <c r="CK132" t="str">
        <f t="shared" si="324"/>
        <v>51 Skilled agricultural and related trades</v>
      </c>
      <c r="CL132" s="68">
        <f t="shared" si="315"/>
        <v>-0.2070509507540953</v>
      </c>
      <c r="CM132" s="68">
        <f t="shared" si="315"/>
        <v>0.16877453230027217</v>
      </c>
      <c r="CN132" s="68">
        <f t="shared" si="315"/>
        <v>5.2675368543309453E-2</v>
      </c>
      <c r="CO132" s="68">
        <f t="shared" si="315"/>
        <v>-0.41228903492332258</v>
      </c>
      <c r="CP132" s="68">
        <f t="shared" si="316"/>
        <v>-0.35961366638001313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1.3172864183223776E-5</v>
      </c>
      <c r="C133" s="27">
        <f t="shared" si="299"/>
        <v>2.3047331609395236E-3</v>
      </c>
      <c r="D133" s="27">
        <f t="shared" si="299"/>
        <v>3.6747328878014174E-3</v>
      </c>
      <c r="E133" s="27">
        <f t="shared" si="299"/>
        <v>8.3534451566975171E-3</v>
      </c>
      <c r="F133" s="27">
        <f t="shared" si="300"/>
        <v>1.2028178044498935E-2</v>
      </c>
      <c r="L133" t="str">
        <f t="shared" si="317"/>
        <v>52 Skilled metal, electrical and electronic trades</v>
      </c>
      <c r="M133" s="27">
        <f t="shared" si="301"/>
        <v>6.5765243434968867E-2</v>
      </c>
      <c r="N133" s="27">
        <f t="shared" si="301"/>
        <v>-6.2907393473075279E-2</v>
      </c>
      <c r="O133" s="27">
        <f t="shared" si="301"/>
        <v>0.13187053843017377</v>
      </c>
      <c r="P133" s="27">
        <f t="shared" si="301"/>
        <v>0.22767721805647423</v>
      </c>
      <c r="Q133" s="27">
        <f t="shared" si="302"/>
        <v>0.359547756486648</v>
      </c>
      <c r="W133" t="str">
        <f t="shared" si="318"/>
        <v>52 Skilled metal, electrical and electronic trades</v>
      </c>
      <c r="X133" s="27">
        <f t="shared" si="303"/>
        <v>-6.6746039958535897E-2</v>
      </c>
      <c r="Y133" s="27">
        <f t="shared" si="303"/>
        <v>3.8880687805634584E-2</v>
      </c>
      <c r="Z133" s="27">
        <f t="shared" si="303"/>
        <v>0.18773859196461884</v>
      </c>
      <c r="AA133" s="27">
        <f t="shared" si="303"/>
        <v>0.30838184599725293</v>
      </c>
      <c r="AB133" s="27">
        <f t="shared" si="304"/>
        <v>0.49612043796187177</v>
      </c>
      <c r="AH133" t="str">
        <f t="shared" si="319"/>
        <v>52 Skilled metal, electrical and electronic trades</v>
      </c>
      <c r="AI133" s="27">
        <f t="shared" si="305"/>
        <v>-6.4059562968227068E-2</v>
      </c>
      <c r="AJ133" s="27">
        <f t="shared" si="305"/>
        <v>4.1806161046698376E-2</v>
      </c>
      <c r="AK133" s="27">
        <f t="shared" si="305"/>
        <v>1.9462548789121015E-2</v>
      </c>
      <c r="AL133" s="27">
        <f t="shared" si="305"/>
        <v>9.3740064352353103E-2</v>
      </c>
      <c r="AM133" s="27">
        <f t="shared" si="306"/>
        <v>0.11320261314147412</v>
      </c>
      <c r="AS133" t="str">
        <f t="shared" si="320"/>
        <v>52 Skilled metal, electrical and electronic trades</v>
      </c>
      <c r="AT133" s="27">
        <f t="shared" si="307"/>
        <v>-0.29214730242506648</v>
      </c>
      <c r="AU133" s="27">
        <f t="shared" si="307"/>
        <v>0.10018268315839873</v>
      </c>
      <c r="AV133" s="27">
        <f t="shared" si="307"/>
        <v>3.3461503503474654E-2</v>
      </c>
      <c r="AW133" s="27">
        <f t="shared" si="307"/>
        <v>0.20785246415970215</v>
      </c>
      <c r="AX133" s="27">
        <f t="shared" si="308"/>
        <v>0.24131396766317681</v>
      </c>
      <c r="BD133" t="str">
        <f t="shared" si="321"/>
        <v>52 Skilled metal, electrical and electronic trades</v>
      </c>
      <c r="BE133" s="27">
        <f t="shared" si="309"/>
        <v>0.41170527892586328</v>
      </c>
      <c r="BF133" s="27">
        <f t="shared" si="309"/>
        <v>-1.415140796378008</v>
      </c>
      <c r="BG133" s="27">
        <f t="shared" si="309"/>
        <v>-3.4495738572350554E-2</v>
      </c>
      <c r="BH133" s="27">
        <f t="shared" si="309"/>
        <v>-0.32855017978199719</v>
      </c>
      <c r="BI133" s="27">
        <f t="shared" si="310"/>
        <v>-0.36304591835434774</v>
      </c>
      <c r="BO133" t="str">
        <f t="shared" si="322"/>
        <v>52 Skilled metal, electrical and electronic trades</v>
      </c>
      <c r="BP133" s="27">
        <f t="shared" si="311"/>
        <v>-0.16952996127046482</v>
      </c>
      <c r="BQ133" s="27">
        <f t="shared" si="311"/>
        <v>-0.66714938644015742</v>
      </c>
      <c r="BR133" s="27">
        <f t="shared" si="311"/>
        <v>-0.54410217006089878</v>
      </c>
      <c r="BS133" s="27">
        <f t="shared" si="311"/>
        <v>-0.75067334611032788</v>
      </c>
      <c r="BT133" s="27">
        <f t="shared" si="312"/>
        <v>-1.2947755161712267</v>
      </c>
      <c r="BZ133" t="str">
        <f t="shared" si="323"/>
        <v>52 Skilled metal, electrical and electronic trades</v>
      </c>
      <c r="CA133" s="68">
        <f t="shared" si="313"/>
        <v>-0.46622160772879617</v>
      </c>
      <c r="CB133" s="68">
        <f t="shared" si="313"/>
        <v>-0.16333236054554945</v>
      </c>
      <c r="CC133" s="68">
        <f t="shared" si="313"/>
        <v>-0.43651707147284124</v>
      </c>
      <c r="CD133" s="68">
        <f t="shared" si="313"/>
        <v>-0.76241854211450011</v>
      </c>
      <c r="CE133" s="68">
        <f t="shared" si="314"/>
        <v>-1.1989356135873415</v>
      </c>
      <c r="CK133" t="str">
        <f t="shared" si="324"/>
        <v>52 Skilled metal, electrical and electronic trades</v>
      </c>
      <c r="CL133" s="68">
        <f t="shared" si="315"/>
        <v>2.2612550598117176E-2</v>
      </c>
      <c r="CM133" s="68">
        <f t="shared" si="315"/>
        <v>-0.14930072023987084</v>
      </c>
      <c r="CN133" s="68">
        <f t="shared" si="315"/>
        <v>3.0076048983419201E-2</v>
      </c>
      <c r="CO133" s="68">
        <f t="shared" si="315"/>
        <v>-0.22964574821167016</v>
      </c>
      <c r="CP133" s="68">
        <f t="shared" si="316"/>
        <v>-0.19956969922825096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-2.34851830742361E-3</v>
      </c>
      <c r="C134" s="27">
        <f t="shared" si="299"/>
        <v>-1.0059801354599203E-3</v>
      </c>
      <c r="D134" s="27">
        <f t="shared" si="299"/>
        <v>1.8346600418946658E-3</v>
      </c>
      <c r="E134" s="27">
        <f t="shared" si="299"/>
        <v>1.8240610702286407E-4</v>
      </c>
      <c r="F134" s="27">
        <f t="shared" si="300"/>
        <v>2.0170661489175299E-3</v>
      </c>
      <c r="L134" t="str">
        <f t="shared" si="317"/>
        <v>53 Skilled construction and building trades</v>
      </c>
      <c r="M134" s="27">
        <f t="shared" si="301"/>
        <v>4.4591950017049825E-3</v>
      </c>
      <c r="N134" s="27">
        <f t="shared" si="301"/>
        <v>-2.0784583263720485E-2</v>
      </c>
      <c r="O134" s="27">
        <f t="shared" si="301"/>
        <v>3.0832122330795339E-2</v>
      </c>
      <c r="P134" s="27">
        <f t="shared" si="301"/>
        <v>3.5107768656792868E-2</v>
      </c>
      <c r="Q134" s="27">
        <f t="shared" si="302"/>
        <v>6.5939890987588207E-2</v>
      </c>
      <c r="W134" t="str">
        <f t="shared" si="318"/>
        <v>53 Skilled construction and building trades</v>
      </c>
      <c r="X134" s="27">
        <f t="shared" si="303"/>
        <v>-0.11799500983417838</v>
      </c>
      <c r="Y134" s="27">
        <f t="shared" si="303"/>
        <v>1.1368624280248263E-2</v>
      </c>
      <c r="Z134" s="27">
        <f t="shared" si="303"/>
        <v>9.4675889473291197E-2</v>
      </c>
      <c r="AA134" s="27">
        <f t="shared" si="303"/>
        <v>0.10494890887220726</v>
      </c>
      <c r="AB134" s="27">
        <f t="shared" si="304"/>
        <v>0.19962479834549846</v>
      </c>
      <c r="AH134" t="str">
        <f t="shared" si="319"/>
        <v>53 Skilled construction and building trades</v>
      </c>
      <c r="AI134" s="27">
        <f t="shared" si="305"/>
        <v>-2.4278519706985052E-2</v>
      </c>
      <c r="AJ134" s="27">
        <f t="shared" si="305"/>
        <v>5.4149914021488221E-3</v>
      </c>
      <c r="AK134" s="27">
        <f t="shared" si="305"/>
        <v>4.1537591558018838E-2</v>
      </c>
      <c r="AL134" s="27">
        <f t="shared" si="305"/>
        <v>6.1804460871167199E-2</v>
      </c>
      <c r="AM134" s="27">
        <f t="shared" si="306"/>
        <v>0.10334205242918604</v>
      </c>
      <c r="AS134" t="str">
        <f t="shared" si="320"/>
        <v>53 Skilled construction and building trades</v>
      </c>
      <c r="AT134" s="27">
        <f t="shared" si="307"/>
        <v>-7.3026592172527549E-2</v>
      </c>
      <c r="AU134" s="27">
        <f t="shared" si="307"/>
        <v>-9.3335987946585042E-3</v>
      </c>
      <c r="AV134" s="27">
        <f t="shared" si="307"/>
        <v>8.7594763593001501E-2</v>
      </c>
      <c r="AW134" s="27">
        <f t="shared" si="307"/>
        <v>7.6253250762050084E-2</v>
      </c>
      <c r="AX134" s="27">
        <f t="shared" si="308"/>
        <v>0.16384801435505159</v>
      </c>
      <c r="BD134" t="str">
        <f t="shared" si="321"/>
        <v>53 Skilled construction and building trades</v>
      </c>
      <c r="BE134" s="27">
        <f t="shared" si="309"/>
        <v>-0.2222342432515001</v>
      </c>
      <c r="BF134" s="27">
        <f t="shared" si="309"/>
        <v>-1.0067181537129746</v>
      </c>
      <c r="BG134" s="27">
        <f t="shared" si="309"/>
        <v>2.5197482428137352E-2</v>
      </c>
      <c r="BH134" s="27">
        <f t="shared" si="309"/>
        <v>-0.45286755165366488</v>
      </c>
      <c r="BI134" s="27">
        <f t="shared" si="310"/>
        <v>-0.42767006922552753</v>
      </c>
      <c r="BO134" t="str">
        <f t="shared" si="322"/>
        <v>53 Skilled construction and building trades</v>
      </c>
      <c r="BP134" s="27">
        <f t="shared" si="311"/>
        <v>6.1560965809933421E-2</v>
      </c>
      <c r="BQ134" s="27">
        <f t="shared" si="311"/>
        <v>-0.88975492462049388</v>
      </c>
      <c r="BR134" s="27">
        <f t="shared" si="311"/>
        <v>6.7953990650611917E-2</v>
      </c>
      <c r="BS134" s="27">
        <f t="shared" si="311"/>
        <v>-0.28342143546436249</v>
      </c>
      <c r="BT134" s="27">
        <f t="shared" si="312"/>
        <v>-0.21546744481375057</v>
      </c>
      <c r="BZ134" t="str">
        <f t="shared" si="323"/>
        <v>53 Skilled construction and building trades</v>
      </c>
      <c r="CA134" s="68">
        <f t="shared" si="313"/>
        <v>-0.33707031050147673</v>
      </c>
      <c r="CB134" s="68">
        <f t="shared" si="313"/>
        <v>-0.31003801271143616</v>
      </c>
      <c r="CC134" s="68">
        <f t="shared" si="313"/>
        <v>-0.24158050945659748</v>
      </c>
      <c r="CD134" s="68">
        <f t="shared" si="313"/>
        <v>-0.48987709647571331</v>
      </c>
      <c r="CE134" s="68">
        <f t="shared" si="314"/>
        <v>-0.73145760593231079</v>
      </c>
      <c r="CK134" t="str">
        <f t="shared" si="324"/>
        <v>53 Skilled construction and building trades</v>
      </c>
      <c r="CL134" s="68">
        <f t="shared" si="315"/>
        <v>-0.10339346971685459</v>
      </c>
      <c r="CM134" s="68">
        <f t="shared" si="315"/>
        <v>-0.30164330369543646</v>
      </c>
      <c r="CN134" s="68">
        <f t="shared" si="315"/>
        <v>-4.9131535375187885E-2</v>
      </c>
      <c r="CO134" s="68">
        <f t="shared" si="315"/>
        <v>-0.47375519005282279</v>
      </c>
      <c r="CP134" s="68">
        <f t="shared" si="316"/>
        <v>-0.52288672542801073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1.9689391048230281E-3</v>
      </c>
      <c r="C135" s="27">
        <f t="shared" si="299"/>
        <v>-4.2958558672525245E-3</v>
      </c>
      <c r="D135" s="27">
        <f t="shared" si="299"/>
        <v>9.7366489325687623E-3</v>
      </c>
      <c r="E135" s="27">
        <f t="shared" si="299"/>
        <v>1.3796050667308629E-2</v>
      </c>
      <c r="F135" s="27">
        <f t="shared" si="300"/>
        <v>2.3532699599877391E-2</v>
      </c>
      <c r="L135" t="str">
        <f t="shared" si="317"/>
        <v>54 Textiles, printing and other skilled trades</v>
      </c>
      <c r="M135" s="27">
        <f t="shared" si="301"/>
        <v>0.11763831738679587</v>
      </c>
      <c r="N135" s="27">
        <f t="shared" si="301"/>
        <v>-7.306462789647028E-2</v>
      </c>
      <c r="O135" s="27">
        <f t="shared" si="301"/>
        <v>7.2701233864233328E-2</v>
      </c>
      <c r="P135" s="27">
        <f t="shared" si="301"/>
        <v>0.13410470494092552</v>
      </c>
      <c r="Q135" s="27">
        <f t="shared" si="302"/>
        <v>0.20680593880515885</v>
      </c>
      <c r="W135" t="str">
        <f t="shared" si="318"/>
        <v>54 Textiles, printing and other skilled trades</v>
      </c>
      <c r="X135" s="27">
        <f t="shared" si="303"/>
        <v>-3.173353024978065E-2</v>
      </c>
      <c r="Y135" s="27">
        <f t="shared" si="303"/>
        <v>-1.0597821403797725E-2</v>
      </c>
      <c r="Z135" s="27">
        <f t="shared" si="303"/>
        <v>0.1119492384348898</v>
      </c>
      <c r="AA135" s="27">
        <f t="shared" si="303"/>
        <v>0.19820778969744246</v>
      </c>
      <c r="AB135" s="27">
        <f t="shared" si="304"/>
        <v>0.31015702813233226</v>
      </c>
      <c r="AH135" t="str">
        <f t="shared" si="319"/>
        <v>54 Textiles, printing and other skilled trades</v>
      </c>
      <c r="AI135" s="27">
        <f t="shared" si="305"/>
        <v>-3.7903732620652331E-2</v>
      </c>
      <c r="AJ135" s="27">
        <f t="shared" si="305"/>
        <v>3.0307760493786029E-2</v>
      </c>
      <c r="AK135" s="27">
        <f t="shared" si="305"/>
        <v>2.7291588884576889E-2</v>
      </c>
      <c r="AL135" s="27">
        <f t="shared" si="305"/>
        <v>0.10102990522500044</v>
      </c>
      <c r="AM135" s="27">
        <f t="shared" si="306"/>
        <v>0.12832149410957733</v>
      </c>
      <c r="AS135" t="str">
        <f t="shared" si="320"/>
        <v>54 Textiles, printing and other skilled trades</v>
      </c>
      <c r="AT135" s="27">
        <f t="shared" si="307"/>
        <v>-2.7526596022420635E-2</v>
      </c>
      <c r="AU135" s="27">
        <f t="shared" si="307"/>
        <v>6.5583876294056931E-3</v>
      </c>
      <c r="AV135" s="27">
        <f t="shared" si="307"/>
        <v>5.6271346827281632E-2</v>
      </c>
      <c r="AW135" s="27">
        <f t="shared" si="307"/>
        <v>9.2098520790259042E-2</v>
      </c>
      <c r="AX135" s="27">
        <f t="shared" si="308"/>
        <v>0.14836986761754067</v>
      </c>
      <c r="BD135" t="str">
        <f t="shared" si="321"/>
        <v>54 Textiles, printing and other skilled trades</v>
      </c>
      <c r="BE135" s="27">
        <f t="shared" si="309"/>
        <v>-0.19636642168061158</v>
      </c>
      <c r="BF135" s="27">
        <f t="shared" si="309"/>
        <v>-0.10675893179118479</v>
      </c>
      <c r="BG135" s="27">
        <f t="shared" si="309"/>
        <v>-5.569133913564861E-2</v>
      </c>
      <c r="BH135" s="27">
        <f t="shared" si="309"/>
        <v>-0.15169096356431977</v>
      </c>
      <c r="BI135" s="27">
        <f t="shared" si="310"/>
        <v>-0.20738230269996838</v>
      </c>
      <c r="BO135" t="str">
        <f t="shared" si="322"/>
        <v>54 Textiles, printing and other skilled trades</v>
      </c>
      <c r="BP135" s="27">
        <f t="shared" si="311"/>
        <v>-0.59229129604295139</v>
      </c>
      <c r="BQ135" s="27">
        <f t="shared" si="311"/>
        <v>-0.10061788142322925</v>
      </c>
      <c r="BR135" s="27">
        <f t="shared" si="311"/>
        <v>-0.3532391331412108</v>
      </c>
      <c r="BS135" s="27">
        <f t="shared" si="311"/>
        <v>-0.42546174641732892</v>
      </c>
      <c r="BT135" s="27">
        <f t="shared" si="312"/>
        <v>-0.77870087955853973</v>
      </c>
      <c r="BZ135" t="str">
        <f t="shared" si="323"/>
        <v>54 Textiles, printing and other skilled trades</v>
      </c>
      <c r="CA135" s="68">
        <f t="shared" si="313"/>
        <v>-0.66741328093636332</v>
      </c>
      <c r="CB135" s="68">
        <f t="shared" si="313"/>
        <v>6.3739466658981225E-2</v>
      </c>
      <c r="CC135" s="68">
        <f t="shared" si="313"/>
        <v>-0.1997726176142991</v>
      </c>
      <c r="CD135" s="68">
        <f t="shared" si="313"/>
        <v>-0.42960789457088366</v>
      </c>
      <c r="CE135" s="68">
        <f t="shared" si="314"/>
        <v>-0.62938051218518276</v>
      </c>
      <c r="CK135" t="str">
        <f t="shared" si="324"/>
        <v>54 Textiles, printing and other skilled trades</v>
      </c>
      <c r="CL135" s="68">
        <f t="shared" si="315"/>
        <v>-0.18578563122924208</v>
      </c>
      <c r="CM135" s="68">
        <f t="shared" si="315"/>
        <v>-8.6840176629607413E-2</v>
      </c>
      <c r="CN135" s="68">
        <f t="shared" si="315"/>
        <v>-0.13697270324247701</v>
      </c>
      <c r="CO135" s="68">
        <f t="shared" si="315"/>
        <v>-0.22256520953581277</v>
      </c>
      <c r="CP135" s="68">
        <f t="shared" si="316"/>
        <v>-0.35953791277828978</v>
      </c>
    </row>
    <row r="136" spans="1:94" x14ac:dyDescent="0.2">
      <c r="A136" t="str">
        <f t="shared" si="298"/>
        <v>61 Caring personal service occupations</v>
      </c>
      <c r="B136" s="27">
        <f t="shared" si="299"/>
        <v>7.7230199055230743E-3</v>
      </c>
      <c r="C136" s="27">
        <f t="shared" si="299"/>
        <v>-6.5502889894399965E-3</v>
      </c>
      <c r="D136" s="27">
        <f t="shared" si="299"/>
        <v>1.2993609951385036E-2</v>
      </c>
      <c r="E136" s="27">
        <f t="shared" si="299"/>
        <v>1.9120188869159734E-2</v>
      </c>
      <c r="F136" s="27">
        <f t="shared" si="300"/>
        <v>3.211379882054477E-2</v>
      </c>
      <c r="L136" t="str">
        <f t="shared" si="317"/>
        <v>61 Caring personal service occupations</v>
      </c>
      <c r="M136" s="27">
        <f t="shared" si="301"/>
        <v>0.61126776247435299</v>
      </c>
      <c r="N136" s="27">
        <f t="shared" si="301"/>
        <v>-0.34644759262521263</v>
      </c>
      <c r="O136" s="27">
        <f t="shared" si="301"/>
        <v>0.62765531652094486</v>
      </c>
      <c r="P136" s="27">
        <f t="shared" si="301"/>
        <v>1.0084320557754554</v>
      </c>
      <c r="Q136" s="27">
        <f t="shared" si="302"/>
        <v>1.6360873722964002</v>
      </c>
      <c r="W136" t="str">
        <f t="shared" si="318"/>
        <v>61 Caring personal service occupations</v>
      </c>
      <c r="X136" s="27">
        <f t="shared" si="303"/>
        <v>0.55924950262380069</v>
      </c>
      <c r="Y136" s="27">
        <f t="shared" si="303"/>
        <v>-6.1331033306333715E-2</v>
      </c>
      <c r="Z136" s="27">
        <f t="shared" si="303"/>
        <v>1.351753668569927</v>
      </c>
      <c r="AA136" s="27">
        <f t="shared" si="303"/>
        <v>2.1787730070828379</v>
      </c>
      <c r="AB136" s="27">
        <f t="shared" si="304"/>
        <v>3.5305266756527649</v>
      </c>
      <c r="AH136" t="str">
        <f t="shared" si="319"/>
        <v>61 Caring personal service occupations</v>
      </c>
      <c r="AI136" s="27">
        <f t="shared" si="305"/>
        <v>-8.6661140267286996E-2</v>
      </c>
      <c r="AJ136" s="27">
        <f t="shared" si="305"/>
        <v>-0.14949809803898884</v>
      </c>
      <c r="AK136" s="27">
        <f t="shared" si="305"/>
        <v>0.49437068578509091</v>
      </c>
      <c r="AL136" s="27">
        <f t="shared" si="305"/>
        <v>0.46407083479564104</v>
      </c>
      <c r="AM136" s="27">
        <f t="shared" si="306"/>
        <v>0.95844152058073195</v>
      </c>
      <c r="AS136" t="str">
        <f t="shared" si="320"/>
        <v>61 Caring personal service occupations</v>
      </c>
      <c r="AT136" s="27">
        <f t="shared" si="307"/>
        <v>0.20847568783530557</v>
      </c>
      <c r="AU136" s="27">
        <f t="shared" si="307"/>
        <v>-0.11915712341552487</v>
      </c>
      <c r="AV136" s="27">
        <f t="shared" si="307"/>
        <v>0.32503440510821147</v>
      </c>
      <c r="AW136" s="27">
        <f t="shared" si="307"/>
        <v>0.46867819076200323</v>
      </c>
      <c r="AX136" s="27">
        <f t="shared" si="308"/>
        <v>0.7937125958702147</v>
      </c>
      <c r="BD136" t="str">
        <f t="shared" si="321"/>
        <v>61 Caring personal service occupations</v>
      </c>
      <c r="BE136" s="27">
        <f t="shared" si="309"/>
        <v>1.7941309603563003</v>
      </c>
      <c r="BF136" s="27">
        <f t="shared" si="309"/>
        <v>0.13873380342813491</v>
      </c>
      <c r="BG136" s="27">
        <f t="shared" si="309"/>
        <v>1.5685143934122792</v>
      </c>
      <c r="BH136" s="27">
        <f t="shared" si="309"/>
        <v>2.3513299685677786</v>
      </c>
      <c r="BI136" s="27">
        <f t="shared" si="310"/>
        <v>3.9198443619800578</v>
      </c>
      <c r="BO136" t="str">
        <f t="shared" si="322"/>
        <v>61 Caring personal service occupations</v>
      </c>
      <c r="BP136" s="27">
        <f t="shared" si="311"/>
        <v>-0.32421040969754955</v>
      </c>
      <c r="BQ136" s="27">
        <f t="shared" si="311"/>
        <v>-0.60500897000155618</v>
      </c>
      <c r="BR136" s="27">
        <f t="shared" si="311"/>
        <v>-0.56251722921665426</v>
      </c>
      <c r="BS136" s="27">
        <f t="shared" si="311"/>
        <v>-2.4132288757268725</v>
      </c>
      <c r="BT136" s="27">
        <f t="shared" si="312"/>
        <v>-2.9757461049435268</v>
      </c>
      <c r="BZ136" t="str">
        <f t="shared" si="323"/>
        <v>61 Caring personal service occupations</v>
      </c>
      <c r="CA136" s="68">
        <f t="shared" si="313"/>
        <v>-2.1050794322601982</v>
      </c>
      <c r="CB136" s="68">
        <f t="shared" si="313"/>
        <v>-8.998913089614291E-2</v>
      </c>
      <c r="CC136" s="68">
        <f t="shared" si="313"/>
        <v>-0.58098078884626769</v>
      </c>
      <c r="CD136" s="68">
        <f t="shared" si="313"/>
        <v>-0.3241345923758121</v>
      </c>
      <c r="CE136" s="68">
        <f t="shared" si="314"/>
        <v>-0.9051153812220798</v>
      </c>
      <c r="CK136" t="str">
        <f t="shared" si="324"/>
        <v>61 Caring personal service occupations</v>
      </c>
      <c r="CL136" s="68">
        <f t="shared" si="315"/>
        <v>-3.5210154656891479E-2</v>
      </c>
      <c r="CM136" s="68">
        <f t="shared" si="315"/>
        <v>-4.3104390099000134E-2</v>
      </c>
      <c r="CN136" s="68">
        <f t="shared" si="315"/>
        <v>0.14622832397207425</v>
      </c>
      <c r="CO136" s="68">
        <f t="shared" si="315"/>
        <v>5.80987564494444E-2</v>
      </c>
      <c r="CP136" s="68">
        <f t="shared" si="316"/>
        <v>0.20432708042151865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7.7371962979141118E-3</v>
      </c>
      <c r="C137" s="27">
        <f t="shared" si="299"/>
        <v>-6.1436081835679404E-3</v>
      </c>
      <c r="D137" s="27">
        <f t="shared" si="299"/>
        <v>4.0327187963380678E-3</v>
      </c>
      <c r="E137" s="27">
        <f t="shared" si="299"/>
        <v>8.7348090920963666E-3</v>
      </c>
      <c r="F137" s="27">
        <f t="shared" si="300"/>
        <v>1.2767527888434434E-2</v>
      </c>
      <c r="L137" t="str">
        <f t="shared" si="317"/>
        <v>62 Leisure, travel and related personal service occupations</v>
      </c>
      <c r="M137" s="27">
        <f t="shared" si="301"/>
        <v>0.15100941132735532</v>
      </c>
      <c r="N137" s="27">
        <f t="shared" si="301"/>
        <v>-8.477469762882861E-2</v>
      </c>
      <c r="O137" s="27">
        <f t="shared" si="301"/>
        <v>6.7019386761250965E-2</v>
      </c>
      <c r="P137" s="27">
        <f t="shared" si="301"/>
        <v>0.12686242981425228</v>
      </c>
      <c r="Q137" s="27">
        <f t="shared" si="302"/>
        <v>0.19388181657550324</v>
      </c>
      <c r="W137" t="str">
        <f t="shared" si="318"/>
        <v>62 Leisure, travel and related personal service occupations</v>
      </c>
      <c r="X137" s="27">
        <f t="shared" si="303"/>
        <v>0.33876559693435571</v>
      </c>
      <c r="Y137" s="27">
        <f t="shared" si="303"/>
        <v>-9.7798199354603987E-3</v>
      </c>
      <c r="Z137" s="27">
        <f t="shared" si="303"/>
        <v>0.28169658163986977</v>
      </c>
      <c r="AA137" s="27">
        <f t="shared" si="303"/>
        <v>0.63888252336791673</v>
      </c>
      <c r="AB137" s="27">
        <f t="shared" si="304"/>
        <v>0.9205791050077865</v>
      </c>
      <c r="AH137" t="str">
        <f t="shared" si="319"/>
        <v>62 Leisure, travel and related personal service occupations</v>
      </c>
      <c r="AI137" s="27">
        <f t="shared" si="305"/>
        <v>0.27113816168915239</v>
      </c>
      <c r="AJ137" s="27">
        <f t="shared" si="305"/>
        <v>-2.2189844994754959E-2</v>
      </c>
      <c r="AK137" s="27">
        <f t="shared" si="305"/>
        <v>0.11958836510552506</v>
      </c>
      <c r="AL137" s="27">
        <f t="shared" si="305"/>
        <v>0.40520124826629267</v>
      </c>
      <c r="AM137" s="27">
        <f t="shared" si="306"/>
        <v>0.52478961337181773</v>
      </c>
      <c r="AS137" t="str">
        <f t="shared" si="320"/>
        <v>62 Leisure, travel and related personal service occupations</v>
      </c>
      <c r="AT137" s="27">
        <f t="shared" si="307"/>
        <v>0.31615198264076194</v>
      </c>
      <c r="AU137" s="27">
        <f t="shared" si="307"/>
        <v>9.270589395481188E-2</v>
      </c>
      <c r="AV137" s="27">
        <f t="shared" si="307"/>
        <v>0.17916548322439563</v>
      </c>
      <c r="AW137" s="27">
        <f t="shared" si="307"/>
        <v>0.61246222733364286</v>
      </c>
      <c r="AX137" s="27">
        <f t="shared" si="308"/>
        <v>0.79162771055803849</v>
      </c>
      <c r="BD137" t="str">
        <f t="shared" si="321"/>
        <v>62 Leisure, travel and related personal service occupations</v>
      </c>
      <c r="BE137" s="27">
        <f t="shared" si="309"/>
        <v>0.80922408982562999</v>
      </c>
      <c r="BF137" s="27">
        <f t="shared" si="309"/>
        <v>-5.4469856100360481E-2</v>
      </c>
      <c r="BG137" s="27">
        <f t="shared" si="309"/>
        <v>-0.317345592365192</v>
      </c>
      <c r="BH137" s="27">
        <f t="shared" si="309"/>
        <v>-0.18656586546712184</v>
      </c>
      <c r="BI137" s="27">
        <f t="shared" si="310"/>
        <v>-0.50391145783231384</v>
      </c>
      <c r="BO137" t="str">
        <f t="shared" si="322"/>
        <v>62 Leisure, travel and related personal service occupations</v>
      </c>
      <c r="BP137" s="27">
        <f t="shared" si="311"/>
        <v>0.69275557689993361</v>
      </c>
      <c r="BQ137" s="27">
        <f t="shared" si="311"/>
        <v>-0.17353268397662847</v>
      </c>
      <c r="BR137" s="27">
        <f t="shared" si="311"/>
        <v>-0.59264733977550899</v>
      </c>
      <c r="BS137" s="27">
        <f t="shared" si="311"/>
        <v>-0.60571307841131228</v>
      </c>
      <c r="BT137" s="27">
        <f t="shared" si="312"/>
        <v>-1.1983604181868213</v>
      </c>
      <c r="BZ137" t="str">
        <f t="shared" si="323"/>
        <v>62 Leisure, travel and related personal service occupations</v>
      </c>
      <c r="CA137" s="68">
        <f t="shared" si="313"/>
        <v>0.20736263220093276</v>
      </c>
      <c r="CB137" s="68">
        <f t="shared" si="313"/>
        <v>-6.6323478852593265E-2</v>
      </c>
      <c r="CC137" s="68">
        <f t="shared" si="313"/>
        <v>0.10665022614760966</v>
      </c>
      <c r="CD137" s="68">
        <f t="shared" si="313"/>
        <v>-0.52791563690298937</v>
      </c>
      <c r="CE137" s="68">
        <f t="shared" si="314"/>
        <v>-0.42126541075537971</v>
      </c>
      <c r="CK137" t="str">
        <f t="shared" si="324"/>
        <v>62 Leisure, travel and related personal service occupations</v>
      </c>
      <c r="CL137" s="68">
        <f t="shared" si="315"/>
        <v>-2.7486925242126148E-4</v>
      </c>
      <c r="CM137" s="68">
        <f t="shared" si="315"/>
        <v>-0.13254752953103188</v>
      </c>
      <c r="CN137" s="68">
        <f t="shared" si="315"/>
        <v>-5.3437399093796967E-2</v>
      </c>
      <c r="CO137" s="68">
        <f t="shared" si="315"/>
        <v>-0.18686502073043587</v>
      </c>
      <c r="CP137" s="68">
        <f t="shared" si="316"/>
        <v>-0.24030241982423284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4.3980624364961616E-4</v>
      </c>
      <c r="C138" s="27">
        <f t="shared" si="299"/>
        <v>-3.198421355161611E-4</v>
      </c>
      <c r="D138" s="27">
        <f t="shared" si="299"/>
        <v>6.43171635888807E-4</v>
      </c>
      <c r="E138" s="27">
        <f t="shared" si="299"/>
        <v>8.2610335251931725E-4</v>
      </c>
      <c r="F138" s="27">
        <f t="shared" si="300"/>
        <v>1.4692749884081242E-3</v>
      </c>
      <c r="L138" t="str">
        <f t="shared" si="317"/>
        <v>63 Community and civil enforcement occupations</v>
      </c>
      <c r="M138" s="27">
        <f t="shared" si="301"/>
        <v>1.1143286942049673E-3</v>
      </c>
      <c r="N138" s="27">
        <f t="shared" si="301"/>
        <v>1.5107518626319254E-3</v>
      </c>
      <c r="O138" s="27">
        <f t="shared" si="301"/>
        <v>2.6111077773754675E-3</v>
      </c>
      <c r="P138" s="27">
        <f t="shared" si="301"/>
        <v>1.0076361852195594E-2</v>
      </c>
      <c r="Q138" s="27">
        <f t="shared" si="302"/>
        <v>1.2687469629571062E-2</v>
      </c>
      <c r="W138" t="str">
        <f t="shared" si="318"/>
        <v>63 Community and civil enforcement occupations</v>
      </c>
      <c r="X138" s="27">
        <f t="shared" si="303"/>
        <v>-3.6060766141078338E-3</v>
      </c>
      <c r="Y138" s="27">
        <f t="shared" si="303"/>
        <v>1.4586566399308651E-2</v>
      </c>
      <c r="Z138" s="27">
        <f t="shared" si="303"/>
        <v>6.8537758034318275E-3</v>
      </c>
      <c r="AA138" s="27">
        <f t="shared" si="303"/>
        <v>3.0819867604748585E-2</v>
      </c>
      <c r="AB138" s="27">
        <f t="shared" si="304"/>
        <v>3.7673643408180413E-2</v>
      </c>
      <c r="AH138" t="str">
        <f t="shared" si="319"/>
        <v>63 Community and civil enforcement occupations</v>
      </c>
      <c r="AI138" s="27">
        <f t="shared" si="305"/>
        <v>-3.2349987183257524E-3</v>
      </c>
      <c r="AJ138" s="27">
        <f t="shared" si="305"/>
        <v>8.1989926740616802E-3</v>
      </c>
      <c r="AK138" s="27">
        <f t="shared" si="305"/>
        <v>-2.5646419915277517E-3</v>
      </c>
      <c r="AL138" s="27">
        <f t="shared" si="305"/>
        <v>7.9989155450012721E-3</v>
      </c>
      <c r="AM138" s="27">
        <f t="shared" si="306"/>
        <v>5.4342735534735204E-3</v>
      </c>
      <c r="AS138" t="str">
        <f t="shared" si="320"/>
        <v>63 Community and civil enforcement occupations</v>
      </c>
      <c r="AT138" s="27">
        <f t="shared" si="307"/>
        <v>-4.7333741221966853E-3</v>
      </c>
      <c r="AU138" s="27">
        <f t="shared" si="307"/>
        <v>5.7849457966728281E-3</v>
      </c>
      <c r="AV138" s="27">
        <f t="shared" si="307"/>
        <v>-3.9099625230292444E-3</v>
      </c>
      <c r="AW138" s="27">
        <f t="shared" si="307"/>
        <v>2.8651294766670124E-3</v>
      </c>
      <c r="AX138" s="27">
        <f t="shared" si="308"/>
        <v>-1.044833046362232E-3</v>
      </c>
      <c r="BD138" t="str">
        <f t="shared" si="321"/>
        <v>63 Community and civil enforcement occupations</v>
      </c>
      <c r="BE138" s="27">
        <f t="shared" si="309"/>
        <v>-2.5418949076109976E-2</v>
      </c>
      <c r="BF138" s="27">
        <f t="shared" si="309"/>
        <v>2.6911336539997013E-2</v>
      </c>
      <c r="BG138" s="27">
        <f t="shared" si="309"/>
        <v>-3.0266583791019541E-2</v>
      </c>
      <c r="BH138" s="27">
        <f t="shared" si="309"/>
        <v>1.5616080233376198E-2</v>
      </c>
      <c r="BI138" s="27">
        <f t="shared" si="310"/>
        <v>-1.4650503557643343E-2</v>
      </c>
      <c r="BO138" t="str">
        <f t="shared" si="322"/>
        <v>63 Community and civil enforcement occupations</v>
      </c>
      <c r="BP138" s="27">
        <f t="shared" si="311"/>
        <v>-2.2122741747666971E-2</v>
      </c>
      <c r="BQ138" s="27">
        <f t="shared" si="311"/>
        <v>3.1582910078788121E-2</v>
      </c>
      <c r="BR138" s="27">
        <f t="shared" si="311"/>
        <v>-3.758904454585521E-2</v>
      </c>
      <c r="BS138" s="27">
        <f t="shared" si="311"/>
        <v>3.1946736977515322E-3</v>
      </c>
      <c r="BT138" s="27">
        <f t="shared" si="312"/>
        <v>-3.4394370848103678E-2</v>
      </c>
      <c r="BZ138" t="str">
        <f t="shared" si="323"/>
        <v>63 Community and civil enforcement occupations</v>
      </c>
      <c r="CA138" s="68">
        <f t="shared" si="313"/>
        <v>-2.7392341478518156E-2</v>
      </c>
      <c r="CB138" s="68">
        <f t="shared" si="313"/>
        <v>3.6782086680657383E-2</v>
      </c>
      <c r="CC138" s="68">
        <f t="shared" si="313"/>
        <v>-3.1495836137008362E-2</v>
      </c>
      <c r="CD138" s="68">
        <f t="shared" si="313"/>
        <v>-1.9995268266910407E-2</v>
      </c>
      <c r="CE138" s="68">
        <f t="shared" si="314"/>
        <v>-5.1491104403918769E-2</v>
      </c>
      <c r="CK138" t="str">
        <f t="shared" si="324"/>
        <v>63 Community and civil enforcement occupations</v>
      </c>
      <c r="CL138" s="68">
        <f t="shared" si="315"/>
        <v>-1.1620928262348958E-2</v>
      </c>
      <c r="CM138" s="68">
        <f t="shared" si="315"/>
        <v>4.7062382632294189E-3</v>
      </c>
      <c r="CN138" s="68">
        <f t="shared" si="315"/>
        <v>-1.0469189241739792E-2</v>
      </c>
      <c r="CO138" s="68">
        <f t="shared" si="315"/>
        <v>-4.3564367978807163E-3</v>
      </c>
      <c r="CP138" s="68">
        <f t="shared" si="316"/>
        <v>-1.4825626039620508E-2</v>
      </c>
    </row>
    <row r="139" spans="1:94" x14ac:dyDescent="0.2">
      <c r="A139" t="str">
        <f t="shared" si="298"/>
        <v>71 Sales occupations</v>
      </c>
      <c r="B139" s="27">
        <f t="shared" si="299"/>
        <v>1.778868589556587E-2</v>
      </c>
      <c r="C139" s="27">
        <f t="shared" si="299"/>
        <v>-2.4529059375232171E-2</v>
      </c>
      <c r="D139" s="27">
        <f t="shared" si="299"/>
        <v>1.0255947582271968E-2</v>
      </c>
      <c r="E139" s="27">
        <f t="shared" si="299"/>
        <v>1.8654025246516812E-2</v>
      </c>
      <c r="F139" s="27">
        <f t="shared" si="300"/>
        <v>2.890997282878878E-2</v>
      </c>
      <c r="L139" t="str">
        <f t="shared" si="317"/>
        <v>71 Sales occupations</v>
      </c>
      <c r="M139" s="27">
        <f t="shared" si="301"/>
        <v>0.21555693040821655</v>
      </c>
      <c r="N139" s="27">
        <f t="shared" si="301"/>
        <v>-0.14744912860086501</v>
      </c>
      <c r="O139" s="27">
        <f t="shared" si="301"/>
        <v>0.19285178189386643</v>
      </c>
      <c r="P139" s="27">
        <f t="shared" si="301"/>
        <v>0.52133409745841464</v>
      </c>
      <c r="Q139" s="27">
        <f t="shared" si="302"/>
        <v>0.71418587935228106</v>
      </c>
      <c r="W139" t="str">
        <f t="shared" si="318"/>
        <v>71 Sales occupations</v>
      </c>
      <c r="X139" s="27">
        <f t="shared" si="303"/>
        <v>-5.378755553836978E-2</v>
      </c>
      <c r="Y139" s="27">
        <f t="shared" si="303"/>
        <v>0.26711410270929425</v>
      </c>
      <c r="Z139" s="27">
        <f t="shared" si="303"/>
        <v>0.43401206889656851</v>
      </c>
      <c r="AA139" s="27">
        <f t="shared" si="303"/>
        <v>1.6828801428973481</v>
      </c>
      <c r="AB139" s="27">
        <f t="shared" si="304"/>
        <v>2.1168922117939166</v>
      </c>
      <c r="AH139" t="str">
        <f t="shared" si="319"/>
        <v>71 Sales occupations</v>
      </c>
      <c r="AI139" s="27">
        <f t="shared" si="305"/>
        <v>-9.9208939494219717E-3</v>
      </c>
      <c r="AJ139" s="27">
        <f t="shared" si="305"/>
        <v>3.7606978369556288E-2</v>
      </c>
      <c r="AK139" s="27">
        <f t="shared" si="305"/>
        <v>9.6022101543796756E-2</v>
      </c>
      <c r="AL139" s="27">
        <f t="shared" si="305"/>
        <v>0.56516144992946726</v>
      </c>
      <c r="AM139" s="27">
        <f t="shared" si="306"/>
        <v>0.66118355147326402</v>
      </c>
      <c r="AS139" t="str">
        <f t="shared" si="320"/>
        <v>71 Sales occupations</v>
      </c>
      <c r="AT139" s="27">
        <f t="shared" si="307"/>
        <v>-9.4422484875085644E-2</v>
      </c>
      <c r="AU139" s="27">
        <f t="shared" si="307"/>
        <v>9.6787271003407449E-2</v>
      </c>
      <c r="AV139" s="27">
        <f t="shared" si="307"/>
        <v>-4.5833538568391674E-3</v>
      </c>
      <c r="AW139" s="27">
        <f t="shared" si="307"/>
        <v>0.29479609197628576</v>
      </c>
      <c r="AX139" s="27">
        <f t="shared" si="308"/>
        <v>0.29021273811944659</v>
      </c>
      <c r="BD139" t="str">
        <f t="shared" si="321"/>
        <v>71 Sales occupations</v>
      </c>
      <c r="BE139" s="27">
        <f t="shared" si="309"/>
        <v>4.7500910642142458E-2</v>
      </c>
      <c r="BF139" s="27">
        <f t="shared" si="309"/>
        <v>-5.7254841806699375E-2</v>
      </c>
      <c r="BG139" s="27">
        <f t="shared" si="309"/>
        <v>-0.43262064041887172</v>
      </c>
      <c r="BH139" s="27">
        <f t="shared" si="309"/>
        <v>0.60269464883674928</v>
      </c>
      <c r="BI139" s="27">
        <f t="shared" si="310"/>
        <v>0.17007400841787756</v>
      </c>
      <c r="BO139" t="str">
        <f t="shared" si="322"/>
        <v>71 Sales occupations</v>
      </c>
      <c r="BP139" s="27">
        <f t="shared" si="311"/>
        <v>-1.1203428058983427</v>
      </c>
      <c r="BQ139" s="27">
        <f t="shared" si="311"/>
        <v>-0.36986662849837515</v>
      </c>
      <c r="BR139" s="27">
        <f t="shared" si="311"/>
        <v>-1.4247883733672193</v>
      </c>
      <c r="BS139" s="27">
        <f t="shared" si="311"/>
        <v>-1.6190686540495367</v>
      </c>
      <c r="BT139" s="27">
        <f t="shared" si="312"/>
        <v>-3.043857027416756</v>
      </c>
      <c r="BZ139" t="str">
        <f t="shared" si="323"/>
        <v>71 Sales occupations</v>
      </c>
      <c r="CA139" s="68">
        <f t="shared" si="313"/>
        <v>-1.92333775392256</v>
      </c>
      <c r="CB139" s="68">
        <f t="shared" si="313"/>
        <v>-0.23729071907181876</v>
      </c>
      <c r="CC139" s="68">
        <f t="shared" si="313"/>
        <v>-1.0642998366080318</v>
      </c>
      <c r="CD139" s="68">
        <f t="shared" si="313"/>
        <v>-3.3050288564393391</v>
      </c>
      <c r="CE139" s="68">
        <f t="shared" si="314"/>
        <v>-4.3693286930473709</v>
      </c>
      <c r="CK139" t="str">
        <f t="shared" si="324"/>
        <v>71 Sales occupations</v>
      </c>
      <c r="CL139" s="68">
        <f t="shared" si="315"/>
        <v>-0.47048795419987099</v>
      </c>
      <c r="CM139" s="68">
        <f t="shared" si="315"/>
        <v>-0.4569059255338368</v>
      </c>
      <c r="CN139" s="68">
        <f t="shared" si="315"/>
        <v>-0.3472545193061165</v>
      </c>
      <c r="CO139" s="68">
        <f t="shared" si="315"/>
        <v>-0.52616549766934007</v>
      </c>
      <c r="CP139" s="68">
        <f t="shared" si="316"/>
        <v>-0.87342001697545657</v>
      </c>
    </row>
    <row r="140" spans="1:94" x14ac:dyDescent="0.2">
      <c r="A140" t="str">
        <f t="shared" si="298"/>
        <v>72 Customer service occupations</v>
      </c>
      <c r="B140" s="27">
        <f t="shared" si="299"/>
        <v>4.0283035323774689E-3</v>
      </c>
      <c r="C140" s="27">
        <f t="shared" si="299"/>
        <v>-1.0399007928012932E-3</v>
      </c>
      <c r="D140" s="27">
        <f t="shared" si="299"/>
        <v>1.5044913784339895E-2</v>
      </c>
      <c r="E140" s="27">
        <f t="shared" si="299"/>
        <v>1.8956726964863085E-2</v>
      </c>
      <c r="F140" s="27">
        <f t="shared" si="300"/>
        <v>3.4001640749202977E-2</v>
      </c>
      <c r="L140" t="str">
        <f t="shared" si="317"/>
        <v>72 Customer service occupations</v>
      </c>
      <c r="M140" s="27">
        <f t="shared" si="301"/>
        <v>0.1021172388688831</v>
      </c>
      <c r="N140" s="27">
        <f t="shared" si="301"/>
        <v>-4.3433442885047135E-2</v>
      </c>
      <c r="O140" s="27">
        <f t="shared" si="301"/>
        <v>0.18560423757131445</v>
      </c>
      <c r="P140" s="27">
        <f t="shared" si="301"/>
        <v>0.2458860590368333</v>
      </c>
      <c r="Q140" s="27">
        <f t="shared" si="302"/>
        <v>0.43149029660814775</v>
      </c>
      <c r="W140" t="str">
        <f t="shared" si="318"/>
        <v>72 Customer service occupations</v>
      </c>
      <c r="X140" s="27">
        <f t="shared" si="303"/>
        <v>0.12748844606495369</v>
      </c>
      <c r="Y140" s="27">
        <f t="shared" si="303"/>
        <v>7.2219917928054933E-2</v>
      </c>
      <c r="Z140" s="27">
        <f t="shared" si="303"/>
        <v>0.53178606535300887</v>
      </c>
      <c r="AA140" s="27">
        <f t="shared" si="303"/>
        <v>0.73622214686190612</v>
      </c>
      <c r="AB140" s="27">
        <f t="shared" si="304"/>
        <v>1.268008212214915</v>
      </c>
      <c r="AH140" t="str">
        <f t="shared" si="319"/>
        <v>72 Customer service occupations</v>
      </c>
      <c r="AI140" s="27">
        <f t="shared" si="305"/>
        <v>5.7078202337005501E-2</v>
      </c>
      <c r="AJ140" s="27">
        <f t="shared" si="305"/>
        <v>3.7930117122894402E-2</v>
      </c>
      <c r="AK140" s="27">
        <f t="shared" si="305"/>
        <v>0.1984012085043883</v>
      </c>
      <c r="AL140" s="27">
        <f t="shared" si="305"/>
        <v>0.27186564332676422</v>
      </c>
      <c r="AM140" s="27">
        <f t="shared" si="306"/>
        <v>0.47026685183115252</v>
      </c>
      <c r="AS140" t="str">
        <f t="shared" si="320"/>
        <v>72 Customer service occupations</v>
      </c>
      <c r="AT140" s="27">
        <f t="shared" si="307"/>
        <v>2.5402917112071099E-2</v>
      </c>
      <c r="AU140" s="27">
        <f t="shared" si="307"/>
        <v>4.8979099769289325E-2</v>
      </c>
      <c r="AV140" s="27">
        <f t="shared" si="307"/>
        <v>0.20373636060144329</v>
      </c>
      <c r="AW140" s="27">
        <f t="shared" si="307"/>
        <v>0.18531868015650799</v>
      </c>
      <c r="AX140" s="27">
        <f t="shared" si="308"/>
        <v>0.38905504075795128</v>
      </c>
      <c r="BD140" t="str">
        <f t="shared" si="321"/>
        <v>72 Customer service occupations</v>
      </c>
      <c r="BE140" s="27">
        <f t="shared" si="309"/>
        <v>0.18348288456660078</v>
      </c>
      <c r="BF140" s="27">
        <f t="shared" si="309"/>
        <v>0.1433045463625664</v>
      </c>
      <c r="BG140" s="27">
        <f t="shared" si="309"/>
        <v>0.54437547973966938</v>
      </c>
      <c r="BH140" s="27">
        <f t="shared" si="309"/>
        <v>0.41172041795785574</v>
      </c>
      <c r="BI140" s="27">
        <f t="shared" si="310"/>
        <v>0.95609589769752512</v>
      </c>
      <c r="BO140" t="str">
        <f t="shared" si="322"/>
        <v>72 Customer service occupations</v>
      </c>
      <c r="BP140" s="27">
        <f t="shared" si="311"/>
        <v>0.10367486996033537</v>
      </c>
      <c r="BQ140" s="27">
        <f t="shared" si="311"/>
        <v>2.3369668292329671E-2</v>
      </c>
      <c r="BR140" s="27">
        <f t="shared" si="311"/>
        <v>0.35134760239818696</v>
      </c>
      <c r="BS140" s="27">
        <f t="shared" si="311"/>
        <v>-0.21223225629962483</v>
      </c>
      <c r="BT140" s="27">
        <f t="shared" si="312"/>
        <v>0.13911534609856213</v>
      </c>
      <c r="BZ140" t="str">
        <f t="shared" si="323"/>
        <v>72 Customer service occupations</v>
      </c>
      <c r="CA140" s="68">
        <f t="shared" si="313"/>
        <v>-0.20401541345279972</v>
      </c>
      <c r="CB140" s="68">
        <f t="shared" si="313"/>
        <v>3.5375116759878145E-3</v>
      </c>
      <c r="CC140" s="68">
        <f t="shared" si="313"/>
        <v>3.2265448512935224E-2</v>
      </c>
      <c r="CD140" s="68">
        <f t="shared" si="313"/>
        <v>-0.30044737246423969</v>
      </c>
      <c r="CE140" s="68">
        <f t="shared" si="314"/>
        <v>-0.26818192395130447</v>
      </c>
      <c r="CK140" t="str">
        <f t="shared" si="324"/>
        <v>72 Customer service occupations</v>
      </c>
      <c r="CL140" s="68">
        <f t="shared" si="315"/>
        <v>5.7499683641162258E-2</v>
      </c>
      <c r="CM140" s="68">
        <f t="shared" si="315"/>
        <v>-3.6219880894206524E-2</v>
      </c>
      <c r="CN140" s="68">
        <f t="shared" si="315"/>
        <v>0.16694728665038094</v>
      </c>
      <c r="CO140" s="68">
        <f t="shared" si="315"/>
        <v>4.9082945941686773E-2</v>
      </c>
      <c r="CP140" s="68">
        <f t="shared" si="316"/>
        <v>0.21603023259206772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1.5359074183267117E-2</v>
      </c>
      <c r="C141" s="27">
        <f t="shared" si="299"/>
        <v>-1.1776702307485138E-2</v>
      </c>
      <c r="D141" s="27">
        <f t="shared" si="299"/>
        <v>1.5965126519604269E-2</v>
      </c>
      <c r="E141" s="27">
        <f t="shared" si="299"/>
        <v>4.8600293915807134E-2</v>
      </c>
      <c r="F141" s="27">
        <f t="shared" si="300"/>
        <v>6.45654204354114E-2</v>
      </c>
      <c r="L141" t="str">
        <f t="shared" si="317"/>
        <v>81 Process, plant and machine operatives</v>
      </c>
      <c r="M141" s="27">
        <f t="shared" si="301"/>
        <v>0.12520129242017619</v>
      </c>
      <c r="N141" s="27">
        <f t="shared" si="301"/>
        <v>-9.1936347586655476E-2</v>
      </c>
      <c r="O141" s="27">
        <f t="shared" si="301"/>
        <v>0.22921134827941769</v>
      </c>
      <c r="P141" s="27">
        <f t="shared" si="301"/>
        <v>0.51532666156929863</v>
      </c>
      <c r="Q141" s="27">
        <f t="shared" si="302"/>
        <v>0.74453800984871632</v>
      </c>
      <c r="W141" t="str">
        <f t="shared" si="318"/>
        <v>81 Process, plant and machine operatives</v>
      </c>
      <c r="X141" s="27">
        <f t="shared" si="303"/>
        <v>4.4925316911463842E-2</v>
      </c>
      <c r="Y141" s="27">
        <f t="shared" si="303"/>
        <v>-1.5198003820818817E-2</v>
      </c>
      <c r="Z141" s="27">
        <f t="shared" si="303"/>
        <v>0.42983065693811051</v>
      </c>
      <c r="AA141" s="27">
        <f t="shared" si="303"/>
        <v>0.94307057759287827</v>
      </c>
      <c r="AB141" s="27">
        <f t="shared" si="304"/>
        <v>1.3729012345309888</v>
      </c>
      <c r="AH141" t="str">
        <f t="shared" si="319"/>
        <v>81 Process, plant and machine operatives</v>
      </c>
      <c r="AI141" s="27">
        <f t="shared" si="305"/>
        <v>-2.3680318932554068E-3</v>
      </c>
      <c r="AJ141" s="27">
        <f t="shared" si="305"/>
        <v>1.8781153775363046E-2</v>
      </c>
      <c r="AK141" s="27">
        <f t="shared" si="305"/>
        <v>0.1582186535989149</v>
      </c>
      <c r="AL141" s="27">
        <f t="shared" si="305"/>
        <v>0.20274435666658175</v>
      </c>
      <c r="AM141" s="27">
        <f t="shared" si="306"/>
        <v>0.36096301026549665</v>
      </c>
      <c r="AS141" t="str">
        <f t="shared" si="320"/>
        <v>81 Process, plant and machine operatives</v>
      </c>
      <c r="AT141" s="27">
        <f t="shared" si="307"/>
        <v>-5.3956498331290459E-2</v>
      </c>
      <c r="AU141" s="27">
        <f t="shared" si="307"/>
        <v>6.6527870170465464E-2</v>
      </c>
      <c r="AV141" s="27">
        <f t="shared" si="307"/>
        <v>0.31859245832008809</v>
      </c>
      <c r="AW141" s="27">
        <f t="shared" si="307"/>
        <v>0.42954225900023024</v>
      </c>
      <c r="AX141" s="27">
        <f t="shared" si="308"/>
        <v>0.74813471732031833</v>
      </c>
      <c r="BD141" t="str">
        <f t="shared" si="321"/>
        <v>81 Process, plant and machine operatives</v>
      </c>
      <c r="BE141" s="27">
        <f t="shared" si="309"/>
        <v>0.28812892981618443</v>
      </c>
      <c r="BF141" s="27">
        <f t="shared" si="309"/>
        <v>-0.64793318826004498</v>
      </c>
      <c r="BG141" s="27">
        <f t="shared" si="309"/>
        <v>1.7448698591383609</v>
      </c>
      <c r="BH141" s="27">
        <f t="shared" si="309"/>
        <v>1.0468681126742725</v>
      </c>
      <c r="BI141" s="27">
        <f t="shared" si="310"/>
        <v>2.7917379718126334</v>
      </c>
      <c r="BO141" t="str">
        <f t="shared" si="322"/>
        <v>81 Process, plant and machine operatives</v>
      </c>
      <c r="BP141" s="27">
        <f t="shared" si="311"/>
        <v>8.6468583814141908E-2</v>
      </c>
      <c r="BQ141" s="27">
        <f t="shared" si="311"/>
        <v>-0.96897543484843407</v>
      </c>
      <c r="BR141" s="27">
        <f t="shared" si="311"/>
        <v>1.4238832229118614</v>
      </c>
      <c r="BS141" s="27">
        <f t="shared" si="311"/>
        <v>-0.44471136258599575</v>
      </c>
      <c r="BT141" s="27">
        <f t="shared" si="312"/>
        <v>0.97917186032586567</v>
      </c>
      <c r="BZ141" t="str">
        <f t="shared" si="323"/>
        <v>81 Process, plant and machine operatives</v>
      </c>
      <c r="CA141" s="68">
        <f t="shared" si="313"/>
        <v>-0.9928744968526706</v>
      </c>
      <c r="CB141" s="68">
        <f t="shared" si="313"/>
        <v>-0.45878863786358526</v>
      </c>
      <c r="CC141" s="68">
        <f t="shared" si="313"/>
        <v>0.22222040096694151</v>
      </c>
      <c r="CD141" s="68">
        <f t="shared" si="313"/>
        <v>-2.8642616258325355</v>
      </c>
      <c r="CE141" s="68">
        <f t="shared" si="314"/>
        <v>-2.642041224865594</v>
      </c>
      <c r="CK141" t="str">
        <f t="shared" si="324"/>
        <v>81 Process, plant and machine operatives</v>
      </c>
      <c r="CL141" s="68">
        <f t="shared" si="315"/>
        <v>-0.50774103916036273</v>
      </c>
      <c r="CM141" s="68">
        <f t="shared" si="315"/>
        <v>-0.46030995115897899</v>
      </c>
      <c r="CN141" s="68">
        <f t="shared" si="315"/>
        <v>-0.68723292158274518</v>
      </c>
      <c r="CO141" s="68">
        <f t="shared" si="315"/>
        <v>-0.51051183564752511</v>
      </c>
      <c r="CP141" s="68">
        <f t="shared" si="316"/>
        <v>-1.1977447572302704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5.857130897305992E-3</v>
      </c>
      <c r="C142" s="27">
        <f t="shared" si="299"/>
        <v>1.4708442220034493E-3</v>
      </c>
      <c r="D142" s="27">
        <f t="shared" si="299"/>
        <v>1.7802960274016733E-2</v>
      </c>
      <c r="E142" s="27">
        <f t="shared" si="299"/>
        <v>3.0282796485087561E-2</v>
      </c>
      <c r="F142" s="27">
        <f t="shared" si="300"/>
        <v>4.8085756759104294E-2</v>
      </c>
      <c r="L142" t="str">
        <f t="shared" si="317"/>
        <v>82 Transport and mobile machine drivers and operatives</v>
      </c>
      <c r="M142" s="27">
        <f t="shared" si="301"/>
        <v>4.8469089899539741E-2</v>
      </c>
      <c r="N142" s="27">
        <f t="shared" si="301"/>
        <v>-1.6641348424801805E-3</v>
      </c>
      <c r="O142" s="27">
        <f t="shared" si="301"/>
        <v>7.8780403732220727E-2</v>
      </c>
      <c r="P142" s="27">
        <f t="shared" si="301"/>
        <v>0.14539168238982625</v>
      </c>
      <c r="Q142" s="27">
        <f t="shared" si="302"/>
        <v>0.22417208612204698</v>
      </c>
      <c r="W142" t="str">
        <f t="shared" si="318"/>
        <v>82 Transport and mobile machine drivers and operatives</v>
      </c>
      <c r="X142" s="27">
        <f t="shared" si="303"/>
        <v>1.0091526507853832E-3</v>
      </c>
      <c r="Y142" s="27">
        <f t="shared" si="303"/>
        <v>0.19162395638950569</v>
      </c>
      <c r="Z142" s="27">
        <f t="shared" si="303"/>
        <v>0.15300962837679621</v>
      </c>
      <c r="AA142" s="27">
        <f t="shared" si="303"/>
        <v>0.3522738066841189</v>
      </c>
      <c r="AB142" s="27">
        <f t="shared" si="304"/>
        <v>0.50528343506091511</v>
      </c>
      <c r="AH142" t="str">
        <f t="shared" si="319"/>
        <v>82 Transport and mobile machine drivers and operatives</v>
      </c>
      <c r="AI142" s="27">
        <f t="shared" si="305"/>
        <v>-1.0035675785685094E-2</v>
      </c>
      <c r="AJ142" s="27">
        <f t="shared" si="305"/>
        <v>0.12683135195400197</v>
      </c>
      <c r="AK142" s="27">
        <f t="shared" si="305"/>
        <v>8.0772930964134848E-2</v>
      </c>
      <c r="AL142" s="27">
        <f t="shared" si="305"/>
        <v>0.18989028158721499</v>
      </c>
      <c r="AM142" s="27">
        <f t="shared" si="306"/>
        <v>0.27066321255134984</v>
      </c>
      <c r="AS142" t="str">
        <f t="shared" si="320"/>
        <v>82 Transport and mobile machine drivers and operatives</v>
      </c>
      <c r="AT142" s="27">
        <f t="shared" si="307"/>
        <v>-2.4369581580412913E-2</v>
      </c>
      <c r="AU142" s="27">
        <f t="shared" si="307"/>
        <v>0.1660331258692741</v>
      </c>
      <c r="AV142" s="27">
        <f t="shared" si="307"/>
        <v>0.13480941445339134</v>
      </c>
      <c r="AW142" s="27">
        <f t="shared" si="307"/>
        <v>0.25562303083594318</v>
      </c>
      <c r="AX142" s="27">
        <f t="shared" si="308"/>
        <v>0.39043244528933452</v>
      </c>
      <c r="BD142" t="str">
        <f t="shared" si="321"/>
        <v>82 Transport and mobile machine drivers and operatives</v>
      </c>
      <c r="BE142" s="27">
        <f t="shared" si="309"/>
        <v>0.61828495125853689</v>
      </c>
      <c r="BF142" s="27">
        <f t="shared" si="309"/>
        <v>-0.23334571092787915</v>
      </c>
      <c r="BG142" s="27">
        <f t="shared" si="309"/>
        <v>0.71865460053120245</v>
      </c>
      <c r="BH142" s="27">
        <f t="shared" si="309"/>
        <v>0.99207499743278582</v>
      </c>
      <c r="BI142" s="27">
        <f t="shared" si="310"/>
        <v>1.7107295979639883</v>
      </c>
      <c r="BO142" t="str">
        <f t="shared" si="322"/>
        <v>82 Transport and mobile machine drivers and operatives</v>
      </c>
      <c r="BP142" s="27">
        <f t="shared" si="311"/>
        <v>0.59959477290317231</v>
      </c>
      <c r="BQ142" s="27">
        <f t="shared" si="311"/>
        <v>-0.55529746985569872</v>
      </c>
      <c r="BR142" s="27">
        <f t="shared" si="311"/>
        <v>0.38078804622373141</v>
      </c>
      <c r="BS142" s="27">
        <f t="shared" si="311"/>
        <v>-9.2281355973193868E-3</v>
      </c>
      <c r="BT142" s="27">
        <f t="shared" si="312"/>
        <v>0.37155991062641203</v>
      </c>
      <c r="BZ142" t="str">
        <f t="shared" si="323"/>
        <v>82 Transport and mobile machine drivers and operatives</v>
      </c>
      <c r="CA142" s="68">
        <f t="shared" si="313"/>
        <v>-0.58914781439977748</v>
      </c>
      <c r="CB142" s="68">
        <f t="shared" si="313"/>
        <v>5.8820719609205874E-2</v>
      </c>
      <c r="CC142" s="68">
        <f t="shared" si="313"/>
        <v>-0.81134769973075382</v>
      </c>
      <c r="CD142" s="68">
        <f t="shared" si="313"/>
        <v>-1.3839722703381905</v>
      </c>
      <c r="CE142" s="68">
        <f t="shared" si="314"/>
        <v>-2.1953199700689443</v>
      </c>
      <c r="CK142" t="str">
        <f t="shared" si="324"/>
        <v>82 Transport and mobile machine drivers and operatives</v>
      </c>
      <c r="CL142" s="68">
        <f t="shared" si="315"/>
        <v>0.11734883759029735</v>
      </c>
      <c r="CM142" s="68">
        <f t="shared" si="315"/>
        <v>-0.23360565732411498</v>
      </c>
      <c r="CN142" s="68">
        <f t="shared" si="315"/>
        <v>9.9508357503749423E-2</v>
      </c>
      <c r="CO142" s="68">
        <f t="shared" si="315"/>
        <v>-0.99420225182581201</v>
      </c>
      <c r="CP142" s="68">
        <f t="shared" si="316"/>
        <v>-0.89469389432206259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3.4864758379197288E-5</v>
      </c>
      <c r="C143" s="27">
        <f t="shared" si="299"/>
        <v>-4.8164814315348613E-5</v>
      </c>
      <c r="D143" s="27">
        <f t="shared" si="299"/>
        <v>-1.6741074118536634E-5</v>
      </c>
      <c r="E143" s="27">
        <f t="shared" si="299"/>
        <v>1.1832064655975262E-4</v>
      </c>
      <c r="F143" s="27">
        <f t="shared" si="300"/>
        <v>1.0157957244121598E-4</v>
      </c>
      <c r="L143" t="str">
        <f t="shared" si="317"/>
        <v>91 Elementary trades and related occupations</v>
      </c>
      <c r="M143" s="27">
        <f t="shared" si="301"/>
        <v>2.7684337622833649E-2</v>
      </c>
      <c r="N143" s="27">
        <f t="shared" si="301"/>
        <v>-2.4390842425896897E-2</v>
      </c>
      <c r="O143" s="27">
        <f t="shared" si="301"/>
        <v>2.4816160984701713E-2</v>
      </c>
      <c r="P143" s="27">
        <f t="shared" si="301"/>
        <v>6.6469664171460358E-2</v>
      </c>
      <c r="Q143" s="27">
        <f t="shared" si="302"/>
        <v>9.128582515616207E-2</v>
      </c>
      <c r="W143" t="str">
        <f t="shared" si="318"/>
        <v>91 Elementary trades and related occupations</v>
      </c>
      <c r="X143" s="27">
        <f t="shared" si="303"/>
        <v>2.8295759011028987E-2</v>
      </c>
      <c r="Y143" s="27">
        <f t="shared" si="303"/>
        <v>2.6346588299078322E-2</v>
      </c>
      <c r="Z143" s="27">
        <f t="shared" si="303"/>
        <v>-5.5276420338713494E-3</v>
      </c>
      <c r="AA143" s="27">
        <f t="shared" si="303"/>
        <v>0.12028664998301719</v>
      </c>
      <c r="AB143" s="27">
        <f t="shared" si="304"/>
        <v>0.11475900794914584</v>
      </c>
      <c r="AH143" t="str">
        <f t="shared" si="319"/>
        <v>91 Elementary trades and related occupations</v>
      </c>
      <c r="AI143" s="27">
        <f t="shared" si="305"/>
        <v>1.9547158596038394E-2</v>
      </c>
      <c r="AJ143" s="27">
        <f t="shared" si="305"/>
        <v>-1.4379965791178229E-2</v>
      </c>
      <c r="AK143" s="27">
        <f t="shared" si="305"/>
        <v>-1.8007410987588846E-2</v>
      </c>
      <c r="AL143" s="27">
        <f t="shared" si="305"/>
        <v>8.9841258993864304E-2</v>
      </c>
      <c r="AM143" s="27">
        <f t="shared" si="306"/>
        <v>7.1833848006275458E-2</v>
      </c>
      <c r="AS143" t="str">
        <f t="shared" si="320"/>
        <v>91 Elementary trades and related occupations</v>
      </c>
      <c r="AT143" s="27">
        <f t="shared" si="307"/>
        <v>-2.2712988053438743E-2</v>
      </c>
      <c r="AU143" s="27">
        <f t="shared" si="307"/>
        <v>6.6139286001683117E-2</v>
      </c>
      <c r="AV143" s="27">
        <f t="shared" si="307"/>
        <v>-1.1584201185330545E-2</v>
      </c>
      <c r="AW143" s="27">
        <f t="shared" si="307"/>
        <v>7.3755591930650455E-2</v>
      </c>
      <c r="AX143" s="27">
        <f t="shared" si="308"/>
        <v>6.217139074531991E-2</v>
      </c>
      <c r="BD143" t="str">
        <f t="shared" si="321"/>
        <v>91 Elementary trades and related occupations</v>
      </c>
      <c r="BE143" s="27">
        <f t="shared" si="309"/>
        <v>-0.10366009854560665</v>
      </c>
      <c r="BF143" s="27">
        <f t="shared" si="309"/>
        <v>-0.18159927476504634</v>
      </c>
      <c r="BG143" s="27">
        <f t="shared" si="309"/>
        <v>-0.14859325793242317</v>
      </c>
      <c r="BH143" s="27">
        <f t="shared" si="309"/>
        <v>0.20492271379718163</v>
      </c>
      <c r="BI143" s="27">
        <f t="shared" si="310"/>
        <v>5.632945586475846E-2</v>
      </c>
      <c r="BO143" t="str">
        <f t="shared" si="322"/>
        <v>91 Elementary trades and related occupations</v>
      </c>
      <c r="BP143" s="27">
        <f t="shared" si="311"/>
        <v>-0.42958877676740537</v>
      </c>
      <c r="BQ143" s="27">
        <f t="shared" si="311"/>
        <v>-0.24403246673829848</v>
      </c>
      <c r="BR143" s="27">
        <f t="shared" si="311"/>
        <v>-0.56522040036094001</v>
      </c>
      <c r="BS143" s="27">
        <f t="shared" si="311"/>
        <v>-0.28505485859322177</v>
      </c>
      <c r="BT143" s="27">
        <f t="shared" si="312"/>
        <v>-0.85027525895416178</v>
      </c>
      <c r="BZ143" t="str">
        <f t="shared" si="323"/>
        <v>91 Elementary trades and related occupations</v>
      </c>
      <c r="CA143" s="68">
        <f t="shared" si="313"/>
        <v>-0.81119146472012282</v>
      </c>
      <c r="CB143" s="68">
        <f t="shared" si="313"/>
        <v>-0.22605386123634474</v>
      </c>
      <c r="CC143" s="68">
        <f t="shared" si="313"/>
        <v>-0.90494991772096123</v>
      </c>
      <c r="CD143" s="68">
        <f t="shared" si="313"/>
        <v>-0.61312617538057435</v>
      </c>
      <c r="CE143" s="68">
        <f t="shared" si="314"/>
        <v>-1.5180760931015356</v>
      </c>
      <c r="CK143" t="str">
        <f t="shared" si="324"/>
        <v>91 Elementary trades and related occupations</v>
      </c>
      <c r="CL143" s="68">
        <f t="shared" si="315"/>
        <v>-0.20227388634362464</v>
      </c>
      <c r="CM143" s="68">
        <f t="shared" si="315"/>
        <v>-0.27433863118255108</v>
      </c>
      <c r="CN143" s="68">
        <f t="shared" si="315"/>
        <v>-6.2244960715438058E-2</v>
      </c>
      <c r="CO143" s="68">
        <f t="shared" si="315"/>
        <v>-0.2299313474833522</v>
      </c>
      <c r="CP143" s="68">
        <f t="shared" si="316"/>
        <v>-0.29217630819879026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7.9629135852432691E-3</v>
      </c>
      <c r="C144" s="27">
        <f t="shared" si="299"/>
        <v>-4.5809360882298374E-3</v>
      </c>
      <c r="D144" s="27">
        <f t="shared" si="299"/>
        <v>1.1710055406826309E-2</v>
      </c>
      <c r="E144" s="27">
        <f t="shared" si="299"/>
        <v>2.1221143149090849E-2</v>
      </c>
      <c r="F144" s="27">
        <f t="shared" si="300"/>
        <v>3.2931198555917154E-2</v>
      </c>
      <c r="L144" t="str">
        <f t="shared" ref="L144" si="325">A144</f>
        <v>92 Elementary administration and service occupations</v>
      </c>
      <c r="M144" s="27">
        <f t="shared" si="301"/>
        <v>0.23159343602692994</v>
      </c>
      <c r="N144" s="27">
        <f t="shared" si="301"/>
        <v>-0.13266462155445746</v>
      </c>
      <c r="O144" s="27">
        <f t="shared" si="301"/>
        <v>0.2996633840393973</v>
      </c>
      <c r="P144" s="27">
        <f t="shared" si="301"/>
        <v>0.58547141489682208</v>
      </c>
      <c r="Q144" s="27">
        <f t="shared" si="302"/>
        <v>0.88513479893621938</v>
      </c>
      <c r="W144" t="str">
        <f t="shared" ref="W144" si="326">A144</f>
        <v>92 Elementary administration and service occupations</v>
      </c>
      <c r="X144" s="27">
        <f t="shared" si="303"/>
        <v>0.34406883901370833</v>
      </c>
      <c r="Y144" s="27">
        <f t="shared" si="303"/>
        <v>6.5794082628601647E-2</v>
      </c>
      <c r="Z144" s="27">
        <f t="shared" si="303"/>
        <v>0.74747842147692189</v>
      </c>
      <c r="AA144" s="27">
        <f t="shared" si="303"/>
        <v>1.5329025840109827</v>
      </c>
      <c r="AB144" s="27">
        <f t="shared" si="304"/>
        <v>2.2803810054879046</v>
      </c>
      <c r="AH144" t="str">
        <f t="shared" ref="AH144" si="327">L144</f>
        <v>92 Elementary administration and service occupations</v>
      </c>
      <c r="AI144" s="27">
        <f t="shared" si="305"/>
        <v>0.16200928795000435</v>
      </c>
      <c r="AJ144" s="27">
        <f t="shared" si="305"/>
        <v>4.740040043742999E-2</v>
      </c>
      <c r="AK144" s="27">
        <f t="shared" si="305"/>
        <v>0.3336373982279992</v>
      </c>
      <c r="AL144" s="27">
        <f t="shared" si="305"/>
        <v>0.7659607842650642</v>
      </c>
      <c r="AM144" s="27">
        <f t="shared" si="306"/>
        <v>1.0995981824930634</v>
      </c>
      <c r="AS144" t="str">
        <f t="shared" ref="AS144" si="328">W144</f>
        <v>92 Elementary administration and service occupations</v>
      </c>
      <c r="AT144" s="27">
        <f t="shared" si="307"/>
        <v>8.327340042742537E-2</v>
      </c>
      <c r="AU144" s="27">
        <f t="shared" si="307"/>
        <v>9.0280913352760228E-2</v>
      </c>
      <c r="AV144" s="27">
        <f t="shared" si="307"/>
        <v>0.24911437260943559</v>
      </c>
      <c r="AW144" s="27">
        <f t="shared" si="307"/>
        <v>0.60449088619883007</v>
      </c>
      <c r="AX144" s="27">
        <f t="shared" si="308"/>
        <v>0.85360525880826565</v>
      </c>
      <c r="BD144" t="str">
        <f t="shared" ref="BD144" si="329">AH144</f>
        <v>92 Elementary administration and service occupations</v>
      </c>
      <c r="BE144" s="27">
        <f t="shared" si="309"/>
        <v>0.20406310447265064</v>
      </c>
      <c r="BF144" s="27">
        <f t="shared" si="309"/>
        <v>-0.61302165872798042</v>
      </c>
      <c r="BG144" s="27">
        <f t="shared" si="309"/>
        <v>-2.9117882341871848E-2</v>
      </c>
      <c r="BH144" s="27">
        <f t="shared" si="309"/>
        <v>0.33121416440783769</v>
      </c>
      <c r="BI144" s="27">
        <f t="shared" si="310"/>
        <v>0.30209628206596584</v>
      </c>
      <c r="BO144" t="str">
        <f t="shared" ref="BO144" si="330">AS144</f>
        <v>92 Elementary administration and service occupations</v>
      </c>
      <c r="BP144" s="27">
        <f t="shared" si="311"/>
        <v>0.55161397478036456</v>
      </c>
      <c r="BQ144" s="27">
        <f t="shared" si="311"/>
        <v>-1.4817419347793965</v>
      </c>
      <c r="BR144" s="27">
        <f t="shared" si="311"/>
        <v>-0.23284572224247491</v>
      </c>
      <c r="BS144" s="27">
        <f t="shared" si="311"/>
        <v>-1.4410182247508647</v>
      </c>
      <c r="BT144" s="27">
        <f t="shared" si="312"/>
        <v>-1.6738639469933396</v>
      </c>
      <c r="BZ144" t="str">
        <f t="shared" ref="BZ144" si="331">BD144</f>
        <v>92 Elementary administration and service occupations</v>
      </c>
      <c r="CA144" s="68">
        <f t="shared" si="313"/>
        <v>-1.921821525489813</v>
      </c>
      <c r="CB144" s="68">
        <f t="shared" si="313"/>
        <v>-0.50737025849670481</v>
      </c>
      <c r="CC144" s="68">
        <f t="shared" si="313"/>
        <v>-0.50012036325764697</v>
      </c>
      <c r="CD144" s="68">
        <f t="shared" si="313"/>
        <v>-4.2525188727774887</v>
      </c>
      <c r="CE144" s="68">
        <f t="shared" si="314"/>
        <v>-4.7526392360351357</v>
      </c>
      <c r="CK144" t="str">
        <f t="shared" ref="CK144" si="332">BO144</f>
        <v>92 Elementary administration and service occupations</v>
      </c>
      <c r="CL144" s="68">
        <f t="shared" si="315"/>
        <v>-1.1605773705308113</v>
      </c>
      <c r="CM144" s="68">
        <f t="shared" si="315"/>
        <v>-1.1860742576821242</v>
      </c>
      <c r="CN144" s="68">
        <f t="shared" si="315"/>
        <v>-0.78320878468438471</v>
      </c>
      <c r="CO144" s="68">
        <f t="shared" si="315"/>
        <v>-1.0570038220926101</v>
      </c>
      <c r="CP144" s="68">
        <f t="shared" si="316"/>
        <v>-1.8402126067769948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1.5476040988583684</v>
      </c>
      <c r="C146" s="29">
        <f>D35-C35</f>
        <v>-0.33343975462635367</v>
      </c>
      <c r="D146" s="29">
        <f>E35-D35</f>
        <v>1.307448887158718</v>
      </c>
      <c r="E146" s="29">
        <f>F35-E35</f>
        <v>2.2675216330656891</v>
      </c>
      <c r="F146" s="29">
        <f t="shared" ref="F146" si="334">F35-D35</f>
        <v>3.5749705202244071</v>
      </c>
      <c r="L146" s="24" t="str">
        <f t="shared" ref="L146" si="335">L35</f>
        <v>All occupations</v>
      </c>
      <c r="M146" s="29">
        <f>N35-M35</f>
        <v>12.26687766709729</v>
      </c>
      <c r="N146" s="29">
        <f t="shared" ref="N146" si="336">O35-N35</f>
        <v>-3.0984837684538036</v>
      </c>
      <c r="O146" s="29">
        <f>P35-O35</f>
        <v>8.8139546535435045</v>
      </c>
      <c r="P146" s="29">
        <f>Q35-P35</f>
        <v>16.26364682201892</v>
      </c>
      <c r="Q146" s="29">
        <f>Q35-O35</f>
        <v>25.077601475562425</v>
      </c>
      <c r="W146" s="24" t="str">
        <f t="shared" ref="W146" si="337">W35</f>
        <v>All occupations</v>
      </c>
      <c r="X146" s="29">
        <f>Y35-X35</f>
        <v>4.156403919407694</v>
      </c>
      <c r="Y146" s="29">
        <f t="shared" ref="Y146" si="338">Z35-Y35</f>
        <v>9.4590033315976711</v>
      </c>
      <c r="Z146" s="29">
        <f>AA35-Z35</f>
        <v>8.9022103679634199</v>
      </c>
      <c r="AA146" s="29">
        <f>AB35-AA35</f>
        <v>22.690155155808114</v>
      </c>
      <c r="AB146" s="29">
        <f>AB35-Z35</f>
        <v>31.592365523771534</v>
      </c>
      <c r="AH146" s="24" t="str">
        <f t="shared" ref="AH146" si="339">AH35</f>
        <v>All occupations</v>
      </c>
      <c r="AI146" s="29">
        <f>AJ35-AI35</f>
        <v>-0.75126612434158346</v>
      </c>
      <c r="AJ146" s="29">
        <f t="shared" ref="AJ146" si="340">AK35-AJ35</f>
        <v>1.5522009113668176</v>
      </c>
      <c r="AK146" s="29">
        <f>AL35-AK35</f>
        <v>0.58003393610295007</v>
      </c>
      <c r="AL146" s="29">
        <f>AM35-AL35</f>
        <v>4.3803864141823539</v>
      </c>
      <c r="AM146" s="29">
        <f>AM35-AK35</f>
        <v>4.9604203502853039</v>
      </c>
      <c r="AS146" s="24" t="str">
        <f t="shared" ref="AS146" si="341">AS35</f>
        <v>All occupations</v>
      </c>
      <c r="AT146" s="29">
        <f>AU35-AT35</f>
        <v>-0.20605771610436818</v>
      </c>
      <c r="AU146" s="29">
        <f t="shared" ref="AU146" si="342">AV35-AU35</f>
        <v>3.4144812855396438</v>
      </c>
      <c r="AV146" s="29">
        <f>AW35-AV35</f>
        <v>1.5408414353577058</v>
      </c>
      <c r="AW146" s="29">
        <f>AX35-AW35</f>
        <v>5.9450867816459194</v>
      </c>
      <c r="AX146" s="29">
        <f>AX35-AV35</f>
        <v>7.4859282170036252</v>
      </c>
      <c r="BD146" s="24" t="str">
        <f t="shared" ref="BD146" si="343">BD35</f>
        <v>All occupations</v>
      </c>
      <c r="BE146" s="29">
        <f>BF35-BE35</f>
        <v>9.6937332537820851</v>
      </c>
      <c r="BF146" s="29">
        <f t="shared" ref="BF146" si="344">BG35-BF35</f>
        <v>-1.3371371469375788</v>
      </c>
      <c r="BG146" s="29">
        <f>BH35-BG35</f>
        <v>1.8267325774957897</v>
      </c>
      <c r="BH146" s="29">
        <f>BI35-BH35</f>
        <v>5.8166148032829881</v>
      </c>
      <c r="BI146" s="29">
        <f>BI35-BG35</f>
        <v>7.6433473807787777</v>
      </c>
      <c r="BO146" s="24" t="str">
        <f t="shared" ref="BO146" si="345">BO35</f>
        <v>All occupations</v>
      </c>
      <c r="BP146" s="29">
        <f>BQ35-BP35</f>
        <v>0.67161904679483087</v>
      </c>
      <c r="BQ146" s="29">
        <f t="shared" ref="BQ146" si="346">BR35-BQ35</f>
        <v>-4.6210694906640839</v>
      </c>
      <c r="BR146" s="29">
        <f>BS35-BR35</f>
        <v>-7.9322370486532492</v>
      </c>
      <c r="BS146" s="29">
        <f>BT35-BS35</f>
        <v>-16.519614232142914</v>
      </c>
      <c r="BT146" s="29">
        <f>BT35-BR35</f>
        <v>-24.451851280796163</v>
      </c>
      <c r="BZ146" s="24" t="str">
        <f t="shared" ref="BZ146" si="347">BZ35</f>
        <v>All occupations</v>
      </c>
      <c r="CA146" s="70">
        <f>CB35-CA35</f>
        <v>-13.110945522349624</v>
      </c>
      <c r="CB146" s="70">
        <f t="shared" ref="CB146" si="348">CC35-CB35</f>
        <v>-0.30001500590581998</v>
      </c>
      <c r="CC146" s="70">
        <f>CD35-CC35</f>
        <v>-8.3614234771712006</v>
      </c>
      <c r="CD146" s="70">
        <f>CE35-CD35</f>
        <v>-23.115133297913339</v>
      </c>
      <c r="CE146" s="70">
        <f>CE35-CC35</f>
        <v>-31.476556775084539</v>
      </c>
      <c r="CK146" s="24" t="str">
        <f t="shared" ref="CK146" si="349">CK35</f>
        <v>All occupations</v>
      </c>
      <c r="CL146" s="70">
        <f>CM35-CL35</f>
        <v>-2.1069686231449651</v>
      </c>
      <c r="CM146" s="70">
        <f t="shared" ref="CM146" si="350">CN35-CM35</f>
        <v>-3.6565403619163703</v>
      </c>
      <c r="CN146" s="70">
        <f>CO35-CN35</f>
        <v>-1.1525613317974361</v>
      </c>
      <c r="CO146" s="70">
        <f>CP35-CO35</f>
        <v>-5.1866640799479118</v>
      </c>
      <c r="CP146" s="70">
        <f>CP35-CN35</f>
        <v>-6.3392254117453479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Lincolnshire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0.4169620452826398</v>
      </c>
      <c r="C8" s="69">
        <f>'Basic T2'!O8</f>
        <v>3.6988099598990072</v>
      </c>
      <c r="D8" s="69">
        <f>'Basic T2'!Z8</f>
        <v>10.081170006884481</v>
      </c>
      <c r="E8" s="69">
        <f>'Basic T2'!AK8</f>
        <v>1.9999905249340366</v>
      </c>
      <c r="F8" s="69">
        <f>'Basic T2'!AV8</f>
        <v>2.9965542239619989</v>
      </c>
      <c r="G8" s="69">
        <f>'Basic T2'!BG8</f>
        <v>7.8008520326691775</v>
      </c>
      <c r="H8" s="69">
        <f>'Basic T2'!BR8</f>
        <v>5.4580647713297683</v>
      </c>
      <c r="I8" s="69">
        <f>'Basic T2'!CC8</f>
        <v>4.0581372875873187</v>
      </c>
      <c r="J8" s="69">
        <f>'Basic T2'!CN8</f>
        <v>0.66879352850532625</v>
      </c>
      <c r="K8" s="309">
        <f>SUM(B8:J8)</f>
        <v>37.179334381053756</v>
      </c>
      <c r="L8" s="97"/>
      <c r="M8" s="97">
        <f t="shared" ref="M8:M33" si="0">B8/B$35*100</f>
        <v>6.6700732859815455</v>
      </c>
      <c r="N8" s="97">
        <f t="shared" ref="N8:N33" si="1">C8/C$35*100</f>
        <v>8.6190705402275292</v>
      </c>
      <c r="O8" s="97">
        <f t="shared" ref="O8:O33" si="2">D8/D$35*100</f>
        <v>10.735669413112921</v>
      </c>
      <c r="P8" s="97">
        <f t="shared" ref="P8:P33" si="3">E8/E$35*100</f>
        <v>7.1050195439412933</v>
      </c>
      <c r="Q8" s="97">
        <f t="shared" ref="Q8:Q33" si="4">F8/F$35*100</f>
        <v>10.41312333628907</v>
      </c>
      <c r="R8" s="97">
        <f t="shared" ref="R8:R33" si="5">G8/G$35*100</f>
        <v>6.7169331456093575</v>
      </c>
      <c r="S8" s="97">
        <f t="shared" ref="S8:S33" si="6">H8/H$35*100</f>
        <v>5.018871830154394</v>
      </c>
      <c r="T8" s="97">
        <f t="shared" ref="T8:T33" si="7">I8/I$35*100</f>
        <v>5.7695306110112972</v>
      </c>
      <c r="U8" s="97">
        <f t="shared" ref="U8:U33" si="8">J8/J$35*100</f>
        <v>3.4078682459931326</v>
      </c>
      <c r="V8" s="97">
        <f t="shared" ref="V8:V33" si="9">K8/K$35*100</f>
        <v>7.2214616789623598</v>
      </c>
      <c r="W8" s="97"/>
      <c r="X8" s="97">
        <f t="shared" ref="X8:X32" si="10">IF($K8&gt;0,B8/$K8*100,0)</f>
        <v>1.1214887308340833</v>
      </c>
      <c r="Y8" s="97">
        <f t="shared" ref="Y8:AG23" si="11">IF($K8&gt;0,C8/$K8*100,0)</f>
        <v>9.948564226539478</v>
      </c>
      <c r="Z8" s="97">
        <f t="shared" si="11"/>
        <v>27.114982488825166</v>
      </c>
      <c r="AA8" s="97">
        <f t="shared" si="11"/>
        <v>5.3793069677794261</v>
      </c>
      <c r="AB8" s="97">
        <f t="shared" si="11"/>
        <v>8.0597306913838</v>
      </c>
      <c r="AC8" s="97">
        <f t="shared" si="11"/>
        <v>20.981688248416894</v>
      </c>
      <c r="AD8" s="97">
        <f t="shared" si="11"/>
        <v>14.680372476251613</v>
      </c>
      <c r="AE8" s="97">
        <f t="shared" si="11"/>
        <v>10.915034803999363</v>
      </c>
      <c r="AF8" s="97">
        <f>IF($K8&gt;0,J8/$K8*100,0)</f>
        <v>1.7988313659701698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0.16481138983587615</v>
      </c>
      <c r="C9" s="69">
        <f>'Basic T2'!O9</f>
        <v>1.461069537256148</v>
      </c>
      <c r="D9" s="69">
        <f>'Basic T2'!Z9</f>
        <v>3.6926088327872764</v>
      </c>
      <c r="E9" s="69">
        <f>'Basic T2'!AK9</f>
        <v>1.1019514019050993</v>
      </c>
      <c r="F9" s="69">
        <f>'Basic T2'!AV9</f>
        <v>1.214735428443142</v>
      </c>
      <c r="G9" s="69">
        <f>'Basic T2'!BG9</f>
        <v>3.5428510246591984</v>
      </c>
      <c r="H9" s="69">
        <f>'Basic T2'!BR9</f>
        <v>3.4323308327651914</v>
      </c>
      <c r="I9" s="69">
        <f>'Basic T2'!CC9</f>
        <v>2.2676377787872384</v>
      </c>
      <c r="J9" s="69">
        <f>'Basic T2'!CN9</f>
        <v>0.71028417674553124</v>
      </c>
      <c r="K9" s="309">
        <f>SUM(B9:J9)</f>
        <v>17.588280403184701</v>
      </c>
      <c r="L9" s="97"/>
      <c r="M9" s="97">
        <f t="shared" si="0"/>
        <v>2.636460706692378</v>
      </c>
      <c r="N9" s="97">
        <f t="shared" si="1"/>
        <v>3.4046251476332063</v>
      </c>
      <c r="O9" s="97">
        <f t="shared" si="2"/>
        <v>3.9323439316738851</v>
      </c>
      <c r="P9" s="97">
        <f t="shared" si="3"/>
        <v>3.9147116695802668</v>
      </c>
      <c r="Q9" s="97">
        <f t="shared" si="4"/>
        <v>4.2212451008524772</v>
      </c>
      <c r="R9" s="97">
        <f t="shared" si="5"/>
        <v>3.0505761906301556</v>
      </c>
      <c r="S9" s="97">
        <f t="shared" si="6"/>
        <v>3.1561421950913662</v>
      </c>
      <c r="T9" s="97">
        <f t="shared" si="7"/>
        <v>3.2239435613517609</v>
      </c>
      <c r="U9" s="97">
        <f t="shared" si="8"/>
        <v>3.6192857562065845</v>
      </c>
      <c r="V9" s="97">
        <f t="shared" si="9"/>
        <v>3.4162282634938097</v>
      </c>
      <c r="W9" s="97"/>
      <c r="X9" s="97">
        <f t="shared" si="10"/>
        <v>0.93705232153356977</v>
      </c>
      <c r="Y9" s="97">
        <f t="shared" si="11"/>
        <v>8.3070630201665008</v>
      </c>
      <c r="Z9" s="97">
        <f t="shared" si="11"/>
        <v>20.994712093165504</v>
      </c>
      <c r="AA9" s="97">
        <f t="shared" si="11"/>
        <v>6.2652594605301468</v>
      </c>
      <c r="AB9" s="97">
        <f t="shared" si="11"/>
        <v>6.9065047895369602</v>
      </c>
      <c r="AC9" s="97">
        <f t="shared" si="11"/>
        <v>20.143248478217895</v>
      </c>
      <c r="AD9" s="97">
        <f t="shared" si="11"/>
        <v>19.51487441685147</v>
      </c>
      <c r="AE9" s="97">
        <f t="shared" si="11"/>
        <v>12.892890759102512</v>
      </c>
      <c r="AF9" s="97">
        <f t="shared" si="11"/>
        <v>4.0383946608954471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1.1802756520327951</v>
      </c>
      <c r="C10" s="69">
        <f>'Basic T2'!O10</f>
        <v>4.4048697324558876</v>
      </c>
      <c r="D10" s="69">
        <f>'Basic T2'!Z10</f>
        <v>8.4925346787085676</v>
      </c>
      <c r="E10" s="69">
        <f>'Basic T2'!AK10</f>
        <v>0.98137632476232306</v>
      </c>
      <c r="F10" s="69">
        <f>'Basic T2'!AV10</f>
        <v>2.7631677378054511</v>
      </c>
      <c r="G10" s="69">
        <f>'Basic T2'!BG10</f>
        <v>5.2048297909395007</v>
      </c>
      <c r="H10" s="69">
        <f>'Basic T2'!BR10</f>
        <v>2.9785146733951988</v>
      </c>
      <c r="I10" s="69">
        <f>'Basic T2'!CC10</f>
        <v>1.7475292924860244</v>
      </c>
      <c r="J10" s="69">
        <f>'Basic T2'!CN10</f>
        <v>0.34430996928189045</v>
      </c>
      <c r="K10" s="309">
        <f t="shared" ref="K10:K32" si="12">SUM(B10:J10)</f>
        <v>28.09740785186764</v>
      </c>
      <c r="L10" s="97"/>
      <c r="M10" s="97">
        <f t="shared" si="0"/>
        <v>18.880675557368694</v>
      </c>
      <c r="N10" s="97">
        <f t="shared" si="1"/>
        <v>10.264350792866116</v>
      </c>
      <c r="O10" s="97">
        <f t="shared" si="2"/>
        <v>9.0438951756343577</v>
      </c>
      <c r="P10" s="97">
        <f t="shared" si="3"/>
        <v>3.4863655004703364</v>
      </c>
      <c r="Q10" s="97">
        <f t="shared" si="4"/>
        <v>9.6020977102758795</v>
      </c>
      <c r="R10" s="97">
        <f t="shared" si="5"/>
        <v>4.4816250319331212</v>
      </c>
      <c r="S10" s="97">
        <f t="shared" si="6"/>
        <v>2.738843164435854</v>
      </c>
      <c r="T10" s="97">
        <f t="shared" si="7"/>
        <v>2.4844954796074252</v>
      </c>
      <c r="U10" s="97">
        <f t="shared" si="8"/>
        <v>1.7544473160751897</v>
      </c>
      <c r="V10" s="97">
        <f t="shared" si="9"/>
        <v>5.4574498833372465</v>
      </c>
      <c r="W10" s="97"/>
      <c r="X10" s="97">
        <f t="shared" si="10"/>
        <v>4.2006567234078211</v>
      </c>
      <c r="Y10" s="97">
        <f t="shared" si="11"/>
        <v>15.677139171267344</v>
      </c>
      <c r="Z10" s="97">
        <f t="shared" si="11"/>
        <v>30.225331544753399</v>
      </c>
      <c r="AA10" s="97">
        <f t="shared" si="11"/>
        <v>3.4927646348596917</v>
      </c>
      <c r="AB10" s="97">
        <f t="shared" si="11"/>
        <v>9.8342443273527209</v>
      </c>
      <c r="AC10" s="97">
        <f t="shared" si="11"/>
        <v>18.524234756387088</v>
      </c>
      <c r="AD10" s="97">
        <f t="shared" si="11"/>
        <v>10.600674229801651</v>
      </c>
      <c r="AE10" s="97">
        <f t="shared" si="11"/>
        <v>6.2195391891635508</v>
      </c>
      <c r="AF10" s="97">
        <f t="shared" si="11"/>
        <v>1.2254154230067316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1.2943107553261926</v>
      </c>
      <c r="C11" s="69">
        <f>'Basic T2'!O11</f>
        <v>3.8084234019202441</v>
      </c>
      <c r="D11" s="69">
        <f>'Basic T2'!Z11</f>
        <v>8.5852821336596161</v>
      </c>
      <c r="E11" s="69">
        <f>'Basic T2'!AK11</f>
        <v>2.7552179520221314</v>
      </c>
      <c r="F11" s="69">
        <f>'Basic T2'!AV11</f>
        <v>0.62272898919894781</v>
      </c>
      <c r="G11" s="69">
        <f>'Basic T2'!BG11</f>
        <v>2.3563711725955296</v>
      </c>
      <c r="H11" s="69">
        <f>'Basic T2'!BR11</f>
        <v>1.7149180402531354</v>
      </c>
      <c r="I11" s="69">
        <f>'Basic T2'!CC11</f>
        <v>0.93145178031208364</v>
      </c>
      <c r="J11" s="69">
        <f>'Basic T2'!CN11</f>
        <v>0.10217352955644828</v>
      </c>
      <c r="K11" s="309">
        <f t="shared" si="12"/>
        <v>22.17087775484433</v>
      </c>
      <c r="L11" s="97"/>
      <c r="M11" s="97">
        <f t="shared" si="0"/>
        <v>20.704876356330733</v>
      </c>
      <c r="N11" s="97">
        <f t="shared" si="1"/>
        <v>8.8744948521497271</v>
      </c>
      <c r="O11" s="97">
        <f t="shared" si="2"/>
        <v>9.1426640699771848</v>
      </c>
      <c r="P11" s="97">
        <f t="shared" si="3"/>
        <v>9.7879850693696646</v>
      </c>
      <c r="Q11" s="97">
        <f t="shared" si="4"/>
        <v>2.1640034803166315</v>
      </c>
      <c r="R11" s="97">
        <f t="shared" si="5"/>
        <v>2.0289562686589835</v>
      </c>
      <c r="S11" s="97">
        <f t="shared" si="6"/>
        <v>1.5769240937668638</v>
      </c>
      <c r="T11" s="97">
        <f t="shared" si="7"/>
        <v>1.3242626304509673</v>
      </c>
      <c r="U11" s="97">
        <f t="shared" si="8"/>
        <v>0.52062992854406465</v>
      </c>
      <c r="V11" s="97">
        <f t="shared" si="9"/>
        <v>4.3063208839251299</v>
      </c>
      <c r="W11" s="97"/>
      <c r="X11" s="97">
        <f t="shared" si="10"/>
        <v>5.8378868425422903</v>
      </c>
      <c r="Y11" s="97">
        <f t="shared" si="11"/>
        <v>17.177594157669759</v>
      </c>
      <c r="Z11" s="97">
        <f t="shared" si="11"/>
        <v>38.723239686727041</v>
      </c>
      <c r="AA11" s="97">
        <f t="shared" si="11"/>
        <v>12.427193828264725</v>
      </c>
      <c r="AB11" s="97">
        <f t="shared" si="11"/>
        <v>2.8087701176507625</v>
      </c>
      <c r="AC11" s="97">
        <f t="shared" si="11"/>
        <v>10.628226805682798</v>
      </c>
      <c r="AD11" s="97">
        <f t="shared" si="11"/>
        <v>7.7350029133529743</v>
      </c>
      <c r="AE11" s="97">
        <f t="shared" si="11"/>
        <v>4.2012399807155205</v>
      </c>
      <c r="AF11" s="97">
        <f t="shared" si="11"/>
        <v>0.46084566739412641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1.6570308929115265</v>
      </c>
      <c r="C12" s="69">
        <f>'Basic T2'!O12</f>
        <v>9.041200393271474</v>
      </c>
      <c r="D12" s="69">
        <f>'Basic T2'!Z12</f>
        <v>5.4465679829021925</v>
      </c>
      <c r="E12" s="69">
        <f>'Basic T2'!AK12</f>
        <v>0.45684133393793191</v>
      </c>
      <c r="F12" s="69">
        <f>'Basic T2'!AV12</f>
        <v>0.27076231216422902</v>
      </c>
      <c r="G12" s="69">
        <f>'Basic T2'!BG12</f>
        <v>1.0932908692231715</v>
      </c>
      <c r="H12" s="69">
        <f>'Basic T2'!BR12</f>
        <v>0.73104074617136627</v>
      </c>
      <c r="I12" s="69">
        <f>'Basic T2'!CC12</f>
        <v>0.53331633080973251</v>
      </c>
      <c r="J12" s="69">
        <f>'Basic T2'!CN12</f>
        <v>0.1484968221004358</v>
      </c>
      <c r="K12" s="309">
        <f t="shared" si="12"/>
        <v>19.378547683492062</v>
      </c>
      <c r="L12" s="97"/>
      <c r="M12" s="97">
        <f t="shared" si="0"/>
        <v>26.507250762748235</v>
      </c>
      <c r="N12" s="97">
        <f t="shared" si="1"/>
        <v>21.068058322214377</v>
      </c>
      <c r="O12" s="97">
        <f t="shared" si="2"/>
        <v>5.8001753031197785</v>
      </c>
      <c r="P12" s="97">
        <f t="shared" si="3"/>
        <v>1.6229409917910844</v>
      </c>
      <c r="Q12" s="97">
        <f t="shared" si="4"/>
        <v>0.94090783635379827</v>
      </c>
      <c r="R12" s="97">
        <f t="shared" si="5"/>
        <v>0.94137943477495722</v>
      </c>
      <c r="S12" s="97">
        <f t="shared" si="6"/>
        <v>0.6722162453855649</v>
      </c>
      <c r="T12" s="97">
        <f t="shared" si="7"/>
        <v>0.75822592433493952</v>
      </c>
      <c r="U12" s="97">
        <f t="shared" si="8"/>
        <v>0.75667240052089735</v>
      </c>
      <c r="V12" s="97">
        <f t="shared" si="9"/>
        <v>3.7639576345292398</v>
      </c>
      <c r="W12" s="97"/>
      <c r="X12" s="97">
        <f t="shared" si="10"/>
        <v>8.5508517974393712</v>
      </c>
      <c r="Y12" s="97">
        <f t="shared" si="11"/>
        <v>46.655717141142475</v>
      </c>
      <c r="Z12" s="97">
        <f t="shared" si="11"/>
        <v>28.106172205783729</v>
      </c>
      <c r="AA12" s="97">
        <f t="shared" si="11"/>
        <v>2.3574590903274952</v>
      </c>
      <c r="AB12" s="97">
        <f t="shared" si="11"/>
        <v>1.3972270604926829</v>
      </c>
      <c r="AC12" s="97">
        <f t="shared" si="11"/>
        <v>5.64175854186694</v>
      </c>
      <c r="AD12" s="97">
        <f t="shared" si="11"/>
        <v>3.7724227744585601</v>
      </c>
      <c r="AE12" s="97">
        <f t="shared" si="11"/>
        <v>2.7520964910288237</v>
      </c>
      <c r="AF12" s="97">
        <f t="shared" si="11"/>
        <v>0.76629489745991275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0.45079617753329432</v>
      </c>
      <c r="C13" s="69">
        <f>'Basic T2'!O13</f>
        <v>6.0277360668398714</v>
      </c>
      <c r="D13" s="69">
        <f>'Basic T2'!Z13</f>
        <v>11.127926956154548</v>
      </c>
      <c r="E13" s="69">
        <f>'Basic T2'!AK13</f>
        <v>1.1120722076334113</v>
      </c>
      <c r="F13" s="69">
        <f>'Basic T2'!AV13</f>
        <v>1.8674235929538441</v>
      </c>
      <c r="G13" s="69">
        <f>'Basic T2'!BG13</f>
        <v>4.7786644981726143</v>
      </c>
      <c r="H13" s="69">
        <f>'Basic T2'!BR13</f>
        <v>3.1070079768281431</v>
      </c>
      <c r="I13" s="69">
        <f>'Basic T2'!CC13</f>
        <v>2.0955953801960194</v>
      </c>
      <c r="J13" s="69">
        <f>'Basic T2'!CN13</f>
        <v>0.39497611426536666</v>
      </c>
      <c r="K13" s="309">
        <f t="shared" si="12"/>
        <v>30.962198970577109</v>
      </c>
      <c r="L13" s="97"/>
      <c r="M13" s="97">
        <f t="shared" si="0"/>
        <v>7.2113123369519556</v>
      </c>
      <c r="N13" s="97">
        <f t="shared" si="1"/>
        <v>14.045999367695289</v>
      </c>
      <c r="O13" s="97">
        <f t="shared" si="2"/>
        <v>11.850384922876948</v>
      </c>
      <c r="P13" s="97">
        <f t="shared" si="3"/>
        <v>3.9506661011656172</v>
      </c>
      <c r="Q13" s="97">
        <f t="shared" si="4"/>
        <v>6.4893576892506983</v>
      </c>
      <c r="R13" s="97">
        <f t="shared" si="5"/>
        <v>4.1146748874481016</v>
      </c>
      <c r="S13" s="97">
        <f t="shared" si="6"/>
        <v>2.8569970244542588</v>
      </c>
      <c r="T13" s="97">
        <f t="shared" si="7"/>
        <v>2.9793476261427831</v>
      </c>
      <c r="U13" s="97">
        <f t="shared" si="8"/>
        <v>2.0126189927987297</v>
      </c>
      <c r="V13" s="97">
        <f t="shared" si="9"/>
        <v>6.0138874749831723</v>
      </c>
      <c r="W13" s="97"/>
      <c r="X13" s="97">
        <f t="shared" si="10"/>
        <v>1.4559565939153059</v>
      </c>
      <c r="Y13" s="97">
        <f t="shared" si="11"/>
        <v>19.468048999258528</v>
      </c>
      <c r="Z13" s="97">
        <f t="shared" si="11"/>
        <v>35.940363818245729</v>
      </c>
      <c r="AA13" s="97">
        <f t="shared" si="11"/>
        <v>3.5917093895372099</v>
      </c>
      <c r="AB13" s="97">
        <f t="shared" si="11"/>
        <v>6.0313015710816513</v>
      </c>
      <c r="AC13" s="97">
        <f t="shared" si="11"/>
        <v>15.433866640782536</v>
      </c>
      <c r="AD13" s="97">
        <f t="shared" si="11"/>
        <v>10.034842744149678</v>
      </c>
      <c r="AE13" s="97">
        <f t="shared" si="11"/>
        <v>6.7682382061669157</v>
      </c>
      <c r="AF13" s="97">
        <f t="shared" si="11"/>
        <v>1.2756720368624537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0.15301585936116771</v>
      </c>
      <c r="C14" s="69">
        <f>'Basic T2'!O14</f>
        <v>0.90106369192066194</v>
      </c>
      <c r="D14" s="69">
        <f>'Basic T2'!Z14</f>
        <v>2.1580637897309556</v>
      </c>
      <c r="E14" s="69">
        <f>'Basic T2'!AK14</f>
        <v>0.3928520464896002</v>
      </c>
      <c r="F14" s="69">
        <f>'Basic T2'!AV14</f>
        <v>1.0265025969761725</v>
      </c>
      <c r="G14" s="69">
        <f>'Basic T2'!BG14</f>
        <v>2.4685686169604919</v>
      </c>
      <c r="H14" s="69">
        <f>'Basic T2'!BR14</f>
        <v>1.5828552425004063</v>
      </c>
      <c r="I14" s="69">
        <f>'Basic T2'!CC14</f>
        <v>1.3363253069316643</v>
      </c>
      <c r="J14" s="69">
        <f>'Basic T2'!CN14</f>
        <v>0.24654477909676834</v>
      </c>
      <c r="K14" s="309">
        <f t="shared" si="12"/>
        <v>10.265791929967888</v>
      </c>
      <c r="L14" s="97"/>
      <c r="M14" s="97">
        <f t="shared" si="0"/>
        <v>2.4477695449824379</v>
      </c>
      <c r="N14" s="97">
        <f t="shared" si="1"/>
        <v>2.0996838459129932</v>
      </c>
      <c r="O14" s="97">
        <f t="shared" si="2"/>
        <v>2.2981716807810462</v>
      </c>
      <c r="P14" s="97">
        <f t="shared" si="3"/>
        <v>1.3956173458761774</v>
      </c>
      <c r="Q14" s="97">
        <f t="shared" si="4"/>
        <v>3.5671298926808515</v>
      </c>
      <c r="R14" s="97">
        <f t="shared" si="5"/>
        <v>2.1255640148066584</v>
      </c>
      <c r="S14" s="97">
        <f t="shared" si="6"/>
        <v>1.4554879651715875</v>
      </c>
      <c r="T14" s="97">
        <f t="shared" si="7"/>
        <v>1.8998789883708214</v>
      </c>
      <c r="U14" s="97">
        <f t="shared" si="8"/>
        <v>1.2562802839569895</v>
      </c>
      <c r="V14" s="97">
        <f t="shared" si="9"/>
        <v>1.9939577795196399</v>
      </c>
      <c r="W14" s="97"/>
      <c r="X14" s="97">
        <f t="shared" si="10"/>
        <v>1.4905412110923852</v>
      </c>
      <c r="Y14" s="97">
        <f t="shared" si="11"/>
        <v>8.7773422456603445</v>
      </c>
      <c r="Z14" s="97">
        <f t="shared" si="11"/>
        <v>21.021892947500117</v>
      </c>
      <c r="AA14" s="97">
        <f t="shared" si="11"/>
        <v>3.8268070224839348</v>
      </c>
      <c r="AB14" s="97">
        <f t="shared" si="11"/>
        <v>9.9992538712927495</v>
      </c>
      <c r="AC14" s="97">
        <f t="shared" si="11"/>
        <v>24.046548320877704</v>
      </c>
      <c r="AD14" s="97">
        <f t="shared" si="11"/>
        <v>15.418734894477426</v>
      </c>
      <c r="AE14" s="97">
        <f t="shared" si="11"/>
        <v>13.01726467912003</v>
      </c>
      <c r="AF14" s="97">
        <f t="shared" si="11"/>
        <v>2.4016148074953194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3.9520580215569479E-2</v>
      </c>
      <c r="C15" s="69">
        <f>'Basic T2'!O15</f>
        <v>0.94649847642977569</v>
      </c>
      <c r="D15" s="69">
        <f>'Basic T2'!Z15</f>
        <v>2.87030761863176</v>
      </c>
      <c r="E15" s="69">
        <f>'Basic T2'!AK15</f>
        <v>1.4243909993311097</v>
      </c>
      <c r="F15" s="69">
        <f>'Basic T2'!AV15</f>
        <v>0.47546287719877389</v>
      </c>
      <c r="G15" s="69">
        <f>'Basic T2'!BG15</f>
        <v>2.0697442789217284</v>
      </c>
      <c r="H15" s="69">
        <f>'Basic T2'!BR15</f>
        <v>1.5259361842728416</v>
      </c>
      <c r="I15" s="69">
        <f>'Basic T2'!CC15</f>
        <v>0.44607386491595669</v>
      </c>
      <c r="J15" s="69">
        <f>'Basic T2'!CN15</f>
        <v>6.2895797799936579E-2</v>
      </c>
      <c r="K15" s="309">
        <f t="shared" si="12"/>
        <v>9.8608306777174519</v>
      </c>
      <c r="L15" s="97"/>
      <c r="M15" s="97">
        <f t="shared" si="0"/>
        <v>0.63220422416067801</v>
      </c>
      <c r="N15" s="97">
        <f t="shared" si="1"/>
        <v>2.205557253011416</v>
      </c>
      <c r="O15" s="97">
        <f t="shared" si="2"/>
        <v>3.0566564879400389</v>
      </c>
      <c r="P15" s="97">
        <f t="shared" si="3"/>
        <v>5.0601869170332145</v>
      </c>
      <c r="Q15" s="97">
        <f t="shared" si="4"/>
        <v>1.6522489539840493</v>
      </c>
      <c r="R15" s="97">
        <f t="shared" si="5"/>
        <v>1.7821558326966247</v>
      </c>
      <c r="S15" s="97">
        <f t="shared" si="6"/>
        <v>1.4031490007390268</v>
      </c>
      <c r="T15" s="97">
        <f t="shared" si="7"/>
        <v>0.63419165888663975</v>
      </c>
      <c r="U15" s="97">
        <f t="shared" si="8"/>
        <v>0.32048843625600604</v>
      </c>
      <c r="V15" s="97">
        <f t="shared" si="9"/>
        <v>1.9153008532116371</v>
      </c>
      <c r="W15" s="97"/>
      <c r="X15" s="97">
        <f t="shared" si="10"/>
        <v>0.40078347866650066</v>
      </c>
      <c r="Y15" s="97">
        <f t="shared" si="11"/>
        <v>9.5985673759572929</v>
      </c>
      <c r="Z15" s="97">
        <f t="shared" si="11"/>
        <v>29.108172652409525</v>
      </c>
      <c r="AA15" s="97">
        <f t="shared" si="11"/>
        <v>14.444939233667304</v>
      </c>
      <c r="AB15" s="97">
        <f t="shared" si="11"/>
        <v>4.8217324963623884</v>
      </c>
      <c r="AC15" s="97">
        <f t="shared" si="11"/>
        <v>20.989552975478382</v>
      </c>
      <c r="AD15" s="97">
        <f t="shared" si="11"/>
        <v>15.474722507110927</v>
      </c>
      <c r="AE15" s="97">
        <f t="shared" si="11"/>
        <v>4.5236946003337337</v>
      </c>
      <c r="AF15" s="97">
        <f t="shared" si="11"/>
        <v>0.63783468001395049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1.912237897109215E-2</v>
      </c>
      <c r="C16" s="69">
        <f>'Basic T2'!O16</f>
        <v>0.28023215375785654</v>
      </c>
      <c r="D16" s="69">
        <f>'Basic T2'!Z16</f>
        <v>1.3410036767358116</v>
      </c>
      <c r="E16" s="69">
        <f>'Basic T2'!AK16</f>
        <v>0.37724060106323792</v>
      </c>
      <c r="F16" s="69">
        <f>'Basic T2'!AV16</f>
        <v>0.27404318721827964</v>
      </c>
      <c r="G16" s="69">
        <f>'Basic T2'!BG16</f>
        <v>1.3307980427087431</v>
      </c>
      <c r="H16" s="69">
        <f>'Basic T2'!BR16</f>
        <v>1.3155516052161396</v>
      </c>
      <c r="I16" s="69">
        <f>'Basic T2'!CC16</f>
        <v>0.70689536557905341</v>
      </c>
      <c r="J16" s="69">
        <f>'Basic T2'!CN16</f>
        <v>9.4347378764002343E-2</v>
      </c>
      <c r="K16" s="309">
        <f t="shared" si="12"/>
        <v>5.7392343900142162</v>
      </c>
      <c r="L16" s="97"/>
      <c r="M16" s="97">
        <f t="shared" si="0"/>
        <v>0.30589755250514039</v>
      </c>
      <c r="N16" s="97">
        <f t="shared" si="1"/>
        <v>0.65300481156506918</v>
      </c>
      <c r="O16" s="97">
        <f t="shared" si="2"/>
        <v>1.428065606013303</v>
      </c>
      <c r="P16" s="97">
        <f t="shared" si="3"/>
        <v>1.3401572707005034</v>
      </c>
      <c r="Q16" s="97">
        <f t="shared" si="4"/>
        <v>0.95230898381697071</v>
      </c>
      <c r="R16" s="97">
        <f t="shared" si="5"/>
        <v>1.145885275832343</v>
      </c>
      <c r="S16" s="97">
        <f t="shared" si="6"/>
        <v>1.2096933930164893</v>
      </c>
      <c r="T16" s="97">
        <f t="shared" si="7"/>
        <v>1.0050065242901456</v>
      </c>
      <c r="U16" s="97">
        <f t="shared" si="8"/>
        <v>0.48075141651130643</v>
      </c>
      <c r="V16" s="97">
        <f t="shared" si="9"/>
        <v>1.1147499519300406</v>
      </c>
      <c r="W16" s="97"/>
      <c r="X16" s="97">
        <f t="shared" si="10"/>
        <v>0.33318693176852082</v>
      </c>
      <c r="Y16" s="97">
        <f t="shared" si="11"/>
        <v>4.8827445389830544</v>
      </c>
      <c r="Z16" s="97">
        <f t="shared" si="11"/>
        <v>23.36554992542289</v>
      </c>
      <c r="AA16" s="97">
        <f t="shared" si="11"/>
        <v>6.5730126255098558</v>
      </c>
      <c r="AB16" s="97">
        <f t="shared" si="11"/>
        <v>4.7749084389216039</v>
      </c>
      <c r="AC16" s="97">
        <f t="shared" si="11"/>
        <v>23.187727705009216</v>
      </c>
      <c r="AD16" s="97">
        <f t="shared" si="11"/>
        <v>22.922074893910736</v>
      </c>
      <c r="AE16" s="97">
        <f t="shared" si="11"/>
        <v>12.316893117468625</v>
      </c>
      <c r="AF16" s="97">
        <f t="shared" si="11"/>
        <v>1.6439018230055009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8.8743302186232595E-2</v>
      </c>
      <c r="C17" s="69">
        <f>'Basic T2'!O17</f>
        <v>1.1458664695646483</v>
      </c>
      <c r="D17" s="69">
        <f>'Basic T2'!Z17</f>
        <v>2.4403812420421098</v>
      </c>
      <c r="E17" s="69">
        <f>'Basic T2'!AK17</f>
        <v>0.34693370130520396</v>
      </c>
      <c r="F17" s="69">
        <f>'Basic T2'!AV17</f>
        <v>0.40292676051915316</v>
      </c>
      <c r="G17" s="69">
        <f>'Basic T2'!BG17</f>
        <v>1.1251065075005042</v>
      </c>
      <c r="H17" s="69">
        <f>'Basic T2'!BR17</f>
        <v>0.47694020074706128</v>
      </c>
      <c r="I17" s="69">
        <f>'Basic T2'!CC17</f>
        <v>0.44034335667961566</v>
      </c>
      <c r="J17" s="69">
        <f>'Basic T2'!CN17</f>
        <v>0.14765736947422739</v>
      </c>
      <c r="K17" s="309">
        <f t="shared" si="12"/>
        <v>6.6148989100187574</v>
      </c>
      <c r="L17" s="97"/>
      <c r="M17" s="97">
        <f t="shared" si="0"/>
        <v>1.4196120148560256</v>
      </c>
      <c r="N17" s="97">
        <f t="shared" si="1"/>
        <v>2.670130133187175</v>
      </c>
      <c r="O17" s="97">
        <f t="shared" si="2"/>
        <v>2.5988180180112517</v>
      </c>
      <c r="P17" s="97">
        <f t="shared" si="3"/>
        <v>1.2324912030804067</v>
      </c>
      <c r="Q17" s="97">
        <f t="shared" si="4"/>
        <v>1.4001835906142308</v>
      </c>
      <c r="R17" s="97">
        <f t="shared" si="5"/>
        <v>0.96877432887098225</v>
      </c>
      <c r="S17" s="97">
        <f t="shared" si="6"/>
        <v>0.43856235469598887</v>
      </c>
      <c r="T17" s="97">
        <f t="shared" si="7"/>
        <v>0.62604448683621405</v>
      </c>
      <c r="U17" s="97">
        <f t="shared" si="8"/>
        <v>0.75239493097769683</v>
      </c>
      <c r="V17" s="97">
        <f t="shared" si="9"/>
        <v>1.2848330876319587</v>
      </c>
      <c r="W17" s="97"/>
      <c r="X17" s="97">
        <f t="shared" si="10"/>
        <v>1.3415670200465837</v>
      </c>
      <c r="Y17" s="97">
        <f t="shared" si="11"/>
        <v>17.32250915927299</v>
      </c>
      <c r="Z17" s="97">
        <f t="shared" si="11"/>
        <v>36.892192537454662</v>
      </c>
      <c r="AA17" s="97">
        <f t="shared" si="11"/>
        <v>5.2447317188739957</v>
      </c>
      <c r="AB17" s="97">
        <f t="shared" si="11"/>
        <v>6.0912005761552992</v>
      </c>
      <c r="AC17" s="97">
        <f t="shared" si="11"/>
        <v>17.008672737181918</v>
      </c>
      <c r="AD17" s="97">
        <f t="shared" si="11"/>
        <v>7.2100905431026288</v>
      </c>
      <c r="AE17" s="97">
        <f t="shared" si="11"/>
        <v>6.6568418152646718</v>
      </c>
      <c r="AF17" s="97">
        <f t="shared" si="11"/>
        <v>2.2321938926472376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0.2895162262480333</v>
      </c>
      <c r="C18" s="69">
        <f>'Basic T2'!O18</f>
        <v>3.1648393739872405</v>
      </c>
      <c r="D18" s="69">
        <f>'Basic T2'!Z18</f>
        <v>7.2021477794344273</v>
      </c>
      <c r="E18" s="69">
        <f>'Basic T2'!AK18</f>
        <v>2.2133162708602421</v>
      </c>
      <c r="F18" s="69">
        <f>'Basic T2'!AV18</f>
        <v>1.959604458409163</v>
      </c>
      <c r="G18" s="69">
        <f>'Basic T2'!BG18</f>
        <v>6.164737436220892</v>
      </c>
      <c r="H18" s="69">
        <f>'Basic T2'!BR18</f>
        <v>4.658601795246831</v>
      </c>
      <c r="I18" s="69">
        <f>'Basic T2'!CC18</f>
        <v>2.8677093759533125</v>
      </c>
      <c r="J18" s="69">
        <f>'Basic T2'!CN18</f>
        <v>0.50961994735916505</v>
      </c>
      <c r="K18" s="309">
        <f t="shared" si="12"/>
        <v>29.030092663719305</v>
      </c>
      <c r="L18" s="97"/>
      <c r="M18" s="97">
        <f t="shared" si="0"/>
        <v>4.6313434721527091</v>
      </c>
      <c r="N18" s="97">
        <f t="shared" si="1"/>
        <v>7.3747973290388682</v>
      </c>
      <c r="O18" s="97">
        <f t="shared" si="2"/>
        <v>7.669732538146981</v>
      </c>
      <c r="P18" s="97">
        <f t="shared" si="3"/>
        <v>7.8628649312745829</v>
      </c>
      <c r="Q18" s="97">
        <f t="shared" si="4"/>
        <v>6.8096891932015762</v>
      </c>
      <c r="R18" s="97">
        <f t="shared" si="5"/>
        <v>5.3081546792475889</v>
      </c>
      <c r="S18" s="97">
        <f t="shared" si="6"/>
        <v>4.2837390719301833</v>
      </c>
      <c r="T18" s="97">
        <f t="shared" si="7"/>
        <v>4.0770767116859741</v>
      </c>
      <c r="U18" s="97">
        <f t="shared" si="8"/>
        <v>2.5967919277139946</v>
      </c>
      <c r="V18" s="97">
        <f t="shared" si="9"/>
        <v>5.6386082536917534</v>
      </c>
      <c r="W18" s="97"/>
      <c r="X18" s="97">
        <f t="shared" si="10"/>
        <v>0.99729694149360937</v>
      </c>
      <c r="Y18" s="97">
        <f t="shared" si="11"/>
        <v>10.901926530680816</v>
      </c>
      <c r="Z18" s="97">
        <f t="shared" si="11"/>
        <v>24.809248330217681</v>
      </c>
      <c r="AA18" s="97">
        <f t="shared" si="11"/>
        <v>7.6242135927673411</v>
      </c>
      <c r="AB18" s="97">
        <f t="shared" si="11"/>
        <v>6.7502521645692202</v>
      </c>
      <c r="AC18" s="97">
        <f t="shared" si="11"/>
        <v>21.235679498623661</v>
      </c>
      <c r="AD18" s="97">
        <f t="shared" si="11"/>
        <v>16.04749199119496</v>
      </c>
      <c r="AE18" s="97">
        <f t="shared" si="11"/>
        <v>9.8784024190775845</v>
      </c>
      <c r="AF18" s="97">
        <f t="shared" si="11"/>
        <v>1.7554885313751287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0.19284049089327224</v>
      </c>
      <c r="C19" s="69">
        <f>'Basic T2'!O19</f>
        <v>2.3451817589476502</v>
      </c>
      <c r="D19" s="69">
        <f>'Basic T2'!Z19</f>
        <v>7.6199243863319577</v>
      </c>
      <c r="E19" s="69">
        <f>'Basic T2'!AK19</f>
        <v>3.1232947911942519</v>
      </c>
      <c r="F19" s="69">
        <f>'Basic T2'!AV19</f>
        <v>2.8108346387123953</v>
      </c>
      <c r="G19" s="69">
        <f>'Basic T2'!BG19</f>
        <v>9.5932880496150847</v>
      </c>
      <c r="H19" s="69">
        <f>'Basic T2'!BR19</f>
        <v>10.61217527005609</v>
      </c>
      <c r="I19" s="69">
        <f>'Basic T2'!CC19</f>
        <v>4.8596556693452388</v>
      </c>
      <c r="J19" s="69">
        <f>'Basic T2'!CN19</f>
        <v>0.95983371740420975</v>
      </c>
      <c r="K19" s="309">
        <f t="shared" si="12"/>
        <v>42.117028772500149</v>
      </c>
      <c r="L19" s="97"/>
      <c r="M19" s="97">
        <f t="shared" si="0"/>
        <v>3.084837628064887</v>
      </c>
      <c r="N19" s="97">
        <f t="shared" si="1"/>
        <v>5.4648082029541678</v>
      </c>
      <c r="O19" s="97">
        <f t="shared" si="2"/>
        <v>8.1146324393609284</v>
      </c>
      <c r="P19" s="97">
        <f t="shared" si="3"/>
        <v>11.095587832175905</v>
      </c>
      <c r="Q19" s="97">
        <f t="shared" si="4"/>
        <v>9.7677417404200746</v>
      </c>
      <c r="R19" s="97">
        <f t="shared" si="5"/>
        <v>8.2603123615189862</v>
      </c>
      <c r="S19" s="97">
        <f t="shared" si="6"/>
        <v>9.7582476117390229</v>
      </c>
      <c r="T19" s="97">
        <f t="shared" si="7"/>
        <v>6.9090644688197127</v>
      </c>
      <c r="U19" s="97">
        <f t="shared" si="8"/>
        <v>4.8908769411773729</v>
      </c>
      <c r="V19" s="97">
        <f t="shared" si="9"/>
        <v>8.1805259393604199</v>
      </c>
      <c r="W19" s="97"/>
      <c r="X19" s="97">
        <f t="shared" si="10"/>
        <v>0.45786822222175677</v>
      </c>
      <c r="Y19" s="97">
        <f t="shared" si="11"/>
        <v>5.5682507225650042</v>
      </c>
      <c r="Z19" s="97">
        <f t="shared" si="11"/>
        <v>18.092264835422824</v>
      </c>
      <c r="AA19" s="97">
        <f t="shared" si="11"/>
        <v>7.4157529204281687</v>
      </c>
      <c r="AB19" s="97">
        <f t="shared" si="11"/>
        <v>6.6738673658472765</v>
      </c>
      <c r="AC19" s="97">
        <f t="shared" si="11"/>
        <v>22.777694270491647</v>
      </c>
      <c r="AD19" s="97">
        <f t="shared" si="11"/>
        <v>25.196875419153958</v>
      </c>
      <c r="AE19" s="97">
        <f t="shared" si="11"/>
        <v>11.538457984762443</v>
      </c>
      <c r="AF19" s="97">
        <f t="shared" si="11"/>
        <v>2.278968259106926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1.9422633400275467E-2</v>
      </c>
      <c r="C20" s="69">
        <f>'Basic T2'!O20</f>
        <v>0.38307951823053249</v>
      </c>
      <c r="D20" s="69">
        <f>'Basic T2'!Z20</f>
        <v>1.3655749772349248</v>
      </c>
      <c r="E20" s="69">
        <f>'Basic T2'!AK20</f>
        <v>0.61618895790920947</v>
      </c>
      <c r="F20" s="69">
        <f>'Basic T2'!AV20</f>
        <v>0.47093795947788569</v>
      </c>
      <c r="G20" s="69">
        <f>'Basic T2'!BG20</f>
        <v>1.8445969274966931</v>
      </c>
      <c r="H20" s="69">
        <f>'Basic T2'!BR20</f>
        <v>2.2519276181698298</v>
      </c>
      <c r="I20" s="69">
        <f>'Basic T2'!CC20</f>
        <v>1.8202181767102221</v>
      </c>
      <c r="J20" s="69">
        <f>'Basic T2'!CN20</f>
        <v>0.37350340151912093</v>
      </c>
      <c r="K20" s="309">
        <f t="shared" si="12"/>
        <v>9.1454501701486937</v>
      </c>
      <c r="L20" s="97"/>
      <c r="M20" s="97">
        <f t="shared" si="0"/>
        <v>0.31070067324418921</v>
      </c>
      <c r="N20" s="97">
        <f t="shared" si="1"/>
        <v>0.89266262012430886</v>
      </c>
      <c r="O20" s="97">
        <f t="shared" si="2"/>
        <v>1.4542321480940927</v>
      </c>
      <c r="P20" s="97">
        <f t="shared" si="3"/>
        <v>2.1890276649436364</v>
      </c>
      <c r="Q20" s="97">
        <f t="shared" si="4"/>
        <v>1.6365247178139226</v>
      </c>
      <c r="R20" s="97">
        <f t="shared" si="5"/>
        <v>1.5882924314810114</v>
      </c>
      <c r="S20" s="97">
        <f t="shared" si="6"/>
        <v>2.0707222357908472</v>
      </c>
      <c r="T20" s="97">
        <f t="shared" si="7"/>
        <v>2.5878386424655502</v>
      </c>
      <c r="U20" s="97">
        <f t="shared" si="8"/>
        <v>1.9032037954256291</v>
      </c>
      <c r="V20" s="97">
        <f t="shared" si="9"/>
        <v>1.7763501966900126</v>
      </c>
      <c r="W20" s="97"/>
      <c r="X20" s="97">
        <f t="shared" si="10"/>
        <v>0.21237482069140923</v>
      </c>
      <c r="Y20" s="97">
        <f t="shared" si="11"/>
        <v>4.1887442510039294</v>
      </c>
      <c r="Z20" s="97">
        <f t="shared" si="11"/>
        <v>14.931741487064734</v>
      </c>
      <c r="AA20" s="97">
        <f t="shared" si="11"/>
        <v>6.737655844656917</v>
      </c>
      <c r="AB20" s="97">
        <f t="shared" si="11"/>
        <v>5.149423491640202</v>
      </c>
      <c r="AC20" s="97">
        <f t="shared" si="11"/>
        <v>20.169558558391909</v>
      </c>
      <c r="AD20" s="97">
        <f t="shared" si="11"/>
        <v>24.623474801932208</v>
      </c>
      <c r="AE20" s="97">
        <f t="shared" si="11"/>
        <v>19.902991573356609</v>
      </c>
      <c r="AF20" s="97">
        <f t="shared" si="11"/>
        <v>4.0840351712620864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1.8928212939427539E-2</v>
      </c>
      <c r="C21" s="69">
        <f>'Basic T2'!O21</f>
        <v>0.10879211385242667</v>
      </c>
      <c r="D21" s="69">
        <f>'Basic T2'!Z21</f>
        <v>1.7365690426333762</v>
      </c>
      <c r="E21" s="69">
        <f>'Basic T2'!AK21</f>
        <v>0.500841236352077</v>
      </c>
      <c r="F21" s="69">
        <f>'Basic T2'!AV21</f>
        <v>0.82459553245327977</v>
      </c>
      <c r="G21" s="69">
        <f>'Basic T2'!BG21</f>
        <v>1.71893450638931</v>
      </c>
      <c r="H21" s="69">
        <f>'Basic T2'!BR21</f>
        <v>2.3747508470078049</v>
      </c>
      <c r="I21" s="69">
        <f>'Basic T2'!CC21</f>
        <v>1.6930331959108138</v>
      </c>
      <c r="J21" s="69">
        <f>'Basic T2'!CN21</f>
        <v>1.0344223597076239</v>
      </c>
      <c r="K21" s="309">
        <f t="shared" si="12"/>
        <v>10.010867047246141</v>
      </c>
      <c r="L21" s="97"/>
      <c r="M21" s="97">
        <f t="shared" si="0"/>
        <v>0.30279151041928748</v>
      </c>
      <c r="N21" s="97">
        <f t="shared" si="1"/>
        <v>0.25351043002494039</v>
      </c>
      <c r="O21" s="97">
        <f t="shared" si="2"/>
        <v>1.849312246696204</v>
      </c>
      <c r="P21" s="97">
        <f t="shared" si="3"/>
        <v>1.7792518156107728</v>
      </c>
      <c r="Q21" s="97">
        <f t="shared" si="4"/>
        <v>2.8654962801360111</v>
      </c>
      <c r="R21" s="97">
        <f t="shared" si="5"/>
        <v>1.4800906507064449</v>
      </c>
      <c r="S21" s="97">
        <f t="shared" si="6"/>
        <v>2.183662273905004</v>
      </c>
      <c r="T21" s="97">
        <f t="shared" si="7"/>
        <v>2.4070173473783809</v>
      </c>
      <c r="U21" s="97">
        <f t="shared" si="8"/>
        <v>5.2709468054681148</v>
      </c>
      <c r="V21" s="97">
        <f t="shared" si="9"/>
        <v>1.9444428997554879</v>
      </c>
      <c r="W21" s="97"/>
      <c r="X21" s="97">
        <f t="shared" si="10"/>
        <v>0.18907665889573913</v>
      </c>
      <c r="Y21" s="97">
        <f t="shared" si="11"/>
        <v>1.0867401728440091</v>
      </c>
      <c r="Z21" s="97">
        <f t="shared" si="11"/>
        <v>17.346839533855199</v>
      </c>
      <c r="AA21" s="97">
        <f t="shared" si="11"/>
        <v>5.0029756062922832</v>
      </c>
      <c r="AB21" s="97">
        <f t="shared" si="11"/>
        <v>8.2370041332245574</v>
      </c>
      <c r="AC21" s="97">
        <f t="shared" si="11"/>
        <v>17.170685598728099</v>
      </c>
      <c r="AD21" s="97">
        <f t="shared" si="11"/>
        <v>23.721729954060951</v>
      </c>
      <c r="AE21" s="97">
        <f t="shared" si="11"/>
        <v>16.911953659164269</v>
      </c>
      <c r="AF21" s="97">
        <f t="shared" si="11"/>
        <v>10.332994682934881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1.5294785085884192E-2</v>
      </c>
      <c r="C22" s="69">
        <f>'Basic T2'!O22</f>
        <v>0.27753093428003911</v>
      </c>
      <c r="D22" s="69">
        <f>'Basic T2'!Z22</f>
        <v>0.89460641331441448</v>
      </c>
      <c r="E22" s="69">
        <f>'Basic T2'!AK22</f>
        <v>0.40061298031424103</v>
      </c>
      <c r="F22" s="69">
        <f>'Basic T2'!AV22</f>
        <v>1.3850617425859957</v>
      </c>
      <c r="G22" s="69">
        <f>'Basic T2'!BG22</f>
        <v>7.9956532214529759</v>
      </c>
      <c r="H22" s="69">
        <f>'Basic T2'!BR22</f>
        <v>4.372913360632289</v>
      </c>
      <c r="I22" s="69">
        <f>'Basic T2'!CC22</f>
        <v>2.1846780694827519</v>
      </c>
      <c r="J22" s="69">
        <f>'Basic T2'!CN22</f>
        <v>0.81137526168359408</v>
      </c>
      <c r="K22" s="309">
        <f t="shared" si="12"/>
        <v>18.337726768832184</v>
      </c>
      <c r="L22" s="97"/>
      <c r="M22" s="97">
        <f t="shared" si="0"/>
        <v>0.24466816241519571</v>
      </c>
      <c r="N22" s="97">
        <f t="shared" si="1"/>
        <v>0.64671035430006807</v>
      </c>
      <c r="O22" s="97">
        <f t="shared" si="2"/>
        <v>0.95268691051092902</v>
      </c>
      <c r="P22" s="97">
        <f t="shared" si="3"/>
        <v>1.4231882697459926</v>
      </c>
      <c r="Q22" s="97">
        <f t="shared" si="4"/>
        <v>4.8131345792414209</v>
      </c>
      <c r="R22" s="97">
        <f t="shared" si="5"/>
        <v>6.8846669465154982</v>
      </c>
      <c r="S22" s="97">
        <f t="shared" si="6"/>
        <v>4.0210390680351207</v>
      </c>
      <c r="T22" s="97">
        <f t="shared" si="7"/>
        <v>3.1059981720282277</v>
      </c>
      <c r="U22" s="97">
        <f t="shared" si="8"/>
        <v>4.1344000383129718</v>
      </c>
      <c r="V22" s="97">
        <f t="shared" si="9"/>
        <v>3.5617956411798088</v>
      </c>
      <c r="W22" s="97"/>
      <c r="X22" s="97">
        <f t="shared" si="10"/>
        <v>8.3406112866072663E-2</v>
      </c>
      <c r="Y22" s="97">
        <f t="shared" si="11"/>
        <v>1.5134424118028962</v>
      </c>
      <c r="Z22" s="97">
        <f t="shared" si="11"/>
        <v>4.8785022516255241</v>
      </c>
      <c r="AA22" s="97">
        <f t="shared" si="11"/>
        <v>2.1846381798814072</v>
      </c>
      <c r="AB22" s="97">
        <f t="shared" si="11"/>
        <v>7.5530721994403542</v>
      </c>
      <c r="AC22" s="97">
        <f t="shared" si="11"/>
        <v>43.602205018360465</v>
      </c>
      <c r="AD22" s="97">
        <f t="shared" si="11"/>
        <v>23.846540063323086</v>
      </c>
      <c r="AE22" s="97">
        <f t="shared" si="11"/>
        <v>11.913570842357363</v>
      </c>
      <c r="AF22" s="97">
        <f t="shared" si="11"/>
        <v>4.4246229203428449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2.8533192768153961E-3</v>
      </c>
      <c r="C23" s="69">
        <f>'Basic T2'!O23</f>
        <v>8.5223458134878971E-2</v>
      </c>
      <c r="D23" s="69">
        <f>'Basic T2'!Z23</f>
        <v>0.38427249696622195</v>
      </c>
      <c r="E23" s="69">
        <f>'Basic T2'!AK23</f>
        <v>0.25305046228337136</v>
      </c>
      <c r="F23" s="69">
        <f>'Basic T2'!AV23</f>
        <v>0.39508190546175048</v>
      </c>
      <c r="G23" s="69">
        <f>'Basic T2'!BG23</f>
        <v>3.79209510834314</v>
      </c>
      <c r="H23" s="69">
        <f>'Basic T2'!BR23</f>
        <v>3.5923611751740303</v>
      </c>
      <c r="I23" s="69">
        <f>'Basic T2'!CC23</f>
        <v>1.8685158106468427</v>
      </c>
      <c r="J23" s="69">
        <f>'Basic T2'!CN23</f>
        <v>0.7631653608425859</v>
      </c>
      <c r="K23" s="309">
        <f t="shared" si="12"/>
        <v>11.136619097129635</v>
      </c>
      <c r="L23" s="97"/>
      <c r="M23" s="97">
        <f t="shared" si="0"/>
        <v>4.564407935921775E-2</v>
      </c>
      <c r="N23" s="97">
        <f t="shared" si="1"/>
        <v>0.19859008851774196</v>
      </c>
      <c r="O23" s="97">
        <f t="shared" si="2"/>
        <v>0.40922060526342929</v>
      </c>
      <c r="P23" s="97">
        <f t="shared" si="3"/>
        <v>0.89896849895627962</v>
      </c>
      <c r="Q23" s="97">
        <f t="shared" si="4"/>
        <v>1.3729224642795848</v>
      </c>
      <c r="R23" s="97">
        <f t="shared" si="5"/>
        <v>3.2651881125115736</v>
      </c>
      <c r="S23" s="97">
        <f t="shared" si="6"/>
        <v>3.3032954098543352</v>
      </c>
      <c r="T23" s="97">
        <f t="shared" si="7"/>
        <v>2.65650430301111</v>
      </c>
      <c r="U23" s="97">
        <f t="shared" si="8"/>
        <v>3.8887442668139198</v>
      </c>
      <c r="V23" s="97">
        <f t="shared" si="9"/>
        <v>2.1631013406228354</v>
      </c>
      <c r="W23" s="97"/>
      <c r="X23" s="97">
        <f t="shared" si="10"/>
        <v>2.5621054755754498E-2</v>
      </c>
      <c r="Y23" s="97">
        <f t="shared" si="11"/>
        <v>0.76525431454187531</v>
      </c>
      <c r="Z23" s="97">
        <f t="shared" si="11"/>
        <v>3.4505310239555982</v>
      </c>
      <c r="AA23" s="97">
        <f t="shared" si="11"/>
        <v>2.2722377417810122</v>
      </c>
      <c r="AB23" s="97">
        <f t="shared" si="11"/>
        <v>3.5475928737077784</v>
      </c>
      <c r="AC23" s="97">
        <f t="shared" si="11"/>
        <v>34.050685178956321</v>
      </c>
      <c r="AD23" s="97">
        <f t="shared" si="11"/>
        <v>32.257197124573736</v>
      </c>
      <c r="AE23" s="97">
        <f t="shared" si="11"/>
        <v>16.778124441092142</v>
      </c>
      <c r="AF23" s="97">
        <f t="shared" si="11"/>
        <v>6.8527562466357939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3.0690733520510643E-2</v>
      </c>
      <c r="C24" s="69">
        <f>'Basic T2'!O24</f>
        <v>0.3068262785769541</v>
      </c>
      <c r="D24" s="69">
        <f>'Basic T2'!Z24</f>
        <v>0.66988927709084067</v>
      </c>
      <c r="E24" s="69">
        <f>'Basic T2'!AK24</f>
        <v>0.32431907560809153</v>
      </c>
      <c r="F24" s="69">
        <f>'Basic T2'!AV24</f>
        <v>0.32370190194697956</v>
      </c>
      <c r="G24" s="69">
        <f>'Basic T2'!BG24</f>
        <v>1.9977336027301997</v>
      </c>
      <c r="H24" s="69">
        <f>'Basic T2'!BR24</f>
        <v>2.4691137842500326</v>
      </c>
      <c r="I24" s="69">
        <f>'Basic T2'!CC24</f>
        <v>2.2302138351558889</v>
      </c>
      <c r="J24" s="69">
        <f>'Basic T2'!CN24</f>
        <v>0.72146664000039629</v>
      </c>
      <c r="K24" s="309">
        <f t="shared" si="12"/>
        <v>9.073955128879895</v>
      </c>
      <c r="L24" s="97"/>
      <c r="M24" s="97">
        <f t="shared" si="0"/>
        <v>0.49095461828803399</v>
      </c>
      <c r="N24" s="97">
        <f t="shared" si="1"/>
        <v>0.71497518588991726</v>
      </c>
      <c r="O24" s="97">
        <f t="shared" si="2"/>
        <v>0.71338047243774383</v>
      </c>
      <c r="P24" s="97">
        <f t="shared" si="3"/>
        <v>1.1521521436930127</v>
      </c>
      <c r="Q24" s="97">
        <f t="shared" si="4"/>
        <v>1.124874631739017</v>
      </c>
      <c r="R24" s="97">
        <f t="shared" si="5"/>
        <v>1.7201509522395959</v>
      </c>
      <c r="S24" s="97">
        <f t="shared" si="6"/>
        <v>2.2704321286753903</v>
      </c>
      <c r="T24" s="97">
        <f t="shared" si="7"/>
        <v>3.1707372321754996</v>
      </c>
      <c r="U24" s="97">
        <f t="shared" si="8"/>
        <v>3.6762665130679841</v>
      </c>
      <c r="V24" s="97">
        <f t="shared" si="9"/>
        <v>1.7624634849090302</v>
      </c>
      <c r="W24" s="97"/>
      <c r="X24" s="97">
        <f t="shared" si="10"/>
        <v>0.33822884381288715</v>
      </c>
      <c r="Y24" s="97">
        <f t="shared" ref="Y24:AG32" si="13">IF($K24&gt;0,C24/$K24*100,0)</f>
        <v>3.3813951492928451</v>
      </c>
      <c r="Z24" s="97">
        <f t="shared" si="13"/>
        <v>7.382550030016878</v>
      </c>
      <c r="AA24" s="97">
        <f t="shared" si="13"/>
        <v>3.5741754395045815</v>
      </c>
      <c r="AB24" s="97">
        <f t="shared" si="13"/>
        <v>3.5673738446945338</v>
      </c>
      <c r="AC24" s="97">
        <f t="shared" si="13"/>
        <v>22.01612829638054</v>
      </c>
      <c r="AD24" s="97">
        <f t="shared" si="13"/>
        <v>27.210998392437769</v>
      </c>
      <c r="AE24" s="97">
        <f t="shared" si="13"/>
        <v>24.578188931723211</v>
      </c>
      <c r="AF24" s="97">
        <f t="shared" si="13"/>
        <v>7.9509610721367476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2.8117105786153694E-2</v>
      </c>
      <c r="C25" s="69">
        <f>'Basic T2'!O25</f>
        <v>1.5898916662777651</v>
      </c>
      <c r="D25" s="69">
        <f>'Basic T2'!Z25</f>
        <v>5.3510105426947883</v>
      </c>
      <c r="E25" s="69">
        <f>'Basic T2'!AK25</f>
        <v>4.1249499984956737</v>
      </c>
      <c r="F25" s="69">
        <f>'Basic T2'!AV25</f>
        <v>2.3883712751892339</v>
      </c>
      <c r="G25" s="69">
        <f>'Basic T2'!BG25</f>
        <v>16.326154571033012</v>
      </c>
      <c r="H25" s="69">
        <f>'Basic T2'!BR25</f>
        <v>11.473664456656229</v>
      </c>
      <c r="I25" s="69">
        <f>'Basic T2'!CC25</f>
        <v>1.7743022240201807</v>
      </c>
      <c r="J25" s="69">
        <f>'Basic T2'!CN25</f>
        <v>0.35915056433902975</v>
      </c>
      <c r="K25" s="309">
        <f t="shared" si="12"/>
        <v>43.415612404492073</v>
      </c>
      <c r="L25" s="97"/>
      <c r="M25" s="97">
        <f t="shared" si="0"/>
        <v>0.44978471854965557</v>
      </c>
      <c r="N25" s="97">
        <f t="shared" si="1"/>
        <v>3.704810079872852</v>
      </c>
      <c r="O25" s="97">
        <f t="shared" si="2"/>
        <v>5.6984139909576559</v>
      </c>
      <c r="P25" s="97">
        <f t="shared" si="3"/>
        <v>14.653994602328927</v>
      </c>
      <c r="Q25" s="97">
        <f t="shared" si="4"/>
        <v>8.2996678192968663</v>
      </c>
      <c r="R25" s="97">
        <f t="shared" si="5"/>
        <v>14.05765528166171</v>
      </c>
      <c r="S25" s="97">
        <f t="shared" si="6"/>
        <v>10.550415530544548</v>
      </c>
      <c r="T25" s="97">
        <f t="shared" si="7"/>
        <v>2.5225590632385892</v>
      </c>
      <c r="U25" s="97">
        <f t="shared" si="8"/>
        <v>1.830068252120872</v>
      </c>
      <c r="V25" s="97">
        <f t="shared" si="9"/>
        <v>8.4327540142163322</v>
      </c>
      <c r="W25" s="97"/>
      <c r="X25" s="97">
        <f t="shared" si="10"/>
        <v>6.4762660777864578E-2</v>
      </c>
      <c r="Y25" s="97">
        <f t="shared" si="13"/>
        <v>3.6620275016856931</v>
      </c>
      <c r="Z25" s="97">
        <f t="shared" si="13"/>
        <v>12.325083642356123</v>
      </c>
      <c r="AA25" s="97">
        <f t="shared" si="13"/>
        <v>9.5010752354811387</v>
      </c>
      <c r="AB25" s="97">
        <f t="shared" si="13"/>
        <v>5.5011806650045472</v>
      </c>
      <c r="AC25" s="97">
        <f t="shared" si="13"/>
        <v>37.604340159771183</v>
      </c>
      <c r="AD25" s="97">
        <f t="shared" si="13"/>
        <v>26.427508035033696</v>
      </c>
      <c r="AE25" s="97">
        <f t="shared" si="13"/>
        <v>4.0867838221178694</v>
      </c>
      <c r="AF25" s="97">
        <f t="shared" si="13"/>
        <v>0.82723827777186809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1.0633942122876185E-2</v>
      </c>
      <c r="C26" s="69">
        <f>'Basic T2'!O26</f>
        <v>0.25639257111540781</v>
      </c>
      <c r="D26" s="69">
        <f>'Basic T2'!Z26</f>
        <v>1.203401922994972</v>
      </c>
      <c r="E26" s="69">
        <f>'Basic T2'!AK26</f>
        <v>0.82903426884852283</v>
      </c>
      <c r="F26" s="69">
        <f>'Basic T2'!AV26</f>
        <v>1.0614535192234498</v>
      </c>
      <c r="G26" s="69">
        <f>'Basic T2'!BG26</f>
        <v>3.404292178063018</v>
      </c>
      <c r="H26" s="69">
        <f>'Basic T2'!BR26</f>
        <v>3.4313320951381256</v>
      </c>
      <c r="I26" s="69">
        <f>'Basic T2'!CC26</f>
        <v>2.2680028460181587</v>
      </c>
      <c r="J26" s="69">
        <f>'Basic T2'!CN26</f>
        <v>0.49039917605853978</v>
      </c>
      <c r="K26" s="309">
        <f t="shared" si="12"/>
        <v>12.954942519583073</v>
      </c>
      <c r="L26" s="97"/>
      <c r="M26" s="97">
        <f t="shared" si="0"/>
        <v>0.17010942382151506</v>
      </c>
      <c r="N26" s="97">
        <f t="shared" si="1"/>
        <v>0.59745314855114684</v>
      </c>
      <c r="O26" s="97">
        <f t="shared" si="2"/>
        <v>1.2815303389939581</v>
      </c>
      <c r="P26" s="97">
        <f t="shared" si="3"/>
        <v>2.9451662942053725</v>
      </c>
      <c r="Q26" s="97">
        <f t="shared" si="4"/>
        <v>3.6885854836284899</v>
      </c>
      <c r="R26" s="97">
        <f t="shared" si="5"/>
        <v>2.9312699269782301</v>
      </c>
      <c r="S26" s="97">
        <f t="shared" si="6"/>
        <v>3.1552238226732658</v>
      </c>
      <c r="T26" s="97">
        <f t="shared" si="7"/>
        <v>3.2244625843454666</v>
      </c>
      <c r="U26" s="97">
        <f t="shared" si="8"/>
        <v>2.4988516017582607</v>
      </c>
      <c r="V26" s="97">
        <f t="shared" si="9"/>
        <v>2.5162801463708639</v>
      </c>
      <c r="W26" s="97"/>
      <c r="X26" s="97">
        <f t="shared" si="10"/>
        <v>8.2084054844717411E-2</v>
      </c>
      <c r="Y26" s="97">
        <f t="shared" si="13"/>
        <v>1.9791100634204841</v>
      </c>
      <c r="Z26" s="97">
        <f t="shared" si="13"/>
        <v>9.2891336351039318</v>
      </c>
      <c r="AA26" s="97">
        <f t="shared" si="13"/>
        <v>6.3993666324287446</v>
      </c>
      <c r="AB26" s="97">
        <f t="shared" si="13"/>
        <v>8.1934251550628296</v>
      </c>
      <c r="AC26" s="97">
        <f t="shared" si="13"/>
        <v>26.277941202108689</v>
      </c>
      <c r="AD26" s="97">
        <f t="shared" si="13"/>
        <v>26.486663989062269</v>
      </c>
      <c r="AE26" s="97">
        <f t="shared" si="13"/>
        <v>17.506853794139023</v>
      </c>
      <c r="AF26" s="97">
        <f t="shared" si="13"/>
        <v>3.7854214738292966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1.1913968084407633E-3</v>
      </c>
      <c r="C27" s="69">
        <f>'Basic T2'!O27</f>
        <v>1.7555742262599636E-2</v>
      </c>
      <c r="D27" s="69">
        <f>'Basic T2'!Z27</f>
        <v>8.5576106554271891E-2</v>
      </c>
      <c r="E27" s="69">
        <f>'Basic T2'!AK27</f>
        <v>2.652743063216307E-2</v>
      </c>
      <c r="F27" s="69">
        <f>'Basic T2'!AV27</f>
        <v>2.2992764565202665E-2</v>
      </c>
      <c r="G27" s="69">
        <f>'Basic T2'!BG27</f>
        <v>0.10596893566911336</v>
      </c>
      <c r="H27" s="69">
        <f>'Basic T2'!BR27</f>
        <v>0.14977218201904627</v>
      </c>
      <c r="I27" s="69">
        <f>'Basic T2'!CC27</f>
        <v>0.1304054026264562</v>
      </c>
      <c r="J27" s="69">
        <f>'Basic T2'!CN27</f>
        <v>2.794575847436246E-2</v>
      </c>
      <c r="K27" s="309">
        <f t="shared" si="12"/>
        <v>0.56793571961165623</v>
      </c>
      <c r="L27" s="97"/>
      <c r="M27" s="97">
        <f t="shared" si="0"/>
        <v>1.9058578868006305E-2</v>
      </c>
      <c r="N27" s="97">
        <f t="shared" si="1"/>
        <v>4.0908882204786591E-2</v>
      </c>
      <c r="O27" s="97">
        <f t="shared" si="2"/>
        <v>9.1131960774453027E-2</v>
      </c>
      <c r="P27" s="97">
        <f t="shared" si="3"/>
        <v>9.4239403008312697E-2</v>
      </c>
      <c r="Q27" s="97">
        <f t="shared" si="4"/>
        <v>7.9900604282456864E-2</v>
      </c>
      <c r="R27" s="97">
        <f t="shared" si="5"/>
        <v>9.1244681147639325E-2</v>
      </c>
      <c r="S27" s="97">
        <f t="shared" si="6"/>
        <v>0.13772049559115279</v>
      </c>
      <c r="T27" s="97">
        <f t="shared" si="7"/>
        <v>0.18539982976817987</v>
      </c>
      <c r="U27" s="97">
        <f t="shared" si="8"/>
        <v>0.14239890019243043</v>
      </c>
      <c r="V27" s="97">
        <f t="shared" si="9"/>
        <v>0.11031198120048874</v>
      </c>
      <c r="W27" s="97"/>
      <c r="X27" s="97">
        <f t="shared" si="10"/>
        <v>0.20977669959822534</v>
      </c>
      <c r="Y27" s="97">
        <f t="shared" si="13"/>
        <v>3.0911495185764899</v>
      </c>
      <c r="Z27" s="97">
        <f t="shared" si="13"/>
        <v>15.067921174739146</v>
      </c>
      <c r="AA27" s="97">
        <f t="shared" si="13"/>
        <v>4.6708508931789012</v>
      </c>
      <c r="AB27" s="97">
        <f t="shared" si="13"/>
        <v>4.0484800957623666</v>
      </c>
      <c r="AC27" s="97">
        <f t="shared" si="13"/>
        <v>18.658614348393677</v>
      </c>
      <c r="AD27" s="97">
        <f t="shared" si="13"/>
        <v>26.371326339793821</v>
      </c>
      <c r="AE27" s="97">
        <f t="shared" si="13"/>
        <v>22.961296168451064</v>
      </c>
      <c r="AF27" s="97">
        <f t="shared" si="13"/>
        <v>4.9205847615063272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5.8066203855378667E-2</v>
      </c>
      <c r="C28" s="69">
        <f>'Basic T2'!O28</f>
        <v>0.93567405030973894</v>
      </c>
      <c r="D28" s="69">
        <f>'Basic T2'!Z28</f>
        <v>4.2017793633215845</v>
      </c>
      <c r="E28" s="69">
        <f>'Basic T2'!AK28</f>
        <v>1.4787982778986242</v>
      </c>
      <c r="F28" s="69">
        <f>'Basic T2'!AV28</f>
        <v>1.2383705097267339</v>
      </c>
      <c r="G28" s="69">
        <f>'Basic T2'!BG28</f>
        <v>9.655190681674382</v>
      </c>
      <c r="H28" s="69">
        <f>'Basic T2'!BR28</f>
        <v>9.2371052263008142</v>
      </c>
      <c r="I28" s="69">
        <f>'Basic T2'!CC28</f>
        <v>6.0832295838490307</v>
      </c>
      <c r="J28" s="69">
        <f>'Basic T2'!CN28</f>
        <v>1.802070544614488</v>
      </c>
      <c r="K28" s="309">
        <f t="shared" si="12"/>
        <v>34.690284441550773</v>
      </c>
      <c r="L28" s="97"/>
      <c r="M28" s="97">
        <f t="shared" si="0"/>
        <v>0.92887551645517918</v>
      </c>
      <c r="N28" s="97">
        <f t="shared" si="1"/>
        <v>2.1803338721679659</v>
      </c>
      <c r="O28" s="97">
        <f t="shared" si="2"/>
        <v>4.4745713206557891</v>
      </c>
      <c r="P28" s="97">
        <f t="shared" si="3"/>
        <v>5.2534702214966682</v>
      </c>
      <c r="Q28" s="97">
        <f t="shared" si="4"/>
        <v>4.3033777766109189</v>
      </c>
      <c r="R28" s="97">
        <f t="shared" si="5"/>
        <v>8.3136136982624897</v>
      </c>
      <c r="S28" s="97">
        <f t="shared" si="6"/>
        <v>8.4938250377630204</v>
      </c>
      <c r="T28" s="97">
        <f t="shared" si="7"/>
        <v>8.6486426679499839</v>
      </c>
      <c r="U28" s="97">
        <f t="shared" si="8"/>
        <v>9.1825335088934796</v>
      </c>
      <c r="V28" s="97">
        <f t="shared" si="9"/>
        <v>6.7380055048705492</v>
      </c>
      <c r="W28" s="97"/>
      <c r="X28" s="97">
        <f t="shared" si="10"/>
        <v>0.16738462883812236</v>
      </c>
      <c r="Y28" s="97">
        <f t="shared" si="13"/>
        <v>2.6972221916665009</v>
      </c>
      <c r="Z28" s="97">
        <f t="shared" si="13"/>
        <v>12.112265526104608</v>
      </c>
      <c r="AA28" s="97">
        <f t="shared" si="13"/>
        <v>4.2628600534833696</v>
      </c>
      <c r="AB28" s="97">
        <f t="shared" si="13"/>
        <v>3.5697905902537319</v>
      </c>
      <c r="AC28" s="97">
        <f t="shared" si="13"/>
        <v>27.832549767478248</v>
      </c>
      <c r="AD28" s="97">
        <f t="shared" si="13"/>
        <v>26.627355108212786</v>
      </c>
      <c r="AE28" s="97">
        <f t="shared" si="13"/>
        <v>17.535830800403463</v>
      </c>
      <c r="AF28" s="97">
        <f t="shared" si="13"/>
        <v>5.1947413335591817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2.2928681661687243E-2</v>
      </c>
      <c r="C29" s="69">
        <f>'Basic T2'!O29</f>
        <v>0.28626500616247152</v>
      </c>
      <c r="D29" s="69">
        <f>'Basic T2'!Z29</f>
        <v>1.2416826246469994</v>
      </c>
      <c r="E29" s="69">
        <f>'Basic T2'!AK29</f>
        <v>0.44791783072504471</v>
      </c>
      <c r="F29" s="69">
        <f>'Basic T2'!AV29</f>
        <v>0.53536287756801282</v>
      </c>
      <c r="G29" s="69">
        <f>'Basic T2'!BG29</f>
        <v>2.1995460451706461</v>
      </c>
      <c r="H29" s="69">
        <f>'Basic T2'!BR29</f>
        <v>2.1033766046868982</v>
      </c>
      <c r="I29" s="69">
        <f>'Basic T2'!CC29</f>
        <v>0.97737443400983914</v>
      </c>
      <c r="J29" s="69">
        <f>'Basic T2'!CN29</f>
        <v>0.28549752147959812</v>
      </c>
      <c r="K29" s="309">
        <f t="shared" si="12"/>
        <v>8.0999516261111975</v>
      </c>
      <c r="L29" s="97"/>
      <c r="M29" s="97">
        <f t="shared" si="0"/>
        <v>0.36678635085533168</v>
      </c>
      <c r="N29" s="97">
        <f t="shared" si="1"/>
        <v>0.66706273316631237</v>
      </c>
      <c r="O29" s="97">
        <f t="shared" si="2"/>
        <v>1.3222963371427365</v>
      </c>
      <c r="P29" s="97">
        <f t="shared" si="3"/>
        <v>1.5912400092426406</v>
      </c>
      <c r="Q29" s="97">
        <f t="shared" si="4"/>
        <v>1.8604034024171359</v>
      </c>
      <c r="R29" s="97">
        <f t="shared" si="5"/>
        <v>1.8939218016477972</v>
      </c>
      <c r="S29" s="97">
        <f t="shared" si="6"/>
        <v>1.9341246452260277</v>
      </c>
      <c r="T29" s="97">
        <f t="shared" si="7"/>
        <v>1.3895517366274599</v>
      </c>
      <c r="U29" s="97">
        <f t="shared" si="8"/>
        <v>1.4547657779142467</v>
      </c>
      <c r="V29" s="97">
        <f t="shared" si="9"/>
        <v>1.5732796523441421</v>
      </c>
      <c r="W29" s="97"/>
      <c r="X29" s="97">
        <f>IF($K29&gt;0,B29/$K29*100,0)</f>
        <v>0.28307183450051476</v>
      </c>
      <c r="Y29" s="97">
        <f t="shared" si="13"/>
        <v>3.5341569848350805</v>
      </c>
      <c r="Z29" s="97">
        <f t="shared" si="13"/>
        <v>15.329506668216162</v>
      </c>
      <c r="AA29" s="97">
        <f t="shared" si="13"/>
        <v>5.5298827869678391</v>
      </c>
      <c r="AB29" s="97">
        <f t="shared" si="13"/>
        <v>6.6094577138239226</v>
      </c>
      <c r="AC29" s="97">
        <f t="shared" si="13"/>
        <v>27.155051618828647</v>
      </c>
      <c r="AD29" s="97">
        <f t="shared" si="13"/>
        <v>25.967767485257603</v>
      </c>
      <c r="AE29" s="97">
        <f t="shared" si="13"/>
        <v>12.06642309886335</v>
      </c>
      <c r="AF29" s="97">
        <f t="shared" si="13"/>
        <v>3.5246818087068754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3.0670652035982762E-2</v>
      </c>
      <c r="C30" s="69">
        <f>'Basic T2'!O30</f>
        <v>0.2886586626689126</v>
      </c>
      <c r="D30" s="69">
        <f>'Basic T2'!Z30</f>
        <v>0.73097864761477571</v>
      </c>
      <c r="E30" s="69">
        <f>'Basic T2'!AK30</f>
        <v>0.33884178949781901</v>
      </c>
      <c r="F30" s="69">
        <f>'Basic T2'!AV30</f>
        <v>0.74297426498326424</v>
      </c>
      <c r="G30" s="69">
        <f>'Basic T2'!BG30</f>
        <v>4.8521677282507634</v>
      </c>
      <c r="H30" s="69">
        <f>'Basic T2'!BR30</f>
        <v>6.367325301620836</v>
      </c>
      <c r="I30" s="69">
        <f>'Basic T2'!CC30</f>
        <v>5.0916927514745716</v>
      </c>
      <c r="J30" s="69">
        <f>'Basic T2'!CN30</f>
        <v>1.6082219720677389</v>
      </c>
      <c r="K30" s="309">
        <f t="shared" si="12"/>
        <v>20.051531770214666</v>
      </c>
      <c r="L30" s="97"/>
      <c r="M30" s="97">
        <f t="shared" si="0"/>
        <v>0.49063337808162272</v>
      </c>
      <c r="N30" s="97">
        <f t="shared" si="1"/>
        <v>0.67264049858323416</v>
      </c>
      <c r="O30" s="97">
        <f t="shared" si="2"/>
        <v>0.77843594577588404</v>
      </c>
      <c r="P30" s="97">
        <f t="shared" si="3"/>
        <v>1.2037444711221563</v>
      </c>
      <c r="Q30" s="97">
        <f t="shared" si="4"/>
        <v>2.5818597224415059</v>
      </c>
      <c r="R30" s="97">
        <f t="shared" si="5"/>
        <v>4.1779649332474111</v>
      </c>
      <c r="S30" s="97">
        <f t="shared" si="6"/>
        <v>5.8549670860627021</v>
      </c>
      <c r="T30" s="97">
        <f t="shared" si="7"/>
        <v>7.2389559814429472</v>
      </c>
      <c r="U30" s="97">
        <f t="shared" si="8"/>
        <v>8.1947691739281758</v>
      </c>
      <c r="V30" s="97">
        <f t="shared" si="9"/>
        <v>3.8946734978905635</v>
      </c>
      <c r="W30" s="97"/>
      <c r="X30" s="97">
        <f t="shared" si="10"/>
        <v>0.15295914739811625</v>
      </c>
      <c r="Y30" s="97">
        <f t="shared" si="13"/>
        <v>1.4395840974987135</v>
      </c>
      <c r="Z30" s="97">
        <f t="shared" si="13"/>
        <v>3.6455002839264385</v>
      </c>
      <c r="AA30" s="97">
        <f t="shared" si="13"/>
        <v>1.6898548868029519</v>
      </c>
      <c r="AB30" s="97">
        <f t="shared" si="13"/>
        <v>3.7053242290791344</v>
      </c>
      <c r="AC30" s="97">
        <f t="shared" si="13"/>
        <v>24.198489092281537</v>
      </c>
      <c r="AD30" s="97">
        <f t="shared" si="13"/>
        <v>31.754807436103764</v>
      </c>
      <c r="AE30" s="97">
        <f t="shared" si="13"/>
        <v>25.393036351656544</v>
      </c>
      <c r="AF30" s="97">
        <f t="shared" si="13"/>
        <v>8.0204444752527824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3.4715340285794906E-2</v>
      </c>
      <c r="C31" s="69">
        <f>'Basic T2'!O31</f>
        <v>0.24021118514556405</v>
      </c>
      <c r="D31" s="69">
        <f>'Basic T2'!Z31</f>
        <v>0.9898027866842144</v>
      </c>
      <c r="E31" s="69">
        <f>'Basic T2'!AK31</f>
        <v>0.50305009895202635</v>
      </c>
      <c r="F31" s="69">
        <f>'Basic T2'!AV31</f>
        <v>0.73984188028935371</v>
      </c>
      <c r="G31" s="69">
        <f>'Basic T2'!BG31</f>
        <v>4.4375689123812316</v>
      </c>
      <c r="H31" s="69">
        <f>'Basic T2'!BR31</f>
        <v>6.5532933502839414</v>
      </c>
      <c r="I31" s="69">
        <f>'Basic T2'!CC31</f>
        <v>5.7535070505498931</v>
      </c>
      <c r="J31" s="69">
        <f>'Basic T2'!CN31</f>
        <v>2.139701517016086</v>
      </c>
      <c r="K31" s="309">
        <f t="shared" si="12"/>
        <v>21.391692121588104</v>
      </c>
      <c r="L31" s="97"/>
      <c r="M31" s="97">
        <f t="shared" si="0"/>
        <v>0.55533559102982533</v>
      </c>
      <c r="N31" s="97">
        <f t="shared" si="1"/>
        <v>0.55974682986357105</v>
      </c>
      <c r="O31" s="97">
        <f t="shared" si="2"/>
        <v>1.0540637143072653</v>
      </c>
      <c r="P31" s="97">
        <f t="shared" si="3"/>
        <v>1.7870988587576593</v>
      </c>
      <c r="Q31" s="97">
        <f t="shared" si="4"/>
        <v>2.5709745838067488</v>
      </c>
      <c r="R31" s="97">
        <f t="shared" si="5"/>
        <v>3.820974117784965</v>
      </c>
      <c r="S31" s="97">
        <f t="shared" si="6"/>
        <v>6.0259708831679983</v>
      </c>
      <c r="T31" s="97">
        <f t="shared" si="7"/>
        <v>8.1798699000033945</v>
      </c>
      <c r="U31" s="97">
        <f t="shared" si="8"/>
        <v>10.902947688562124</v>
      </c>
      <c r="V31" s="97">
        <f t="shared" si="9"/>
        <v>4.1549771526552863</v>
      </c>
      <c r="W31" s="97"/>
      <c r="X31" s="97">
        <f t="shared" si="10"/>
        <v>0.1622842180435124</v>
      </c>
      <c r="Y31" s="97">
        <f t="shared" si="13"/>
        <v>1.1229181112939979</v>
      </c>
      <c r="Z31" s="97">
        <f t="shared" si="13"/>
        <v>4.6270429709734069</v>
      </c>
      <c r="AA31" s="97">
        <f t="shared" si="13"/>
        <v>2.3516143374387735</v>
      </c>
      <c r="AB31" s="97">
        <f t="shared" si="13"/>
        <v>3.4585477206953574</v>
      </c>
      <c r="AC31" s="97">
        <f t="shared" si="13"/>
        <v>20.744356674350779</v>
      </c>
      <c r="AD31" s="97">
        <f t="shared" si="13"/>
        <v>30.634759106646257</v>
      </c>
      <c r="AE31" s="97">
        <f t="shared" si="13"/>
        <v>26.895988488650502</v>
      </c>
      <c r="AF31" s="97">
        <f t="shared" si="13"/>
        <v>10.002488371907422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3.5881148469190093E-4</v>
      </c>
      <c r="C32" s="69">
        <f>'Basic T2'!O32</f>
        <v>0.1399097614100529</v>
      </c>
      <c r="D32" s="69">
        <f>'Basic T2'!Z32</f>
        <v>0.55986563117228472</v>
      </c>
      <c r="E32" s="69">
        <f>'Basic T2'!AK32</f>
        <v>0.36795265461188731</v>
      </c>
      <c r="F32" s="69">
        <f>'Basic T2'!AV32</f>
        <v>0.43365154235657832</v>
      </c>
      <c r="G32" s="69">
        <f>'Basic T2'!BG32</f>
        <v>1.6455436966939718</v>
      </c>
      <c r="H32" s="69">
        <f>'Basic T2'!BR32</f>
        <v>2.6372929496746216</v>
      </c>
      <c r="I32" s="69">
        <f>'Basic T2'!CC32</f>
        <v>3.5382813827476589</v>
      </c>
      <c r="J32" s="69">
        <f>'Basic T2'!CN32</f>
        <v>1.3486125683340264</v>
      </c>
      <c r="K32" s="309">
        <f t="shared" si="12"/>
        <v>10.671468998485773</v>
      </c>
      <c r="L32" s="97"/>
      <c r="M32" s="97">
        <f t="shared" si="0"/>
        <v>5.7398483286998344E-3</v>
      </c>
      <c r="N32" s="97">
        <f t="shared" si="1"/>
        <v>0.32602164369984965</v>
      </c>
      <c r="O32" s="97">
        <f t="shared" si="2"/>
        <v>0.59621376565664852</v>
      </c>
      <c r="P32" s="97">
        <f t="shared" si="3"/>
        <v>1.307161593852433</v>
      </c>
      <c r="Q32" s="97">
        <f t="shared" si="4"/>
        <v>1.5069532062598512</v>
      </c>
      <c r="R32" s="97">
        <f t="shared" si="5"/>
        <v>1.4168974046147034</v>
      </c>
      <c r="S32" s="97">
        <f t="shared" si="6"/>
        <v>2.4250784568395574</v>
      </c>
      <c r="T32" s="97">
        <f t="shared" si="7"/>
        <v>5.0304416291127616</v>
      </c>
      <c r="U32" s="97">
        <f t="shared" si="8"/>
        <v>6.8719174930475884</v>
      </c>
      <c r="V32" s="97">
        <f t="shared" si="9"/>
        <v>2.0727537411232069</v>
      </c>
      <c r="W32" s="97"/>
      <c r="X32" s="97">
        <f t="shared" si="10"/>
        <v>3.3623438792055194E-3</v>
      </c>
      <c r="Y32" s="97">
        <f t="shared" si="13"/>
        <v>1.3110637479236025</v>
      </c>
      <c r="Z32" s="97">
        <f t="shared" si="13"/>
        <v>5.2463782751158883</v>
      </c>
      <c r="AA32" s="97">
        <f t="shared" si="13"/>
        <v>3.448003781523405</v>
      </c>
      <c r="AB32" s="97">
        <f t="shared" si="13"/>
        <v>4.0636536770908602</v>
      </c>
      <c r="AC32" s="97">
        <f t="shared" si="13"/>
        <v>15.420029772166007</v>
      </c>
      <c r="AD32" s="97">
        <f t="shared" si="13"/>
        <v>24.713494927913299</v>
      </c>
      <c r="AE32" s="97">
        <f t="shared" si="13"/>
        <v>33.156460307851923</v>
      </c>
      <c r="AF32" s="97">
        <f t="shared" si="13"/>
        <v>12.637553166535815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3.0418772808370933E-2</v>
      </c>
      <c r="C33" s="69">
        <f>'Basic T2'!O33</f>
        <v>0.77245361120665523</v>
      </c>
      <c r="D33" s="69">
        <f>'Basic T2'!Z33</f>
        <v>3.4305774128314912</v>
      </c>
      <c r="E33" s="69">
        <f>'Basic T2'!AK33</f>
        <v>1.6514167052183899</v>
      </c>
      <c r="F33" s="69">
        <f>'Basic T2'!AV33</f>
        <v>1.5295647478912551</v>
      </c>
      <c r="G33" s="69">
        <f>'Basic T2'!BG33</f>
        <v>8.6325615157280353</v>
      </c>
      <c r="H33" s="69">
        <f>'Basic T2'!BR33</f>
        <v>14.142663697661888</v>
      </c>
      <c r="I33" s="69">
        <f>'Basic T2'!CC33</f>
        <v>12.633265150060506</v>
      </c>
      <c r="J33" s="69">
        <f>'Basic T2'!CN33</f>
        <v>3.4695161837620194</v>
      </c>
      <c r="K33" s="309">
        <f t="shared" ref="K33" si="14">SUM(B33:J33)</f>
        <v>46.29243779716861</v>
      </c>
      <c r="L33" s="97"/>
      <c r="M33" s="97">
        <f t="shared" si="0"/>
        <v>0.4866041074887838</v>
      </c>
      <c r="N33" s="97">
        <f t="shared" si="1"/>
        <v>1.79999303457738</v>
      </c>
      <c r="O33" s="97">
        <f t="shared" si="2"/>
        <v>3.6533006560845642</v>
      </c>
      <c r="P33" s="97">
        <f t="shared" si="3"/>
        <v>5.8667017765770586</v>
      </c>
      <c r="Q33" s="97">
        <f t="shared" si="4"/>
        <v>5.3152872199897576</v>
      </c>
      <c r="R33" s="97">
        <f t="shared" si="5"/>
        <v>7.4330776091730568</v>
      </c>
      <c r="S33" s="97">
        <f t="shared" si="6"/>
        <v>13.004648975290422</v>
      </c>
      <c r="T33" s="97">
        <f t="shared" si="7"/>
        <v>17.960952238663758</v>
      </c>
      <c r="U33" s="97">
        <f t="shared" si="8"/>
        <v>17.67907960776223</v>
      </c>
      <c r="V33" s="97">
        <f t="shared" si="9"/>
        <v>8.991529061594969</v>
      </c>
      <c r="W33" s="97"/>
      <c r="X33" s="97">
        <f t="shared" ref="X33" si="15">IF($K33&gt;0,B33/$K33*100,0)</f>
        <v>6.5710025774947292E-2</v>
      </c>
      <c r="Y33" s="97">
        <f t="shared" ref="Y33" si="16">IF($K33&gt;0,C33/$K33*100,0)</f>
        <v>1.668638870545506</v>
      </c>
      <c r="Z33" s="97">
        <f t="shared" ref="Z33" si="17">IF($K33&gt;0,D33/$K33*100,0)</f>
        <v>7.4106648430628042</v>
      </c>
      <c r="AA33" s="97">
        <f t="shared" ref="AA33" si="18">IF($K33&gt;0,E33/$K33*100,0)</f>
        <v>3.5673573996126766</v>
      </c>
      <c r="AB33" s="97">
        <f t="shared" ref="AB33" si="19">IF($K33&gt;0,F33/$K33*100,0)</f>
        <v>3.3041352339081351</v>
      </c>
      <c r="AC33" s="97">
        <f t="shared" ref="AC33" si="20">IF($K33&gt;0,G33/$K33*100,0)</f>
        <v>18.647887055660807</v>
      </c>
      <c r="AD33" s="97">
        <f t="shared" ref="AD33" si="21">IF($K33&gt;0,H33/$K33*100,0)</f>
        <v>30.5506997916772</v>
      </c>
      <c r="AE33" s="97">
        <f t="shared" ref="AE33" si="22">IF($K33&gt;0,I33/$K33*100,0)</f>
        <v>27.290127181060221</v>
      </c>
      <c r="AF33" s="97">
        <f>IF($K33&gt;0,J33/$K33*100,0)</f>
        <v>7.4947795986977077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6.2512363418699843</v>
      </c>
      <c r="C35" s="310">
        <f t="shared" ref="C35:K35" si="24">SUM(C8:C33)</f>
        <v>42.914255575884461</v>
      </c>
      <c r="D35" s="310">
        <f t="shared" si="24"/>
        <v>93.903506329758883</v>
      </c>
      <c r="E35" s="310">
        <f t="shared" si="24"/>
        <v>28.148979922785728</v>
      </c>
      <c r="F35" s="310">
        <f t="shared" si="24"/>
        <v>28.776709227280527</v>
      </c>
      <c r="G35" s="310">
        <f t="shared" si="24"/>
        <v>116.13710995126314</v>
      </c>
      <c r="H35" s="310">
        <f t="shared" si="24"/>
        <v>108.75082998805857</v>
      </c>
      <c r="I35" s="310">
        <f t="shared" si="24"/>
        <v>70.337390702846079</v>
      </c>
      <c r="J35" s="310">
        <f t="shared" si="24"/>
        <v>19.624981960252519</v>
      </c>
      <c r="K35" s="310">
        <f t="shared" si="24"/>
        <v>514.84499999999991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1.2141977375462489</v>
      </c>
      <c r="Y35" s="98">
        <f t="shared" ref="Y35:AG35" si="26">IF($K35&gt;0,C35/$K35*100,0)</f>
        <v>8.3353738651214382</v>
      </c>
      <c r="Z35" s="98">
        <f t="shared" si="26"/>
        <v>18.23918001141293</v>
      </c>
      <c r="AA35" s="98">
        <f t="shared" si="26"/>
        <v>5.4674668925182788</v>
      </c>
      <c r="AB35" s="98">
        <f t="shared" si="26"/>
        <v>5.5893927739961597</v>
      </c>
      <c r="AC35" s="98">
        <f t="shared" si="26"/>
        <v>22.557684342134653</v>
      </c>
      <c r="AD35" s="98">
        <f t="shared" si="26"/>
        <v>21.123023431918071</v>
      </c>
      <c r="AE35" s="98">
        <f t="shared" si="26"/>
        <v>13.661857588758963</v>
      </c>
      <c r="AF35" s="98">
        <f t="shared" si="26"/>
        <v>3.8118233565932509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automation\Data\Results\Workbooks\LEPs\LI_LEP\[LI_LEP_MainTables.Main.xlsm]Manager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automation\Data\Results\Workbooks\LEPs\LI_LEP\[LI_LEP_MainTables.Main.xlsm]Manager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automation\Data\Results\Workbooks\LEPs\LI_LEP\[LI_LEP_MainTables.Main.xlsm]Manager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automation\Data\Results\Workbooks\LEPs\LI_LEP\[LI_LEP_MainTables.Main.xlsm]Manager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automation\Data\Results\Workbooks\LEPs\LI_LEP\[LI_LEP_MainTables.Main.xlsm]Manager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automation\Data\Results\Workbooks\LEPs\LI_LEP\[LI_LEP_MainTables.Main.xlsm]Manager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automation\Data\Results\Workbooks\LEPs\LI_LEP\[LI_LEP_MainTables.Main.xlsm]Manager</v>
      </c>
      <c r="Y79" s="91" t="str">
        <f ca="1">CELL("filename")</f>
        <v>M:\IE\Projects\Nuffield via NFER AI and automation\Data\Results\Workbooks\LEPs\LI_LEP\[LI_LEP_MainTables.Main.xlsm]Manager</v>
      </c>
      <c r="AW79" s="91" t="str">
        <f ca="1">CELL("filename")</f>
        <v>M:\IE\Projects\Nuffield via NFER AI and automation\Data\Results\Workbooks\LEPs\LI_LEP\[LI_LEP_MainTables.Main.xlsm]Manager</v>
      </c>
      <c r="BU79" s="91" t="str">
        <f ca="1">CELL("filename")</f>
        <v>M:\IE\Projects\Nuffield via NFER AI and automation\Data\Results\Workbooks\LEPs\LI_LEP\[LI_LEP_MainTables.Main.xlsm]Manager</v>
      </c>
      <c r="CS79" s="91" t="str">
        <f ca="1">CELL("filename")</f>
        <v>M:\IE\Projects\Nuffield via NFER AI and automation\Data\Results\Workbooks\LEPs\LI_LEP\[LI_LEP_MainTables.Main.xlsm]Manager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automation\Data\Results\Workbooks\LEPs\LI_LEP\[LI_LEP_MainTables.Main.xlsm]Manager</v>
      </c>
      <c r="Y96" s="91" t="str">
        <f ca="1">CELL("filename")</f>
        <v>M:\IE\Projects\Nuffield via NFER AI and automation\Data\Results\Workbooks\LEPs\LI_LEP\[LI_LEP_MainTables.Main.xlsm]Manager</v>
      </c>
      <c r="AW96" s="91" t="str">
        <f ca="1">CELL("filename")</f>
        <v>M:\IE\Projects\Nuffield via NFER AI and automation\Data\Results\Workbooks\LEPs\LI_LEP\[LI_LEP_MainTables.Main.xlsm]Manager</v>
      </c>
      <c r="BU96" s="91" t="str">
        <f ca="1">CELL("filename")</f>
        <v>M:\IE\Projects\Nuffield via NFER AI and automation\Data\Results\Workbooks\LEPs\LI_LEP\[LI_LEP_MainTables.Main.xlsm]Manager</v>
      </c>
      <c r="CS96" s="91" t="str">
        <f ca="1">CELL("filename")</f>
        <v>M:\IE\Projects\Nuffield via NFER AI and automation\Data\Results\Workbooks\LEPs\LI_LEP\[LI_LEP_MainTables.Main.xlsm]Manager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76B601-A855-400A-99DB-DEA2F63065A5}"/>
</file>

<file path=customXml/itemProps2.xml><?xml version="1.0" encoding="utf-8"?>
<ds:datastoreItem xmlns:ds="http://schemas.openxmlformats.org/officeDocument/2006/customXml" ds:itemID="{7DFEC636-D155-4320-AD88-104FF23B0D2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2024-02-29T15:51:10Z</dcterms:modified>
</cp:coreProperties>
</file>